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defaultThemeVersion="124226"/>
  <mc:AlternateContent xmlns:mc="http://schemas.openxmlformats.org/markup-compatibility/2006">
    <mc:Choice Requires="x15">
      <x15ac:absPath xmlns:x15ac="http://schemas.microsoft.com/office/spreadsheetml/2010/11/ac" url="C:\Users\olivia\Documents\EPS_Models by Region\RMI\RMI_all_states\MA\trans\BNVFE\"/>
    </mc:Choice>
  </mc:AlternateContent>
  <xr:revisionPtr revIDLastSave="0" documentId="8_{5C6DBCDB-352C-4E8A-8BA5-0C2D587342DD}" xr6:coauthVersionLast="47" xr6:coauthVersionMax="47" xr10:uidLastSave="{00000000-0000-0000-0000-000000000000}"/>
  <bookViews>
    <workbookView xWindow="10510" yWindow="0" windowWidth="15090" windowHeight="13800" firstSheet="25" activeTab="26" xr2:uid="{00000000-000D-0000-FFFF-FFFF00000000}"/>
  </bookViews>
  <sheets>
    <sheet name="About" sheetId="1" r:id="rId1"/>
    <sheet name="AEO 7" sheetId="4" r:id="rId2"/>
    <sheet name="AEO 7 (2020)" sheetId="32" r:id="rId3"/>
    <sheet name="AEO 35" sheetId="21" r:id="rId4"/>
    <sheet name="AEO 36" sheetId="27" r:id="rId5"/>
    <sheet name="AEO 38" sheetId="26" r:id="rId6"/>
    <sheet name="AEO 40" sheetId="25" r:id="rId7"/>
    <sheet name="AEO 44" sheetId="38" r:id="rId8"/>
    <sheet name="AEO 47" sheetId="16" r:id="rId9"/>
    <sheet name="AEO 48" sheetId="17" r:id="rId10"/>
    <sheet name="AEO 49" sheetId="28" r:id="rId11"/>
    <sheet name="AEO 49 (2020)" sheetId="36" r:id="rId12"/>
    <sheet name="psgr LDVs" sheetId="31" r:id="rId13"/>
    <sheet name="NTS 1-40" sheetId="20" r:id="rId14"/>
    <sheet name="NRBS 40" sheetId="19" r:id="rId15"/>
    <sheet name="NAP F28" sheetId="37" r:id="rId16"/>
    <sheet name="SYFAFE-passenger" sheetId="39" r:id="rId17"/>
    <sheet name="SYFAFE-freight" sheetId="29" r:id="rId18"/>
    <sheet name="Fuel Economy Stds" sheetId="40" r:id="rId19"/>
    <sheet name="Calculations Etc" sheetId="18" r:id="rId20"/>
    <sheet name="BNVFE-LDVs-psgr" sheetId="2" r:id="rId21"/>
    <sheet name="BNVFE-LDVs-frgt" sheetId="5" r:id="rId22"/>
    <sheet name="BNVFE-HDVs-psgr" sheetId="6" r:id="rId23"/>
    <sheet name="BNVFE-HDVs-frgt" sheetId="7" r:id="rId24"/>
    <sheet name="BNVFE-aircraft-psgr" sheetId="8" r:id="rId25"/>
    <sheet name="BNVFE-aircraft-frgt" sheetId="9" r:id="rId26"/>
    <sheet name="BNVFE-rail-psgr" sheetId="10" r:id="rId27"/>
    <sheet name="BNVFE-rail-frgt" sheetId="11" r:id="rId28"/>
    <sheet name="BNVFE-ships-psgr" sheetId="12" r:id="rId29"/>
    <sheet name="BNVFE-ships-frgt" sheetId="13" r:id="rId30"/>
    <sheet name="BNVFE-motorbikes-psgr" sheetId="14" r:id="rId31"/>
    <sheet name="BNVFE-motorbikes-frgt" sheetId="15" r:id="rId32"/>
    <sheet name="BNVFE_data for BHNVFEAL" sheetId="24" r:id="rId33"/>
  </sheets>
  <externalReferences>
    <externalReference r:id="rId34"/>
    <externalReference r:id="rId35"/>
    <externalReference r:id="rId36"/>
    <externalReference r:id="rId37"/>
  </externalReferences>
  <definedNames>
    <definedName name="billion" localSheetId="12">[1]About!$A$93</definedName>
    <definedName name="billion">[2]About!$A$109</definedName>
    <definedName name="Diesel_FE_2024">'Fuel Economy Stds'!$F$54</definedName>
    <definedName name="Diesel_Sales_2024">'Fuel Economy Stds'!$F$22</definedName>
    <definedName name="Eno_TM" localSheetId="15">'[3]1997  Table 1a Modified'!#REF!</definedName>
    <definedName name="Eno_TM" localSheetId="13">'[3]1997  Table 1a Modified'!#REF!</definedName>
    <definedName name="Eno_TM" localSheetId="12">'[3]1997  Table 1a Modified'!#REF!</definedName>
    <definedName name="Eno_TM" localSheetId="17">'[3]1997  Table 1a Modified'!#REF!</definedName>
    <definedName name="Eno_TM">'[3]1997  Table 1a Modified'!#REF!</definedName>
    <definedName name="Eno_Tons" localSheetId="15">'[3]1997  Table 1a Modified'!#REF!</definedName>
    <definedName name="Eno_Tons" localSheetId="13">'[3]1997  Table 1a Modified'!#REF!</definedName>
    <definedName name="Eno_Tons" localSheetId="12">'[3]1997  Table 1a Modified'!#REF!</definedName>
    <definedName name="Eno_Tons" localSheetId="17">'[3]1997  Table 1a Modified'!#REF!</definedName>
    <definedName name="Eno_Tons">'[3]1997  Table 1a Modified'!#REF!</definedName>
    <definedName name="EV_FE_2024">'Fuel Economy Stds'!$F$51</definedName>
    <definedName name="EV_Sales_2024">'Fuel Economy Stds'!$F$19</definedName>
    <definedName name="Fuel_Economies">'Fuel Economy Stds'!$F$51:$K$57</definedName>
    <definedName name="Gasoline_FE_2024">'Fuel Economy Stds'!#REF!</definedName>
    <definedName name="Gasoline_Sales_2024">'Fuel Economy Stds'!$F$21</definedName>
    <definedName name="Hydg_FE_2024">'Fuel Economy Stds'!$F$57</definedName>
    <definedName name="Hydg_Sales_2024">'Fuel Economy Stds'!$F$25</definedName>
    <definedName name="LPG_FE_2024">'Fuel Economy Stds'!$F$56</definedName>
    <definedName name="LPG_Sales_2024">'Fuel Economy Stds'!$F$24</definedName>
    <definedName name="NG_FE_2024">'Fuel Economy Stds'!$F$52</definedName>
    <definedName name="NG_Sales_2024">'Fuel Economy Stds'!$F$20</definedName>
    <definedName name="NTS_YR" localSheetId="15">[4]About!$B$136</definedName>
    <definedName name="NTS_YR">About!$B$99</definedName>
    <definedName name="PHEV_FE_2024">'Fuel Economy Stds'!$F$55</definedName>
    <definedName name="PHEV_Sales_2024">'Fuel Economy Stds'!$F$23</definedName>
    <definedName name="Sales">'Fuel Economy Stds'!$F$19:$K$25</definedName>
    <definedName name="Sales_2024">'Fuel Economy Stds'!$F$19:$F$25</definedName>
    <definedName name="Sales_2025">'Fuel Economy Stds'!$G$19:$G$25</definedName>
    <definedName name="Sales_2026">'Fuel Economy Stds'!$H$19:$H$25</definedName>
    <definedName name="Sales_2027">'Fuel Economy Stds'!$I$19:$I$25</definedName>
    <definedName name="Sales_2028">'Fuel Economy Stds'!$J$19:$J$25</definedName>
    <definedName name="Sales_2029">'Fuel Economy Stds'!$K$19:$K$25</definedName>
    <definedName name="Standards">'Fuel Economy Stds'!$B$5:$G$5</definedName>
    <definedName name="Sum_T2" localSheetId="15">'[3]1997  Table 1a Modified'!#REF!</definedName>
    <definedName name="Sum_T2" localSheetId="13">'[3]1997  Table 1a Modified'!#REF!</definedName>
    <definedName name="Sum_T2" localSheetId="12">'[3]1997  Table 1a Modified'!#REF!</definedName>
    <definedName name="Sum_T2" localSheetId="17">'[3]1997  Table 1a Modified'!#REF!</definedName>
    <definedName name="Sum_T2">'[3]1997  Table 1a Modified'!#REF!</definedName>
    <definedName name="Sum_TTM" localSheetId="15">'[3]1997  Table 1a Modified'!#REF!</definedName>
    <definedName name="Sum_TTM" localSheetId="13">'[3]1997  Table 1a Modified'!#REF!</definedName>
    <definedName name="Sum_TTM" localSheetId="12">'[3]1997  Table 1a Modified'!#REF!</definedName>
    <definedName name="Sum_TTM" localSheetId="17">'[3]1997  Table 1a Modified'!#REF!</definedName>
    <definedName name="Sum_TTM">'[3]1997  Table 1a Modified'!#REF!</definedName>
    <definedName name="ti_tbl_50" localSheetId="18">#REF!</definedName>
    <definedName name="ti_tbl_50" localSheetId="15">#REF!</definedName>
    <definedName name="ti_tbl_50" localSheetId="13">#REF!</definedName>
    <definedName name="ti_tbl_50" localSheetId="12">#REF!</definedName>
    <definedName name="ti_tbl_50" localSheetId="17">#REF!</definedName>
    <definedName name="ti_tbl_50">#REF!</definedName>
    <definedName name="ti_tbl_69" localSheetId="18">#REF!</definedName>
    <definedName name="ti_tbl_69" localSheetId="15">#REF!</definedName>
    <definedName name="ti_tbl_69" localSheetId="13">#REF!</definedName>
    <definedName name="ti_tbl_69" localSheetId="12">#REF!</definedName>
    <definedName name="ti_tbl_69" localSheetId="17">#REF!</definedName>
    <definedName name="ti_tbl_69">#REF!</definedName>
    <definedName name="trillion" localSheetId="12">[1]About!$A$94</definedName>
    <definedName name="trillion">[2]About!$A$110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5" i="10" l="1"/>
  <c r="D5" i="10"/>
  <c r="E5" i="10"/>
  <c r="F5" i="10"/>
  <c r="G5" i="10"/>
  <c r="H5" i="10"/>
  <c r="I5" i="10"/>
  <c r="J5" i="10"/>
  <c r="K5" i="10"/>
  <c r="L5" i="10"/>
  <c r="M5" i="10"/>
  <c r="N5" i="10"/>
  <c r="O5" i="10"/>
  <c r="P5" i="10"/>
  <c r="Q5" i="10"/>
  <c r="R5" i="10"/>
  <c r="S5" i="10"/>
  <c r="T5" i="10"/>
  <c r="U5" i="10"/>
  <c r="V5" i="10"/>
  <c r="W5" i="10"/>
  <c r="X5" i="10"/>
  <c r="Y5" i="10"/>
  <c r="Z5" i="10"/>
  <c r="AA5" i="10"/>
  <c r="AB5" i="10"/>
  <c r="AC5" i="10"/>
  <c r="AD5" i="10"/>
  <c r="AE5" i="10"/>
  <c r="AF5" i="10"/>
  <c r="B5" i="10"/>
  <c r="J61" i="40"/>
  <c r="K61" i="40"/>
  <c r="L61" i="40"/>
  <c r="M61" i="40"/>
  <c r="N61" i="40"/>
  <c r="N4" i="2" s="1"/>
  <c r="O61" i="40"/>
  <c r="O4" i="2" s="1"/>
  <c r="P61" i="40"/>
  <c r="Q61" i="40"/>
  <c r="Q4" i="2" s="1"/>
  <c r="R61" i="40"/>
  <c r="S61" i="40"/>
  <c r="T61" i="40"/>
  <c r="U61" i="40"/>
  <c r="V61" i="40"/>
  <c r="V4" i="2" s="1"/>
  <c r="W61" i="40"/>
  <c r="W4" i="2" s="1"/>
  <c r="X61" i="40"/>
  <c r="Y61" i="40"/>
  <c r="Y4" i="2" s="1"/>
  <c r="Z61" i="40"/>
  <c r="AA61" i="40"/>
  <c r="AB61" i="40"/>
  <c r="AC61" i="40"/>
  <c r="AD61" i="40"/>
  <c r="AD4" i="2" s="1"/>
  <c r="AE61" i="40"/>
  <c r="AE4" i="2" s="1"/>
  <c r="AF61" i="40"/>
  <c r="I61" i="40"/>
  <c r="I4" i="2" s="1"/>
  <c r="C4" i="2"/>
  <c r="D4" i="2"/>
  <c r="E4" i="2"/>
  <c r="F4" i="2"/>
  <c r="G4" i="2"/>
  <c r="H4" i="2"/>
  <c r="J4" i="2"/>
  <c r="K4" i="2"/>
  <c r="L4" i="2"/>
  <c r="M4" i="2"/>
  <c r="P4" i="2"/>
  <c r="R4" i="2"/>
  <c r="S4" i="2"/>
  <c r="T4" i="2"/>
  <c r="U4" i="2"/>
  <c r="X4" i="2"/>
  <c r="Z4" i="2"/>
  <c r="AA4" i="2"/>
  <c r="AB4" i="2"/>
  <c r="AC4" i="2"/>
  <c r="AF4" i="2"/>
  <c r="B4" i="2"/>
  <c r="B61" i="40"/>
  <c r="C61" i="40"/>
  <c r="D61" i="40"/>
  <c r="E61" i="40"/>
  <c r="F61" i="40"/>
  <c r="G61" i="40"/>
  <c r="C9" i="40" l="1"/>
  <c r="D9" i="40"/>
  <c r="E9" i="40"/>
  <c r="F9" i="40"/>
  <c r="G9" i="40"/>
  <c r="H9" i="40"/>
  <c r="H51" i="40" s="1"/>
  <c r="I9" i="40"/>
  <c r="J9" i="40"/>
  <c r="J51" i="40" s="1"/>
  <c r="K9" i="40"/>
  <c r="L9" i="40"/>
  <c r="M9" i="40"/>
  <c r="N9" i="40"/>
  <c r="O9" i="40"/>
  <c r="P9" i="40"/>
  <c r="P51" i="40" s="1"/>
  <c r="Q9" i="40"/>
  <c r="R9" i="40"/>
  <c r="R51" i="40" s="1"/>
  <c r="S9" i="40"/>
  <c r="T9" i="40"/>
  <c r="U9" i="40"/>
  <c r="V9" i="40"/>
  <c r="W9" i="40"/>
  <c r="X9" i="40"/>
  <c r="X51" i="40" s="1"/>
  <c r="Y9" i="40"/>
  <c r="Z9" i="40"/>
  <c r="Z51" i="40" s="1"/>
  <c r="AA9" i="40"/>
  <c r="AB9" i="40"/>
  <c r="AC9" i="40"/>
  <c r="AD9" i="40"/>
  <c r="AE9" i="40"/>
  <c r="AF9" i="40"/>
  <c r="AF51" i="40" s="1"/>
  <c r="C10" i="40"/>
  <c r="D10" i="40"/>
  <c r="E10" i="40"/>
  <c r="F10" i="40"/>
  <c r="G10" i="40"/>
  <c r="H10" i="40"/>
  <c r="I10" i="40"/>
  <c r="J10" i="40"/>
  <c r="J52" i="40" s="1"/>
  <c r="K10" i="40"/>
  <c r="L10" i="40"/>
  <c r="L52" i="40" s="1"/>
  <c r="M10" i="40"/>
  <c r="N10" i="40"/>
  <c r="O10" i="40"/>
  <c r="P10" i="40"/>
  <c r="Q10" i="40"/>
  <c r="R10" i="40"/>
  <c r="S10" i="40"/>
  <c r="T10" i="40"/>
  <c r="T52" i="40" s="1"/>
  <c r="U10" i="40"/>
  <c r="V10" i="40"/>
  <c r="W10" i="40"/>
  <c r="X10" i="40"/>
  <c r="Y10" i="40"/>
  <c r="Z10" i="40"/>
  <c r="AA10" i="40"/>
  <c r="AB10" i="40"/>
  <c r="AC10" i="40"/>
  <c r="AD10" i="40"/>
  <c r="AE10" i="40"/>
  <c r="AF10" i="40"/>
  <c r="D53" i="40"/>
  <c r="L53" i="40"/>
  <c r="N53" i="40"/>
  <c r="T53" i="40"/>
  <c r="V53" i="40"/>
  <c r="AB53" i="40"/>
  <c r="AD53" i="40"/>
  <c r="C12" i="40"/>
  <c r="D12" i="40"/>
  <c r="E12" i="40"/>
  <c r="F12" i="40"/>
  <c r="F54" i="40" s="1"/>
  <c r="G12" i="40"/>
  <c r="H12" i="40"/>
  <c r="I12" i="40"/>
  <c r="J12" i="40"/>
  <c r="K12" i="40"/>
  <c r="L12" i="40"/>
  <c r="M12" i="40"/>
  <c r="N12" i="40"/>
  <c r="N54" i="40" s="1"/>
  <c r="O12" i="40"/>
  <c r="P12" i="40"/>
  <c r="P54" i="40" s="1"/>
  <c r="Q12" i="40"/>
  <c r="R12" i="40"/>
  <c r="S12" i="40"/>
  <c r="T12" i="40"/>
  <c r="U12" i="40"/>
  <c r="V12" i="40"/>
  <c r="V54" i="40" s="1"/>
  <c r="W12" i="40"/>
  <c r="X12" i="40"/>
  <c r="Y12" i="40"/>
  <c r="Z12" i="40"/>
  <c r="AA12" i="40"/>
  <c r="AB12" i="40"/>
  <c r="AC12" i="40"/>
  <c r="AD12" i="40"/>
  <c r="AE12" i="40"/>
  <c r="AF12" i="40"/>
  <c r="AF54" i="40" s="1"/>
  <c r="C13" i="40"/>
  <c r="D13" i="40"/>
  <c r="E13" i="40"/>
  <c r="F13" i="40"/>
  <c r="G13" i="40"/>
  <c r="H13" i="40"/>
  <c r="H55" i="40" s="1"/>
  <c r="I13" i="40"/>
  <c r="J13" i="40"/>
  <c r="J55" i="40" s="1"/>
  <c r="K13" i="40"/>
  <c r="L13" i="40"/>
  <c r="M13" i="40"/>
  <c r="N13" i="40"/>
  <c r="O13" i="40"/>
  <c r="P13" i="40"/>
  <c r="P55" i="40" s="1"/>
  <c r="Q13" i="40"/>
  <c r="R13" i="40"/>
  <c r="R55" i="40" s="1"/>
  <c r="S13" i="40"/>
  <c r="T13" i="40"/>
  <c r="U13" i="40"/>
  <c r="V13" i="40"/>
  <c r="W13" i="40"/>
  <c r="X13" i="40"/>
  <c r="Y13" i="40"/>
  <c r="Z13" i="40"/>
  <c r="Z55" i="40" s="1"/>
  <c r="AA13" i="40"/>
  <c r="AB13" i="40"/>
  <c r="AC13" i="40"/>
  <c r="AD13" i="40"/>
  <c r="AE13" i="40"/>
  <c r="AF13" i="40"/>
  <c r="AF55" i="40" s="1"/>
  <c r="C14" i="40"/>
  <c r="D14" i="40"/>
  <c r="D56" i="40" s="1"/>
  <c r="E14" i="40"/>
  <c r="F14" i="40"/>
  <c r="G14" i="40"/>
  <c r="H14" i="40"/>
  <c r="I14" i="40"/>
  <c r="J14" i="40"/>
  <c r="K14" i="40"/>
  <c r="L14" i="40"/>
  <c r="L56" i="40" s="1"/>
  <c r="M14" i="40"/>
  <c r="N14" i="40"/>
  <c r="O14" i="40"/>
  <c r="P14" i="40"/>
  <c r="Q14" i="40"/>
  <c r="R14" i="40"/>
  <c r="R56" i="40" s="1"/>
  <c r="S14" i="40"/>
  <c r="T14" i="40"/>
  <c r="T56" i="40" s="1"/>
  <c r="U14" i="40"/>
  <c r="V14" i="40"/>
  <c r="W14" i="40"/>
  <c r="X14" i="40"/>
  <c r="Y14" i="40"/>
  <c r="Z14" i="40"/>
  <c r="AA14" i="40"/>
  <c r="AB14" i="40"/>
  <c r="AB56" i="40" s="1"/>
  <c r="AC14" i="40"/>
  <c r="AD14" i="40"/>
  <c r="AE14" i="40"/>
  <c r="AF14" i="40"/>
  <c r="C15" i="40"/>
  <c r="D15" i="40"/>
  <c r="E15" i="40"/>
  <c r="F15" i="40"/>
  <c r="F57" i="40" s="1"/>
  <c r="G15" i="40"/>
  <c r="H15" i="40"/>
  <c r="I15" i="40"/>
  <c r="J15" i="40"/>
  <c r="K15" i="40"/>
  <c r="L15" i="40"/>
  <c r="L57" i="40" s="1"/>
  <c r="M15" i="40"/>
  <c r="N15" i="40"/>
  <c r="N57" i="40" s="1"/>
  <c r="O15" i="40"/>
  <c r="P15" i="40"/>
  <c r="Q15" i="40"/>
  <c r="R15" i="40"/>
  <c r="S15" i="40"/>
  <c r="T15" i="40"/>
  <c r="T57" i="40" s="1"/>
  <c r="U15" i="40"/>
  <c r="V15" i="40"/>
  <c r="V57" i="40" s="1"/>
  <c r="W15" i="40"/>
  <c r="X15" i="40"/>
  <c r="Y15" i="40"/>
  <c r="Z15" i="40"/>
  <c r="AA15" i="40"/>
  <c r="AB15" i="40"/>
  <c r="AB57" i="40" s="1"/>
  <c r="AC15" i="40"/>
  <c r="AD15" i="40"/>
  <c r="AD57" i="40" s="1"/>
  <c r="AE15" i="40"/>
  <c r="AF15" i="40"/>
  <c r="B10" i="40"/>
  <c r="B12" i="40"/>
  <c r="B13" i="40"/>
  <c r="B14" i="40"/>
  <c r="B15" i="40"/>
  <c r="B9" i="40"/>
  <c r="AF57" i="40"/>
  <c r="AE57" i="40"/>
  <c r="AA57" i="40"/>
  <c r="X57" i="40"/>
  <c r="W57" i="40"/>
  <c r="S57" i="40"/>
  <c r="P57" i="40"/>
  <c r="O57" i="40"/>
  <c r="K57" i="40"/>
  <c r="H57" i="40"/>
  <c r="G57" i="40"/>
  <c r="C57" i="40"/>
  <c r="AE56" i="40"/>
  <c r="AD56" i="40"/>
  <c r="Z56" i="40"/>
  <c r="W56" i="40"/>
  <c r="V56" i="40"/>
  <c r="O56" i="40"/>
  <c r="N56" i="40"/>
  <c r="J56" i="40"/>
  <c r="G56" i="40"/>
  <c r="F56" i="40"/>
  <c r="B56" i="40"/>
  <c r="AD55" i="40"/>
  <c r="AC55" i="40"/>
  <c r="Y55" i="40"/>
  <c r="V55" i="40"/>
  <c r="U55" i="40"/>
  <c r="Q55" i="40"/>
  <c r="N55" i="40"/>
  <c r="M55" i="40"/>
  <c r="I55" i="40"/>
  <c r="F55" i="40"/>
  <c r="E55" i="40"/>
  <c r="AC54" i="40"/>
  <c r="AB54" i="40"/>
  <c r="X54" i="40"/>
  <c r="U54" i="40"/>
  <c r="T54" i="40"/>
  <c r="M54" i="40"/>
  <c r="L54" i="40"/>
  <c r="H54" i="40"/>
  <c r="E54" i="40"/>
  <c r="D54" i="40"/>
  <c r="AF53" i="40"/>
  <c r="AE53" i="40"/>
  <c r="AC53" i="40"/>
  <c r="AA53" i="40"/>
  <c r="Z53" i="40"/>
  <c r="Y53" i="40"/>
  <c r="X53" i="40"/>
  <c r="W53" i="40"/>
  <c r="U53" i="40"/>
  <c r="S53" i="40"/>
  <c r="R53" i="40"/>
  <c r="Q53" i="40"/>
  <c r="P53" i="40"/>
  <c r="O53" i="40"/>
  <c r="M53" i="40"/>
  <c r="K53" i="40"/>
  <c r="J53" i="40"/>
  <c r="I53" i="40"/>
  <c r="E53" i="40"/>
  <c r="C53" i="40"/>
  <c r="B53" i="40"/>
  <c r="AA52" i="40"/>
  <c r="Z52" i="40"/>
  <c r="S52" i="40"/>
  <c r="R52" i="40"/>
  <c r="K52" i="40"/>
  <c r="C52" i="40"/>
  <c r="B52" i="40"/>
  <c r="Y51" i="40"/>
  <c r="Q51" i="40"/>
  <c r="I51" i="40"/>
  <c r="B51" i="40"/>
  <c r="AF35" i="40"/>
  <c r="AE35" i="40"/>
  <c r="AD35" i="40"/>
  <c r="AC35" i="40"/>
  <c r="AB35" i="40"/>
  <c r="AA35" i="40"/>
  <c r="Z35" i="40"/>
  <c r="Y35" i="40"/>
  <c r="X35" i="40"/>
  <c r="W35" i="40"/>
  <c r="V35" i="40"/>
  <c r="U35" i="40"/>
  <c r="T35" i="40"/>
  <c r="S35" i="40"/>
  <c r="R35" i="40"/>
  <c r="Q35" i="40"/>
  <c r="P35" i="40"/>
  <c r="O35" i="40"/>
  <c r="N35" i="40"/>
  <c r="M35" i="40"/>
  <c r="L35" i="40"/>
  <c r="K35" i="40"/>
  <c r="J35" i="40"/>
  <c r="I35" i="40"/>
  <c r="H35" i="40"/>
  <c r="G35" i="40"/>
  <c r="F35" i="40"/>
  <c r="E35" i="40"/>
  <c r="D35" i="40"/>
  <c r="C35" i="40"/>
  <c r="B35" i="40"/>
  <c r="AF34" i="40"/>
  <c r="AE34" i="40"/>
  <c r="AD34" i="40"/>
  <c r="AC34" i="40"/>
  <c r="AB34" i="40"/>
  <c r="AA34" i="40"/>
  <c r="Z34" i="40"/>
  <c r="Y34" i="40"/>
  <c r="X34" i="40"/>
  <c r="W34" i="40"/>
  <c r="V34" i="40"/>
  <c r="U34" i="40"/>
  <c r="T34" i="40"/>
  <c r="S34" i="40"/>
  <c r="R34" i="40"/>
  <c r="Q34" i="40"/>
  <c r="P34" i="40"/>
  <c r="O34" i="40"/>
  <c r="N34" i="40"/>
  <c r="M34" i="40"/>
  <c r="L34" i="40"/>
  <c r="K34" i="40"/>
  <c r="J34" i="40"/>
  <c r="I34" i="40"/>
  <c r="H34" i="40"/>
  <c r="G34" i="40"/>
  <c r="F34" i="40"/>
  <c r="E34" i="40"/>
  <c r="D34" i="40"/>
  <c r="C34" i="40"/>
  <c r="B34" i="40"/>
  <c r="AF33" i="40"/>
  <c r="AE33" i="40"/>
  <c r="AD33" i="40"/>
  <c r="AC33" i="40"/>
  <c r="AB33" i="40"/>
  <c r="AA33" i="40"/>
  <c r="Z33" i="40"/>
  <c r="Y33" i="40"/>
  <c r="X33" i="40"/>
  <c r="W33" i="40"/>
  <c r="V33" i="40"/>
  <c r="U33" i="40"/>
  <c r="T33" i="40"/>
  <c r="S33" i="40"/>
  <c r="R33" i="40"/>
  <c r="Q33" i="40"/>
  <c r="P33" i="40"/>
  <c r="O33" i="40"/>
  <c r="N33" i="40"/>
  <c r="M33" i="40"/>
  <c r="L33" i="40"/>
  <c r="K33" i="40"/>
  <c r="J33" i="40"/>
  <c r="I33" i="40"/>
  <c r="H33" i="40"/>
  <c r="G33" i="40"/>
  <c r="F33" i="40"/>
  <c r="E33" i="40"/>
  <c r="D33" i="40"/>
  <c r="C33" i="40"/>
  <c r="B33" i="40"/>
  <c r="AF32" i="40"/>
  <c r="AE32" i="40"/>
  <c r="AD32" i="40"/>
  <c r="AC32" i="40"/>
  <c r="AB32" i="40"/>
  <c r="AA32" i="40"/>
  <c r="Z32" i="40"/>
  <c r="Y32" i="40"/>
  <c r="X32" i="40"/>
  <c r="W32" i="40"/>
  <c r="V32" i="40"/>
  <c r="U32" i="40"/>
  <c r="T32" i="40"/>
  <c r="S32" i="40"/>
  <c r="R32" i="40"/>
  <c r="Q32" i="40"/>
  <c r="P32" i="40"/>
  <c r="O32" i="40"/>
  <c r="N32" i="40"/>
  <c r="M32" i="40"/>
  <c r="L32" i="40"/>
  <c r="K32" i="40"/>
  <c r="J32" i="40"/>
  <c r="I32" i="40"/>
  <c r="H32" i="40"/>
  <c r="G32" i="40"/>
  <c r="F32" i="40"/>
  <c r="E32" i="40"/>
  <c r="D32" i="40"/>
  <c r="C32" i="40"/>
  <c r="B32" i="40"/>
  <c r="AF31" i="40"/>
  <c r="AE31" i="40"/>
  <c r="AD31" i="40"/>
  <c r="AC31" i="40"/>
  <c r="AB31" i="40"/>
  <c r="AA31" i="40"/>
  <c r="Z31" i="40"/>
  <c r="Y31" i="40"/>
  <c r="X31" i="40"/>
  <c r="W31" i="40"/>
  <c r="V31" i="40"/>
  <c r="U31" i="40"/>
  <c r="T31" i="40"/>
  <c r="S31" i="40"/>
  <c r="R31" i="40"/>
  <c r="Q31" i="40"/>
  <c r="P31" i="40"/>
  <c r="O31" i="40"/>
  <c r="N31" i="40"/>
  <c r="M31" i="40"/>
  <c r="L31" i="40"/>
  <c r="K31" i="40"/>
  <c r="J31" i="40"/>
  <c r="I31" i="40"/>
  <c r="H31" i="40"/>
  <c r="G31" i="40"/>
  <c r="F31" i="40"/>
  <c r="E31" i="40"/>
  <c r="D31" i="40"/>
  <c r="C31" i="40"/>
  <c r="B31" i="40"/>
  <c r="AF30" i="40"/>
  <c r="AE30" i="40"/>
  <c r="AD30" i="40"/>
  <c r="AC30" i="40"/>
  <c r="AB30" i="40"/>
  <c r="AA30" i="40"/>
  <c r="Z30" i="40"/>
  <c r="Y30" i="40"/>
  <c r="X30" i="40"/>
  <c r="W30" i="40"/>
  <c r="V30" i="40"/>
  <c r="U30" i="40"/>
  <c r="T30" i="40"/>
  <c r="S30" i="40"/>
  <c r="R30" i="40"/>
  <c r="Q30" i="40"/>
  <c r="P30" i="40"/>
  <c r="O30" i="40"/>
  <c r="N30" i="40"/>
  <c r="M30" i="40"/>
  <c r="L30" i="40"/>
  <c r="K30" i="40"/>
  <c r="J30" i="40"/>
  <c r="I30" i="40"/>
  <c r="H30" i="40"/>
  <c r="G30" i="40"/>
  <c r="F30" i="40"/>
  <c r="E30" i="40"/>
  <c r="D30" i="40"/>
  <c r="C30" i="40"/>
  <c r="B30" i="40"/>
  <c r="AF29" i="40"/>
  <c r="AE29" i="40"/>
  <c r="AD29" i="40"/>
  <c r="AC29" i="40"/>
  <c r="AB29" i="40"/>
  <c r="AA29" i="40"/>
  <c r="Z29" i="40"/>
  <c r="Y29" i="40"/>
  <c r="X29" i="40"/>
  <c r="W29" i="40"/>
  <c r="V29" i="40"/>
  <c r="U29" i="40"/>
  <c r="T29" i="40"/>
  <c r="S29" i="40"/>
  <c r="R29" i="40"/>
  <c r="Q29" i="40"/>
  <c r="P29" i="40"/>
  <c r="O29" i="40"/>
  <c r="N29" i="40"/>
  <c r="M29" i="40"/>
  <c r="L29" i="40"/>
  <c r="K29" i="40"/>
  <c r="J29" i="40"/>
  <c r="I29" i="40"/>
  <c r="H29" i="40"/>
  <c r="G29" i="40"/>
  <c r="F29" i="40"/>
  <c r="E29" i="40"/>
  <c r="D29" i="40"/>
  <c r="C29" i="40"/>
  <c r="B29" i="40"/>
  <c r="AC57" i="40"/>
  <c r="Z57" i="40"/>
  <c r="Y57" i="40"/>
  <c r="U57" i="40"/>
  <c r="R57" i="40"/>
  <c r="Q57" i="40"/>
  <c r="M57" i="40"/>
  <c r="J57" i="40"/>
  <c r="I57" i="40"/>
  <c r="E57" i="40"/>
  <c r="D57" i="40"/>
  <c r="B57" i="40"/>
  <c r="AF56" i="40"/>
  <c r="AC56" i="40"/>
  <c r="AA56" i="40"/>
  <c r="Y56" i="40"/>
  <c r="X56" i="40"/>
  <c r="U56" i="40"/>
  <c r="S56" i="40"/>
  <c r="Q56" i="40"/>
  <c r="P56" i="40"/>
  <c r="M56" i="40"/>
  <c r="K56" i="40"/>
  <c r="I56" i="40"/>
  <c r="H56" i="40"/>
  <c r="E56" i="40"/>
  <c r="C56" i="40"/>
  <c r="AE55" i="40"/>
  <c r="AB55" i="40"/>
  <c r="AA55" i="40"/>
  <c r="X55" i="40"/>
  <c r="W55" i="40"/>
  <c r="T55" i="40"/>
  <c r="S55" i="40"/>
  <c r="O55" i="40"/>
  <c r="L55" i="40"/>
  <c r="K55" i="40"/>
  <c r="G55" i="40"/>
  <c r="D55" i="40"/>
  <c r="C55" i="40"/>
  <c r="B55" i="40"/>
  <c r="AE54" i="40"/>
  <c r="AD54" i="40"/>
  <c r="AA54" i="40"/>
  <c r="Z54" i="40"/>
  <c r="Y54" i="40"/>
  <c r="W54" i="40"/>
  <c r="S54" i="40"/>
  <c r="R54" i="40"/>
  <c r="Q54" i="40"/>
  <c r="O54" i="40"/>
  <c r="K54" i="40"/>
  <c r="J54" i="40"/>
  <c r="I54" i="40"/>
  <c r="G54" i="40"/>
  <c r="C54" i="40"/>
  <c r="B54" i="40"/>
  <c r="AF52" i="40"/>
  <c r="AE52" i="40"/>
  <c r="AD52" i="40"/>
  <c r="AC52" i="40"/>
  <c r="AB52" i="40"/>
  <c r="Y52" i="40"/>
  <c r="X52" i="40"/>
  <c r="W52" i="40"/>
  <c r="V52" i="40"/>
  <c r="U52" i="40"/>
  <c r="Q52" i="40"/>
  <c r="P52" i="40"/>
  <c r="O52" i="40"/>
  <c r="N52" i="40"/>
  <c r="M52" i="40"/>
  <c r="I52" i="40"/>
  <c r="H52" i="40"/>
  <c r="G52" i="40"/>
  <c r="F52" i="40"/>
  <c r="E52" i="40"/>
  <c r="D52" i="40"/>
  <c r="AE51" i="40"/>
  <c r="AD51" i="40"/>
  <c r="AC51" i="40"/>
  <c r="AB51" i="40"/>
  <c r="AA51" i="40"/>
  <c r="W51" i="40"/>
  <c r="W59" i="40" s="1"/>
  <c r="V51" i="40"/>
  <c r="U51" i="40"/>
  <c r="T51" i="40"/>
  <c r="S51" i="40"/>
  <c r="O51" i="40"/>
  <c r="O59" i="40" s="1"/>
  <c r="N51" i="40"/>
  <c r="M51" i="40"/>
  <c r="L51" i="40"/>
  <c r="K51" i="40"/>
  <c r="G51" i="40"/>
  <c r="F51" i="40"/>
  <c r="E51" i="40"/>
  <c r="D51" i="40"/>
  <c r="C51" i="40"/>
  <c r="F53" i="40" l="1"/>
  <c r="AE59" i="40"/>
  <c r="R59" i="40"/>
  <c r="J59" i="40"/>
  <c r="AF59" i="40"/>
  <c r="Q59" i="40"/>
  <c r="H53" i="40"/>
  <c r="H61" i="40" s="1"/>
  <c r="Y59" i="40"/>
  <c r="K59" i="40"/>
  <c r="Z59" i="40"/>
  <c r="D59" i="40"/>
  <c r="L59" i="40"/>
  <c r="T59" i="40"/>
  <c r="AB59" i="40"/>
  <c r="X59" i="40"/>
  <c r="AA59" i="40"/>
  <c r="E59" i="40"/>
  <c r="F59" i="40" s="1"/>
  <c r="M59" i="40"/>
  <c r="U59" i="40"/>
  <c r="AC59" i="40"/>
  <c r="B59" i="40"/>
  <c r="P59" i="40"/>
  <c r="C59" i="40"/>
  <c r="S59" i="40"/>
  <c r="G53" i="40"/>
  <c r="N59" i="40"/>
  <c r="V59" i="40"/>
  <c r="AD59" i="40"/>
  <c r="I59" i="40"/>
  <c r="H59" i="40" l="1"/>
  <c r="G59" i="40"/>
  <c r="B4" i="14" l="1"/>
  <c r="L1" i="39" l="1" a="1"/>
  <c r="L1" i="39" s="1"/>
  <c r="B2" i="12" a="1"/>
  <c r="B2" i="12" s="1"/>
  <c r="C2" i="12" s="1"/>
  <c r="D2" i="12" s="1"/>
  <c r="E2" i="12" s="1"/>
  <c r="F2" i="12" s="1"/>
  <c r="G2" i="12" s="1"/>
  <c r="H2" i="12" s="1"/>
  <c r="I2" i="12" s="1"/>
  <c r="J2" i="12" s="1"/>
  <c r="K2" i="12" s="1"/>
  <c r="L2" i="12" s="1"/>
  <c r="M2" i="12" s="1"/>
  <c r="N2" i="12" s="1"/>
  <c r="O2" i="12" s="1"/>
  <c r="P2" i="12" s="1"/>
  <c r="Q2" i="12" s="1"/>
  <c r="R2" i="12" s="1"/>
  <c r="S2" i="12" s="1"/>
  <c r="T2" i="12" s="1"/>
  <c r="U2" i="12" s="1"/>
  <c r="V2" i="12" s="1"/>
  <c r="W2" i="12" s="1"/>
  <c r="X2" i="12" s="1"/>
  <c r="Y2" i="12" s="1"/>
  <c r="Z2" i="12" s="1"/>
  <c r="AA2" i="12" s="1"/>
  <c r="AB2" i="12" s="1"/>
  <c r="AC2" i="12" s="1"/>
  <c r="AD2" i="12" s="1"/>
  <c r="AE2" i="12" s="1"/>
  <c r="AF2" i="12" s="1"/>
  <c r="L5" i="39" l="1"/>
  <c r="L7" i="39"/>
  <c r="L6" i="39"/>
  <c r="L4" i="39"/>
  <c r="L3" i="39"/>
  <c r="L2" i="39"/>
  <c r="B3" i="12"/>
  <c r="C3" i="12" s="1"/>
  <c r="D3" i="12" s="1"/>
  <c r="E3" i="12" s="1"/>
  <c r="F3" i="12" s="1"/>
  <c r="G3" i="12" s="1"/>
  <c r="H3" i="12" s="1"/>
  <c r="I3" i="12" s="1"/>
  <c r="J3" i="12" s="1"/>
  <c r="K3" i="12" s="1"/>
  <c r="L3" i="12" s="1"/>
  <c r="M3" i="12" s="1"/>
  <c r="N3" i="12" s="1"/>
  <c r="O3" i="12" s="1"/>
  <c r="P3" i="12" s="1"/>
  <c r="Q3" i="12" s="1"/>
  <c r="R3" i="12" s="1"/>
  <c r="S3" i="12" s="1"/>
  <c r="T3" i="12" s="1"/>
  <c r="U3" i="12" s="1"/>
  <c r="V3" i="12" s="1"/>
  <c r="W3" i="12" s="1"/>
  <c r="X3" i="12" s="1"/>
  <c r="Y3" i="12" s="1"/>
  <c r="Z3" i="12" s="1"/>
  <c r="AA3" i="12" s="1"/>
  <c r="AB3" i="12" s="1"/>
  <c r="AC3" i="12" s="1"/>
  <c r="AD3" i="12" s="1"/>
  <c r="AE3" i="12" s="1"/>
  <c r="AF3" i="12" s="1"/>
  <c r="B8" i="12"/>
  <c r="C8" i="12" s="1"/>
  <c r="D8" i="12" s="1"/>
  <c r="E8" i="12" s="1"/>
  <c r="F8" i="12" s="1"/>
  <c r="G8" i="12" s="1"/>
  <c r="H8" i="12" s="1"/>
  <c r="I8" i="12" s="1"/>
  <c r="J8" i="12" s="1"/>
  <c r="K8" i="12" s="1"/>
  <c r="L8" i="12" s="1"/>
  <c r="M8" i="12" s="1"/>
  <c r="N8" i="12" s="1"/>
  <c r="O8" i="12" s="1"/>
  <c r="P8" i="12" s="1"/>
  <c r="Q8" i="12" s="1"/>
  <c r="R8" i="12" s="1"/>
  <c r="S8" i="12" s="1"/>
  <c r="T8" i="12" s="1"/>
  <c r="U8" i="12" s="1"/>
  <c r="V8" i="12" s="1"/>
  <c r="W8" i="12" s="1"/>
  <c r="X8" i="12" s="1"/>
  <c r="Y8" i="12" s="1"/>
  <c r="Z8" i="12" s="1"/>
  <c r="AA8" i="12" s="1"/>
  <c r="AB8" i="12" s="1"/>
  <c r="AC8" i="12" s="1"/>
  <c r="AD8" i="12" s="1"/>
  <c r="AE8" i="12" s="1"/>
  <c r="AF8" i="12" s="1"/>
  <c r="B7" i="12"/>
  <c r="C7" i="12" s="1"/>
  <c r="D7" i="12" s="1"/>
  <c r="E7" i="12" s="1"/>
  <c r="F7" i="12" s="1"/>
  <c r="G7" i="12" s="1"/>
  <c r="H7" i="12" s="1"/>
  <c r="I7" i="12" s="1"/>
  <c r="J7" i="12" s="1"/>
  <c r="K7" i="12" s="1"/>
  <c r="L7" i="12" s="1"/>
  <c r="M7" i="12" s="1"/>
  <c r="N7" i="12" s="1"/>
  <c r="O7" i="12" s="1"/>
  <c r="P7" i="12" s="1"/>
  <c r="Q7" i="12" s="1"/>
  <c r="R7" i="12" s="1"/>
  <c r="S7" i="12" s="1"/>
  <c r="T7" i="12" s="1"/>
  <c r="U7" i="12" s="1"/>
  <c r="V7" i="12" s="1"/>
  <c r="W7" i="12" s="1"/>
  <c r="X7" i="12" s="1"/>
  <c r="Y7" i="12" s="1"/>
  <c r="Z7" i="12" s="1"/>
  <c r="AA7" i="12" s="1"/>
  <c r="AB7" i="12" s="1"/>
  <c r="AC7" i="12" s="1"/>
  <c r="AD7" i="12" s="1"/>
  <c r="AE7" i="12" s="1"/>
  <c r="AF7" i="12" s="1"/>
  <c r="B6" i="12"/>
  <c r="C6" i="12" s="1"/>
  <c r="D6" i="12" s="1"/>
  <c r="E6" i="12" s="1"/>
  <c r="F6" i="12" s="1"/>
  <c r="G6" i="12" s="1"/>
  <c r="H6" i="12" s="1"/>
  <c r="I6" i="12" s="1"/>
  <c r="J6" i="12" s="1"/>
  <c r="K6" i="12" s="1"/>
  <c r="L6" i="12" s="1"/>
  <c r="M6" i="12" s="1"/>
  <c r="N6" i="12" s="1"/>
  <c r="O6" i="12" s="1"/>
  <c r="P6" i="12" s="1"/>
  <c r="Q6" i="12" s="1"/>
  <c r="R6" i="12" s="1"/>
  <c r="S6" i="12" s="1"/>
  <c r="T6" i="12" s="1"/>
  <c r="U6" i="12" s="1"/>
  <c r="V6" i="12" s="1"/>
  <c r="W6" i="12" s="1"/>
  <c r="X6" i="12" s="1"/>
  <c r="Y6" i="12" s="1"/>
  <c r="Z6" i="12" s="1"/>
  <c r="AA6" i="12" s="1"/>
  <c r="AB6" i="12" s="1"/>
  <c r="AC6" i="12" s="1"/>
  <c r="AD6" i="12" s="1"/>
  <c r="AE6" i="12" s="1"/>
  <c r="AF6" i="12" s="1"/>
  <c r="B5" i="12"/>
  <c r="C5" i="12" s="1"/>
  <c r="D5" i="12" s="1"/>
  <c r="E5" i="12" s="1"/>
  <c r="F5" i="12" s="1"/>
  <c r="G5" i="12" s="1"/>
  <c r="H5" i="12" s="1"/>
  <c r="I5" i="12" s="1"/>
  <c r="J5" i="12" s="1"/>
  <c r="K5" i="12" s="1"/>
  <c r="L5" i="12" s="1"/>
  <c r="M5" i="12" s="1"/>
  <c r="N5" i="12" s="1"/>
  <c r="O5" i="12" s="1"/>
  <c r="P5" i="12" s="1"/>
  <c r="Q5" i="12" s="1"/>
  <c r="R5" i="12" s="1"/>
  <c r="S5" i="12" s="1"/>
  <c r="T5" i="12" s="1"/>
  <c r="U5" i="12" s="1"/>
  <c r="V5" i="12" s="1"/>
  <c r="W5" i="12" s="1"/>
  <c r="X5" i="12" s="1"/>
  <c r="Y5" i="12" s="1"/>
  <c r="Z5" i="12" s="1"/>
  <c r="AA5" i="12" s="1"/>
  <c r="AB5" i="12" s="1"/>
  <c r="AC5" i="12" s="1"/>
  <c r="AD5" i="12" s="1"/>
  <c r="AE5" i="12" s="1"/>
  <c r="AF5" i="12" s="1"/>
  <c r="B4" i="12"/>
  <c r="C4" i="12" s="1"/>
  <c r="D4" i="12" s="1"/>
  <c r="E4" i="12" s="1"/>
  <c r="F4" i="12" s="1"/>
  <c r="G4" i="12" s="1"/>
  <c r="H4" i="12" s="1"/>
  <c r="I4" i="12" s="1"/>
  <c r="J4" i="12" s="1"/>
  <c r="K4" i="12" s="1"/>
  <c r="L4" i="12" s="1"/>
  <c r="M4" i="12" s="1"/>
  <c r="N4" i="12" s="1"/>
  <c r="O4" i="12" s="1"/>
  <c r="P4" i="12" s="1"/>
  <c r="Q4" i="12" s="1"/>
  <c r="R4" i="12" s="1"/>
  <c r="S4" i="12" s="1"/>
  <c r="T4" i="12" s="1"/>
  <c r="U4" i="12" s="1"/>
  <c r="V4" i="12" s="1"/>
  <c r="W4" i="12" s="1"/>
  <c r="X4" i="12" s="1"/>
  <c r="Y4" i="12" s="1"/>
  <c r="Z4" i="12" s="1"/>
  <c r="AA4" i="12" s="1"/>
  <c r="AB4" i="12" s="1"/>
  <c r="AC4" i="12" s="1"/>
  <c r="AD4" i="12" s="1"/>
  <c r="AE4" i="12" s="1"/>
  <c r="AF4" i="12" s="1"/>
  <c r="B102" i="18" l="1"/>
  <c r="B101" i="18"/>
  <c r="B100" i="18"/>
  <c r="C102" i="18"/>
  <c r="D102" i="18" s="1"/>
  <c r="C101" i="18"/>
  <c r="C100" i="18"/>
  <c r="C89" i="18"/>
  <c r="D89" i="18"/>
  <c r="E89" i="18"/>
  <c r="F89" i="18"/>
  <c r="G89" i="18"/>
  <c r="H89" i="18"/>
  <c r="I89" i="18"/>
  <c r="J89" i="18"/>
  <c r="K89" i="18"/>
  <c r="L89" i="18"/>
  <c r="M89" i="18"/>
  <c r="N89" i="18"/>
  <c r="O89" i="18"/>
  <c r="P89" i="18"/>
  <c r="Q89" i="18"/>
  <c r="R89" i="18"/>
  <c r="S89" i="18"/>
  <c r="T89" i="18"/>
  <c r="U89" i="18"/>
  <c r="V89" i="18"/>
  <c r="W89" i="18"/>
  <c r="X89" i="18"/>
  <c r="Y89" i="18"/>
  <c r="Z89" i="18"/>
  <c r="AA89" i="18"/>
  <c r="AB89" i="18"/>
  <c r="AC89" i="18"/>
  <c r="AD89" i="18"/>
  <c r="AE89" i="18"/>
  <c r="AF89" i="18"/>
  <c r="C90" i="18"/>
  <c r="D90" i="18"/>
  <c r="E90" i="18"/>
  <c r="F90" i="18"/>
  <c r="G90" i="18"/>
  <c r="H90" i="18"/>
  <c r="I90" i="18"/>
  <c r="J90" i="18"/>
  <c r="K90" i="18"/>
  <c r="L90" i="18"/>
  <c r="M90" i="18"/>
  <c r="N90" i="18"/>
  <c r="O90" i="18"/>
  <c r="P90" i="18"/>
  <c r="Q90" i="18"/>
  <c r="R90" i="18"/>
  <c r="S90" i="18"/>
  <c r="T90" i="18"/>
  <c r="U90" i="18"/>
  <c r="V90" i="18"/>
  <c r="W90" i="18"/>
  <c r="X90" i="18"/>
  <c r="Y90" i="18"/>
  <c r="Z90" i="18"/>
  <c r="AA90" i="18"/>
  <c r="AB90" i="18"/>
  <c r="AC90" i="18"/>
  <c r="AD90" i="18"/>
  <c r="AE90" i="18"/>
  <c r="AF90" i="18"/>
  <c r="C91" i="18"/>
  <c r="D91" i="18"/>
  <c r="E91" i="18"/>
  <c r="F91" i="18"/>
  <c r="G91" i="18"/>
  <c r="H91" i="18"/>
  <c r="I91" i="18"/>
  <c r="J91" i="18"/>
  <c r="K91" i="18"/>
  <c r="L91" i="18"/>
  <c r="M91" i="18"/>
  <c r="N91" i="18"/>
  <c r="O91" i="18"/>
  <c r="P91" i="18"/>
  <c r="Q91" i="18"/>
  <c r="R91" i="18"/>
  <c r="S91" i="18"/>
  <c r="T91" i="18"/>
  <c r="U91" i="18"/>
  <c r="V91" i="18"/>
  <c r="W91" i="18"/>
  <c r="X91" i="18"/>
  <c r="Y91" i="18"/>
  <c r="Z91" i="18"/>
  <c r="AA91" i="18"/>
  <c r="AB91" i="18"/>
  <c r="AC91" i="18"/>
  <c r="AD91" i="18"/>
  <c r="AE91" i="18"/>
  <c r="AF91" i="18"/>
  <c r="C93" i="18"/>
  <c r="D93" i="18"/>
  <c r="E93" i="18"/>
  <c r="F93" i="18"/>
  <c r="G93" i="18"/>
  <c r="H93" i="18"/>
  <c r="I93" i="18"/>
  <c r="J93" i="18"/>
  <c r="K93" i="18"/>
  <c r="L93" i="18"/>
  <c r="M93" i="18"/>
  <c r="N93" i="18"/>
  <c r="O93" i="18"/>
  <c r="P93" i="18"/>
  <c r="Q93" i="18"/>
  <c r="R93" i="18"/>
  <c r="S93" i="18"/>
  <c r="T93" i="18"/>
  <c r="U93" i="18"/>
  <c r="V93" i="18"/>
  <c r="W93" i="18"/>
  <c r="X93" i="18"/>
  <c r="Y93" i="18"/>
  <c r="Z93" i="18"/>
  <c r="AA93" i="18"/>
  <c r="AB93" i="18"/>
  <c r="AC93" i="18"/>
  <c r="AD93" i="18"/>
  <c r="AE93" i="18"/>
  <c r="AF93" i="18"/>
  <c r="C94" i="18"/>
  <c r="D94" i="18"/>
  <c r="E94" i="18"/>
  <c r="F94" i="18"/>
  <c r="G94" i="18"/>
  <c r="H94" i="18"/>
  <c r="I94" i="18"/>
  <c r="J94" i="18"/>
  <c r="K94" i="18"/>
  <c r="L94" i="18"/>
  <c r="M94" i="18"/>
  <c r="N94" i="18"/>
  <c r="O94" i="18"/>
  <c r="P94" i="18"/>
  <c r="Q94" i="18"/>
  <c r="R94" i="18"/>
  <c r="S94" i="18"/>
  <c r="T94" i="18"/>
  <c r="U94" i="18"/>
  <c r="V94" i="18"/>
  <c r="W94" i="18"/>
  <c r="X94" i="18"/>
  <c r="Y94" i="18"/>
  <c r="Z94" i="18"/>
  <c r="AA94" i="18"/>
  <c r="AB94" i="18"/>
  <c r="AC94" i="18"/>
  <c r="AD94" i="18"/>
  <c r="AE94" i="18"/>
  <c r="AF94" i="18"/>
  <c r="C95" i="18"/>
  <c r="D95" i="18"/>
  <c r="E95" i="18"/>
  <c r="F95" i="18"/>
  <c r="G95" i="18"/>
  <c r="H95" i="18"/>
  <c r="I95" i="18"/>
  <c r="J95" i="18"/>
  <c r="K95" i="18"/>
  <c r="L95" i="18"/>
  <c r="M95" i="18"/>
  <c r="N95" i="18"/>
  <c r="O95" i="18"/>
  <c r="P95" i="18"/>
  <c r="Q95" i="18"/>
  <c r="R95" i="18"/>
  <c r="S95" i="18"/>
  <c r="T95" i="18"/>
  <c r="U95" i="18"/>
  <c r="V95" i="18"/>
  <c r="W95" i="18"/>
  <c r="X95" i="18"/>
  <c r="Y95" i="18"/>
  <c r="Z95" i="18"/>
  <c r="AA95" i="18"/>
  <c r="AB95" i="18"/>
  <c r="AC95" i="18"/>
  <c r="AD95" i="18"/>
  <c r="AE95" i="18"/>
  <c r="AF95" i="18"/>
  <c r="B95" i="18"/>
  <c r="B94" i="18"/>
  <c r="B93" i="18"/>
  <c r="D100" i="18" l="1"/>
  <c r="B104" i="18" s="1"/>
  <c r="D101" i="18"/>
  <c r="O97" i="18"/>
  <c r="AD97" i="18"/>
  <c r="V97" i="18"/>
  <c r="N97" i="18"/>
  <c r="F97" i="18"/>
  <c r="AE97" i="18"/>
  <c r="E97" i="18"/>
  <c r="W97" i="18"/>
  <c r="M97" i="18"/>
  <c r="AA97" i="18"/>
  <c r="S97" i="18"/>
  <c r="K97" i="18"/>
  <c r="C97" i="18"/>
  <c r="U97" i="18"/>
  <c r="Y97" i="18"/>
  <c r="Q97" i="18"/>
  <c r="I97" i="18"/>
  <c r="G97" i="18"/>
  <c r="AB97" i="18"/>
  <c r="T97" i="18"/>
  <c r="L97" i="18"/>
  <c r="D97" i="18"/>
  <c r="Z97" i="18"/>
  <c r="R97" i="18"/>
  <c r="J97" i="18"/>
  <c r="AF97" i="18"/>
  <c r="X97" i="18"/>
  <c r="P97" i="18"/>
  <c r="H97" i="18"/>
  <c r="AC97" i="18"/>
  <c r="B90" i="18" l="1"/>
  <c r="B91" i="18"/>
  <c r="B89" i="18"/>
  <c r="B97" i="18" s="1"/>
  <c r="B5" i="5" s="1"/>
  <c r="B22" i="37"/>
  <c r="D19" i="37"/>
  <c r="C19" i="37"/>
  <c r="B19" i="37"/>
  <c r="B2" i="5" l="1"/>
  <c r="B3" i="5"/>
  <c r="B4" i="5"/>
  <c r="B24" i="37"/>
  <c r="B7" i="5"/>
  <c r="C3" i="5"/>
  <c r="P3" i="5"/>
  <c r="X3" i="5"/>
  <c r="H3" i="5"/>
  <c r="V3" i="5"/>
  <c r="F3" i="5"/>
  <c r="N3" i="5"/>
  <c r="AB3" i="5"/>
  <c r="T3" i="5"/>
  <c r="S3" i="5"/>
  <c r="L3" i="5"/>
  <c r="D3" i="5"/>
  <c r="I3" i="5"/>
  <c r="AE3" i="5"/>
  <c r="W3" i="5"/>
  <c r="G3" i="5"/>
  <c r="Z3" i="5"/>
  <c r="AD3" i="5"/>
  <c r="R3" i="5"/>
  <c r="AC3" i="5"/>
  <c r="AA3" i="5"/>
  <c r="J3" i="5"/>
  <c r="U3" i="5"/>
  <c r="M3" i="5"/>
  <c r="K3" i="5"/>
  <c r="E3" i="5"/>
  <c r="Q3" i="5"/>
  <c r="Y3" i="5"/>
  <c r="O3" i="5"/>
  <c r="AF3" i="5"/>
  <c r="J2" i="5" l="1"/>
  <c r="AF2" i="5"/>
  <c r="L2" i="5"/>
  <c r="N2" i="5"/>
  <c r="X2" i="5"/>
  <c r="AA2" i="5"/>
  <c r="AC2" i="5"/>
  <c r="AE2" i="5"/>
  <c r="P2" i="5"/>
  <c r="S2" i="5"/>
  <c r="E2" i="5"/>
  <c r="W2" i="5"/>
  <c r="V2" i="5"/>
  <c r="K2" i="5"/>
  <c r="T2" i="5"/>
  <c r="O2" i="5"/>
  <c r="F2" i="5"/>
  <c r="C2" i="5"/>
  <c r="D2" i="5"/>
  <c r="G2" i="5"/>
  <c r="U2" i="5"/>
  <c r="Q2" i="5"/>
  <c r="Z2" i="5"/>
  <c r="Y2" i="5"/>
  <c r="M2" i="5"/>
  <c r="H2" i="5"/>
  <c r="R2" i="5"/>
  <c r="I2" i="5"/>
  <c r="AB2" i="5"/>
  <c r="AD2" i="5"/>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4" i="7"/>
  <c r="H4" i="7" s="1"/>
  <c r="B5" i="7"/>
  <c r="K5" i="7" s="1"/>
  <c r="B6" i="7"/>
  <c r="F6" i="7" s="1"/>
  <c r="B7" i="7"/>
  <c r="I7" i="7" s="1"/>
  <c r="B8" i="7"/>
  <c r="D8" i="7" s="1"/>
  <c r="B3" i="7"/>
  <c r="E3" i="7" s="1"/>
  <c r="K8" i="7" l="1"/>
  <c r="X7" i="7"/>
  <c r="H7" i="7"/>
  <c r="AC6" i="7"/>
  <c r="M6" i="7"/>
  <c r="Z5" i="7"/>
  <c r="J5" i="7"/>
  <c r="AE4" i="7"/>
  <c r="W4" i="7"/>
  <c r="G4" i="7"/>
  <c r="T3" i="7"/>
  <c r="D3" i="7"/>
  <c r="C5" i="7"/>
  <c r="J8" i="7"/>
  <c r="O7" i="7"/>
  <c r="AB6" i="7"/>
  <c r="L6" i="7"/>
  <c r="Q5" i="7"/>
  <c r="AD4" i="7"/>
  <c r="V4" i="7"/>
  <c r="N4" i="7"/>
  <c r="AA3" i="7"/>
  <c r="S3" i="7"/>
  <c r="K3" i="7"/>
  <c r="R8" i="7"/>
  <c r="AE7" i="7"/>
  <c r="G7" i="7"/>
  <c r="T6" i="7"/>
  <c r="D6" i="7"/>
  <c r="Y5" i="7"/>
  <c r="I5" i="7"/>
  <c r="F4" i="7"/>
  <c r="C4" i="7"/>
  <c r="Q8" i="7"/>
  <c r="I8" i="7"/>
  <c r="V7" i="7"/>
  <c r="F7" i="7"/>
  <c r="S6" i="7"/>
  <c r="AF5" i="7"/>
  <c r="P5" i="7"/>
  <c r="H5" i="7"/>
  <c r="U4" i="7"/>
  <c r="M4" i="7"/>
  <c r="E4" i="7"/>
  <c r="Z3" i="7"/>
  <c r="R3" i="7"/>
  <c r="J3" i="7"/>
  <c r="Y8" i="7"/>
  <c r="AD7" i="7"/>
  <c r="N7" i="7"/>
  <c r="AA6" i="7"/>
  <c r="K6" i="7"/>
  <c r="X5" i="7"/>
  <c r="AC4" i="7"/>
  <c r="AF8" i="7"/>
  <c r="U7" i="7"/>
  <c r="Z6" i="7"/>
  <c r="J6" i="7"/>
  <c r="O5" i="7"/>
  <c r="AB4" i="7"/>
  <c r="T4" i="7"/>
  <c r="D4" i="7"/>
  <c r="Y3" i="7"/>
  <c r="Q3" i="7"/>
  <c r="I3" i="7"/>
  <c r="C6" i="7"/>
  <c r="AE8" i="7"/>
  <c r="W8" i="7"/>
  <c r="O8" i="7"/>
  <c r="G8" i="7"/>
  <c r="AB7" i="7"/>
  <c r="T7" i="7"/>
  <c r="L7" i="7"/>
  <c r="D7" i="7"/>
  <c r="Y6" i="7"/>
  <c r="Q6" i="7"/>
  <c r="I6" i="7"/>
  <c r="AD5" i="7"/>
  <c r="V5" i="7"/>
  <c r="N5" i="7"/>
  <c r="F5" i="7"/>
  <c r="AA4" i="7"/>
  <c r="S4" i="7"/>
  <c r="K4" i="7"/>
  <c r="AF3" i="7"/>
  <c r="X3" i="7"/>
  <c r="P3" i="7"/>
  <c r="H3" i="7"/>
  <c r="AA8" i="7"/>
  <c r="X8" i="7"/>
  <c r="P8" i="7"/>
  <c r="H8" i="7"/>
  <c r="AC7" i="7"/>
  <c r="M7" i="7"/>
  <c r="E7" i="7"/>
  <c r="R6" i="7"/>
  <c r="AE5" i="7"/>
  <c r="W5" i="7"/>
  <c r="G5" i="7"/>
  <c r="L4" i="7"/>
  <c r="C3" i="7"/>
  <c r="AD8" i="7"/>
  <c r="V8" i="7"/>
  <c r="N8" i="7"/>
  <c r="F8" i="7"/>
  <c r="AA7" i="7"/>
  <c r="S7" i="7"/>
  <c r="K7" i="7"/>
  <c r="AF6" i="7"/>
  <c r="X6" i="7"/>
  <c r="P6" i="7"/>
  <c r="H6" i="7"/>
  <c r="AC5" i="7"/>
  <c r="U5" i="7"/>
  <c r="M5" i="7"/>
  <c r="E5" i="7"/>
  <c r="Z4" i="7"/>
  <c r="R4" i="7"/>
  <c r="J4" i="7"/>
  <c r="AE3" i="7"/>
  <c r="W3" i="7"/>
  <c r="O3" i="7"/>
  <c r="G3" i="7"/>
  <c r="S8" i="7"/>
  <c r="AF7" i="7"/>
  <c r="P7" i="7"/>
  <c r="U6" i="7"/>
  <c r="E6" i="7"/>
  <c r="R5" i="7"/>
  <c r="O4" i="7"/>
  <c r="AB3" i="7"/>
  <c r="L3" i="7"/>
  <c r="Z8" i="7"/>
  <c r="W7" i="7"/>
  <c r="C8" i="7"/>
  <c r="AC8" i="7"/>
  <c r="U8" i="7"/>
  <c r="M8" i="7"/>
  <c r="E8" i="7"/>
  <c r="Z7" i="7"/>
  <c r="R7" i="7"/>
  <c r="J7" i="7"/>
  <c r="AE6" i="7"/>
  <c r="W6" i="7"/>
  <c r="O6" i="7"/>
  <c r="G6" i="7"/>
  <c r="AB5" i="7"/>
  <c r="T5" i="7"/>
  <c r="L5" i="7"/>
  <c r="D5" i="7"/>
  <c r="Y4" i="7"/>
  <c r="Q4" i="7"/>
  <c r="I4" i="7"/>
  <c r="AD3" i="7"/>
  <c r="V3" i="7"/>
  <c r="N3" i="7"/>
  <c r="F3" i="7"/>
  <c r="C7" i="7"/>
  <c r="AB8" i="7"/>
  <c r="T8" i="7"/>
  <c r="L8" i="7"/>
  <c r="Y7" i="7"/>
  <c r="Q7" i="7"/>
  <c r="AD6" i="7"/>
  <c r="V6" i="7"/>
  <c r="N6" i="7"/>
  <c r="AA5" i="7"/>
  <c r="S5" i="7"/>
  <c r="AF4" i="7"/>
  <c r="X4" i="7"/>
  <c r="P4" i="7"/>
  <c r="AC3" i="7"/>
  <c r="U3" i="7"/>
  <c r="M3" i="7"/>
  <c r="C33" i="31" l="1"/>
  <c r="D33" i="31"/>
  <c r="E33" i="31"/>
  <c r="F33" i="31"/>
  <c r="G33" i="31"/>
  <c r="H33" i="31"/>
  <c r="I33" i="31"/>
  <c r="J33" i="31"/>
  <c r="K33" i="31"/>
  <c r="L33" i="31"/>
  <c r="M33" i="31"/>
  <c r="N33" i="31"/>
  <c r="O33" i="31"/>
  <c r="P33" i="31"/>
  <c r="Q33" i="31"/>
  <c r="R33" i="31"/>
  <c r="S33" i="31"/>
  <c r="T33" i="31"/>
  <c r="U33" i="31"/>
  <c r="V33" i="31"/>
  <c r="W33" i="31"/>
  <c r="X33" i="31"/>
  <c r="Y33" i="31"/>
  <c r="Z33" i="31"/>
  <c r="AA33" i="31"/>
  <c r="AB33" i="31"/>
  <c r="AC33" i="31"/>
  <c r="AD33" i="31"/>
  <c r="AE33" i="31"/>
  <c r="AF33" i="31"/>
  <c r="AG33" i="31"/>
  <c r="C34" i="31"/>
  <c r="D34" i="31"/>
  <c r="E34" i="31"/>
  <c r="F34" i="31"/>
  <c r="G34" i="31"/>
  <c r="H34" i="31"/>
  <c r="I34" i="31"/>
  <c r="J34" i="31"/>
  <c r="K34" i="31"/>
  <c r="L34" i="31"/>
  <c r="M34" i="31"/>
  <c r="N34" i="31"/>
  <c r="O34" i="31"/>
  <c r="P34" i="31"/>
  <c r="Q34" i="31"/>
  <c r="R34" i="31"/>
  <c r="S34" i="31"/>
  <c r="T34" i="31"/>
  <c r="U34" i="31"/>
  <c r="V34" i="31"/>
  <c r="W34" i="31"/>
  <c r="X34" i="31"/>
  <c r="Y34" i="31"/>
  <c r="Z34" i="31"/>
  <c r="AA34" i="31"/>
  <c r="AB34" i="31"/>
  <c r="AC34" i="31"/>
  <c r="AD34" i="31"/>
  <c r="AE34" i="31"/>
  <c r="AF34" i="31"/>
  <c r="AG34" i="31"/>
  <c r="C35" i="31"/>
  <c r="D35" i="31"/>
  <c r="E35" i="31"/>
  <c r="F35" i="31"/>
  <c r="G35" i="31"/>
  <c r="H35" i="31"/>
  <c r="I35" i="31"/>
  <c r="J35" i="31"/>
  <c r="K35" i="31"/>
  <c r="L35" i="31"/>
  <c r="M35" i="31"/>
  <c r="N35" i="31"/>
  <c r="O35" i="31"/>
  <c r="P35" i="31"/>
  <c r="Q35" i="31"/>
  <c r="R35" i="31"/>
  <c r="S35" i="31"/>
  <c r="T35" i="31"/>
  <c r="U35" i="31"/>
  <c r="V35" i="31"/>
  <c r="W35" i="31"/>
  <c r="X35" i="31"/>
  <c r="Y35" i="31"/>
  <c r="Z35" i="31"/>
  <c r="AA35" i="31"/>
  <c r="AB35" i="31"/>
  <c r="AC35" i="31"/>
  <c r="AD35" i="31"/>
  <c r="AE35" i="31"/>
  <c r="AF35" i="31"/>
  <c r="AG35" i="31"/>
  <c r="C36" i="31"/>
  <c r="D36" i="31"/>
  <c r="E36" i="31"/>
  <c r="F36" i="31"/>
  <c r="G36" i="31"/>
  <c r="H36" i="31"/>
  <c r="I36" i="31"/>
  <c r="J36" i="31"/>
  <c r="K36" i="31"/>
  <c r="L36" i="31"/>
  <c r="M36" i="31"/>
  <c r="N36" i="31"/>
  <c r="O36" i="31"/>
  <c r="P36" i="31"/>
  <c r="Q36" i="31"/>
  <c r="R36" i="31"/>
  <c r="S36" i="31"/>
  <c r="T36" i="31"/>
  <c r="U36" i="31"/>
  <c r="V36" i="31"/>
  <c r="W36" i="31"/>
  <c r="X36" i="31"/>
  <c r="Y36" i="31"/>
  <c r="Z36" i="31"/>
  <c r="AA36" i="31"/>
  <c r="AB36" i="31"/>
  <c r="AC36" i="31"/>
  <c r="AD36" i="31"/>
  <c r="AE36" i="31"/>
  <c r="AF36" i="31"/>
  <c r="AG36" i="31"/>
  <c r="C37" i="31"/>
  <c r="D37" i="31"/>
  <c r="E37" i="31"/>
  <c r="F37" i="31"/>
  <c r="G37" i="31"/>
  <c r="H37" i="31"/>
  <c r="I37" i="31"/>
  <c r="J37" i="31"/>
  <c r="K37" i="31"/>
  <c r="L37" i="31"/>
  <c r="M37" i="31"/>
  <c r="N37" i="31"/>
  <c r="O37" i="31"/>
  <c r="P37" i="31"/>
  <c r="Q37" i="31"/>
  <c r="R37" i="31"/>
  <c r="S37" i="31"/>
  <c r="T37" i="31"/>
  <c r="U37" i="31"/>
  <c r="V37" i="31"/>
  <c r="W37" i="31"/>
  <c r="X37" i="31"/>
  <c r="Y37" i="31"/>
  <c r="Z37" i="31"/>
  <c r="AA37" i="31"/>
  <c r="AB37" i="31"/>
  <c r="AC37" i="31"/>
  <c r="AD37" i="31"/>
  <c r="AE37" i="31"/>
  <c r="AF37" i="31"/>
  <c r="AG37" i="31"/>
  <c r="C38" i="31"/>
  <c r="D38" i="31"/>
  <c r="E38" i="31"/>
  <c r="F38" i="31"/>
  <c r="G38" i="31"/>
  <c r="H38" i="31"/>
  <c r="I38" i="31"/>
  <c r="J38" i="31"/>
  <c r="K38" i="31"/>
  <c r="L38" i="31"/>
  <c r="M38" i="31"/>
  <c r="N38" i="31"/>
  <c r="O38" i="31"/>
  <c r="P38" i="31"/>
  <c r="Q38" i="31"/>
  <c r="R38" i="31"/>
  <c r="S38" i="31"/>
  <c r="T38" i="31"/>
  <c r="U38" i="31"/>
  <c r="V38" i="31"/>
  <c r="W38" i="31"/>
  <c r="X38" i="31"/>
  <c r="Y38" i="31"/>
  <c r="Z38" i="31"/>
  <c r="AA38" i="31"/>
  <c r="AB38" i="31"/>
  <c r="AC38" i="31"/>
  <c r="AD38" i="31"/>
  <c r="AE38" i="31"/>
  <c r="AF38" i="31"/>
  <c r="AG38" i="31"/>
  <c r="C39" i="31"/>
  <c r="D39" i="31"/>
  <c r="E39" i="31"/>
  <c r="F39" i="31"/>
  <c r="G39" i="31"/>
  <c r="H39" i="31"/>
  <c r="I39" i="31"/>
  <c r="J39" i="31"/>
  <c r="K39" i="31"/>
  <c r="L39" i="31"/>
  <c r="M39" i="31"/>
  <c r="N39" i="31"/>
  <c r="O39" i="31"/>
  <c r="P39" i="31"/>
  <c r="Q39" i="31"/>
  <c r="R39" i="31"/>
  <c r="S39" i="31"/>
  <c r="T39" i="31"/>
  <c r="U39" i="31"/>
  <c r="V39" i="31"/>
  <c r="W39" i="31"/>
  <c r="X39" i="31"/>
  <c r="Y39" i="31"/>
  <c r="Z39" i="31"/>
  <c r="AA39" i="31"/>
  <c r="AB39" i="31"/>
  <c r="AC39" i="31"/>
  <c r="AD39" i="31"/>
  <c r="AE39" i="31"/>
  <c r="AF39" i="31"/>
  <c r="AG39" i="31"/>
  <c r="D42" i="31"/>
  <c r="E42" i="31"/>
  <c r="F42" i="31"/>
  <c r="G42" i="31"/>
  <c r="H42" i="31"/>
  <c r="I42" i="31"/>
  <c r="J42" i="31"/>
  <c r="K42" i="31"/>
  <c r="L42" i="31"/>
  <c r="M42" i="31"/>
  <c r="N42" i="31"/>
  <c r="O42" i="31"/>
  <c r="P42" i="31"/>
  <c r="Q42" i="31"/>
  <c r="R42" i="31"/>
  <c r="S42" i="31"/>
  <c r="T42" i="31"/>
  <c r="U42" i="31"/>
  <c r="V42" i="31"/>
  <c r="W42" i="31"/>
  <c r="X42" i="31"/>
  <c r="Y42" i="31"/>
  <c r="Z42" i="31"/>
  <c r="AA42" i="31"/>
  <c r="AB42" i="31"/>
  <c r="AC42" i="31"/>
  <c r="AD42" i="31"/>
  <c r="AE42" i="31"/>
  <c r="AF42" i="31"/>
  <c r="AG42" i="31"/>
  <c r="D43" i="31"/>
  <c r="E43" i="31"/>
  <c r="F43" i="31"/>
  <c r="G43" i="31"/>
  <c r="H43" i="31"/>
  <c r="I43" i="31"/>
  <c r="J43" i="31"/>
  <c r="K43" i="31"/>
  <c r="L43" i="31"/>
  <c r="M43" i="31"/>
  <c r="N43" i="31"/>
  <c r="O43" i="31"/>
  <c r="P43" i="31"/>
  <c r="Q43" i="31"/>
  <c r="R43" i="31"/>
  <c r="S43" i="31"/>
  <c r="T43" i="31"/>
  <c r="U43" i="31"/>
  <c r="V43" i="31"/>
  <c r="W43" i="31"/>
  <c r="X43" i="31"/>
  <c r="Y43" i="31"/>
  <c r="Z43" i="31"/>
  <c r="AA43" i="31"/>
  <c r="AB43" i="31"/>
  <c r="AC43" i="31"/>
  <c r="AD43" i="31"/>
  <c r="AE43" i="31"/>
  <c r="AF43" i="31"/>
  <c r="AG43" i="31"/>
  <c r="D44" i="31"/>
  <c r="E44" i="31"/>
  <c r="F44" i="31"/>
  <c r="G44" i="31"/>
  <c r="H44" i="31"/>
  <c r="I44" i="31"/>
  <c r="J44" i="31"/>
  <c r="K44" i="31"/>
  <c r="L44" i="31"/>
  <c r="M44" i="31"/>
  <c r="N44" i="31"/>
  <c r="O44" i="31"/>
  <c r="P44" i="31"/>
  <c r="Q44" i="31"/>
  <c r="R44" i="31"/>
  <c r="S44" i="31"/>
  <c r="T44" i="31"/>
  <c r="U44" i="31"/>
  <c r="V44" i="31"/>
  <c r="W44" i="31"/>
  <c r="X44" i="31"/>
  <c r="Y44" i="31"/>
  <c r="Z44" i="31"/>
  <c r="AA44" i="31"/>
  <c r="AB44" i="31"/>
  <c r="AC44" i="31"/>
  <c r="AD44" i="31"/>
  <c r="AE44" i="31"/>
  <c r="AF44" i="31"/>
  <c r="AG44" i="31"/>
  <c r="D45" i="31"/>
  <c r="E45" i="31"/>
  <c r="F45" i="31"/>
  <c r="G45" i="31"/>
  <c r="H45" i="31"/>
  <c r="I45" i="31"/>
  <c r="J45" i="31"/>
  <c r="K45" i="31"/>
  <c r="L45" i="31"/>
  <c r="M45" i="31"/>
  <c r="N45" i="31"/>
  <c r="O45" i="31"/>
  <c r="P45" i="31"/>
  <c r="Q45" i="31"/>
  <c r="R45" i="31"/>
  <c r="S45" i="31"/>
  <c r="T45" i="31"/>
  <c r="U45" i="31"/>
  <c r="V45" i="31"/>
  <c r="W45" i="31"/>
  <c r="X45" i="31"/>
  <c r="Y45" i="31"/>
  <c r="Z45" i="31"/>
  <c r="AA45" i="31"/>
  <c r="AB45" i="31"/>
  <c r="AC45" i="31"/>
  <c r="AD45" i="31"/>
  <c r="AE45" i="31"/>
  <c r="AF45" i="31"/>
  <c r="AG45" i="31"/>
  <c r="D46" i="31"/>
  <c r="E46" i="31"/>
  <c r="F46" i="31"/>
  <c r="G46" i="31"/>
  <c r="H46" i="31"/>
  <c r="I46" i="31"/>
  <c r="J46" i="31"/>
  <c r="K46" i="31"/>
  <c r="L46" i="31"/>
  <c r="M46" i="31"/>
  <c r="N46" i="31"/>
  <c r="O46" i="31"/>
  <c r="P46" i="31"/>
  <c r="Q46" i="31"/>
  <c r="R46" i="31"/>
  <c r="S46" i="31"/>
  <c r="T46" i="31"/>
  <c r="U46" i="31"/>
  <c r="V46" i="31"/>
  <c r="W46" i="31"/>
  <c r="X46" i="31"/>
  <c r="Y46" i="31"/>
  <c r="Z46" i="31"/>
  <c r="AA46" i="31"/>
  <c r="AB46" i="31"/>
  <c r="AC46" i="31"/>
  <c r="AD46" i="31"/>
  <c r="AE46" i="31"/>
  <c r="AF46" i="31"/>
  <c r="AG46" i="31"/>
  <c r="D47" i="31"/>
  <c r="E47" i="31"/>
  <c r="F47" i="31"/>
  <c r="G47" i="31"/>
  <c r="H47" i="31"/>
  <c r="I47" i="31"/>
  <c r="J47" i="31"/>
  <c r="K47" i="31"/>
  <c r="L47" i="31"/>
  <c r="M47" i="31"/>
  <c r="N47" i="31"/>
  <c r="O47" i="31"/>
  <c r="P47" i="31"/>
  <c r="Q47" i="31"/>
  <c r="R47" i="31"/>
  <c r="S47" i="31"/>
  <c r="T47" i="31"/>
  <c r="U47" i="31"/>
  <c r="V47" i="31"/>
  <c r="W47" i="31"/>
  <c r="X47" i="31"/>
  <c r="Y47" i="31"/>
  <c r="Z47" i="31"/>
  <c r="AA47" i="31"/>
  <c r="AB47" i="31"/>
  <c r="AC47" i="31"/>
  <c r="AD47" i="31"/>
  <c r="AE47" i="31"/>
  <c r="AF47" i="31"/>
  <c r="AG47" i="31"/>
  <c r="D48" i="31"/>
  <c r="E48" i="31"/>
  <c r="F48" i="31"/>
  <c r="G48" i="31"/>
  <c r="H48" i="31"/>
  <c r="I48" i="31"/>
  <c r="J48" i="31"/>
  <c r="K48" i="31"/>
  <c r="L48" i="31"/>
  <c r="M48" i="31"/>
  <c r="N48" i="31"/>
  <c r="O48" i="31"/>
  <c r="P48" i="31"/>
  <c r="Q48" i="31"/>
  <c r="R48" i="31"/>
  <c r="S48" i="31"/>
  <c r="T48" i="31"/>
  <c r="U48" i="31"/>
  <c r="V48" i="31"/>
  <c r="W48" i="31"/>
  <c r="X48" i="31"/>
  <c r="Y48" i="31"/>
  <c r="Z48" i="31"/>
  <c r="AA48" i="31"/>
  <c r="AB48" i="31"/>
  <c r="AC48" i="31"/>
  <c r="AD48" i="31"/>
  <c r="AE48" i="31"/>
  <c r="AF48" i="31"/>
  <c r="AG48" i="31"/>
  <c r="D49" i="31"/>
  <c r="E49" i="31"/>
  <c r="F49" i="31"/>
  <c r="G49" i="31"/>
  <c r="H49" i="31"/>
  <c r="I49" i="31"/>
  <c r="J49" i="31"/>
  <c r="K49" i="31"/>
  <c r="L49" i="31"/>
  <c r="M49" i="31"/>
  <c r="N49" i="31"/>
  <c r="O49" i="31"/>
  <c r="P49" i="31"/>
  <c r="Q49" i="31"/>
  <c r="R49" i="31"/>
  <c r="S49" i="31"/>
  <c r="T49" i="31"/>
  <c r="U49" i="31"/>
  <c r="V49" i="31"/>
  <c r="W49" i="31"/>
  <c r="X49" i="31"/>
  <c r="Y49" i="31"/>
  <c r="Z49" i="31"/>
  <c r="AA49" i="31"/>
  <c r="AB49" i="31"/>
  <c r="AC49" i="31"/>
  <c r="AD49" i="31"/>
  <c r="AE49" i="31"/>
  <c r="AF49" i="31"/>
  <c r="AG49" i="31"/>
  <c r="D50" i="31"/>
  <c r="E50" i="31"/>
  <c r="F50" i="31"/>
  <c r="G50" i="31"/>
  <c r="H50" i="31"/>
  <c r="I50" i="31"/>
  <c r="J50" i="31"/>
  <c r="K50" i="31"/>
  <c r="L50" i="31"/>
  <c r="M50" i="31"/>
  <c r="N50" i="31"/>
  <c r="O50" i="31"/>
  <c r="P50" i="31"/>
  <c r="Q50" i="31"/>
  <c r="R50" i="31"/>
  <c r="S50" i="31"/>
  <c r="T50" i="31"/>
  <c r="U50" i="31"/>
  <c r="V50" i="31"/>
  <c r="W50" i="31"/>
  <c r="X50" i="31"/>
  <c r="Y50" i="31"/>
  <c r="Z50" i="31"/>
  <c r="AA50" i="31"/>
  <c r="AB50" i="31"/>
  <c r="AC50" i="31"/>
  <c r="AD50" i="31"/>
  <c r="AE50" i="31"/>
  <c r="AF50" i="31"/>
  <c r="AG50" i="31"/>
  <c r="D51" i="31"/>
  <c r="E51" i="31"/>
  <c r="F51" i="31"/>
  <c r="G51" i="31"/>
  <c r="H51" i="31"/>
  <c r="I51" i="31"/>
  <c r="J51" i="31"/>
  <c r="K51" i="31"/>
  <c r="L51" i="31"/>
  <c r="M51" i="31"/>
  <c r="N51" i="31"/>
  <c r="O51" i="31"/>
  <c r="P51" i="31"/>
  <c r="Q51" i="31"/>
  <c r="R51" i="31"/>
  <c r="S51" i="31"/>
  <c r="T51" i="31"/>
  <c r="U51" i="31"/>
  <c r="V51" i="31"/>
  <c r="W51" i="31"/>
  <c r="X51" i="31"/>
  <c r="Y51" i="31"/>
  <c r="Z51" i="31"/>
  <c r="AA51" i="31"/>
  <c r="AB51" i="31"/>
  <c r="AC51" i="31"/>
  <c r="AD51" i="31"/>
  <c r="AE51" i="31"/>
  <c r="AF51" i="31"/>
  <c r="AG51" i="31"/>
  <c r="D52" i="31"/>
  <c r="E52" i="31"/>
  <c r="F52" i="31"/>
  <c r="G52" i="31"/>
  <c r="H52" i="31"/>
  <c r="I52" i="31"/>
  <c r="J52" i="31"/>
  <c r="K52" i="31"/>
  <c r="L52" i="31"/>
  <c r="M52" i="31"/>
  <c r="N52" i="31"/>
  <c r="O52" i="31"/>
  <c r="P52" i="31"/>
  <c r="Q52" i="31"/>
  <c r="R52" i="31"/>
  <c r="S52" i="31"/>
  <c r="T52" i="31"/>
  <c r="U52" i="31"/>
  <c r="V52" i="31"/>
  <c r="W52" i="31"/>
  <c r="X52" i="31"/>
  <c r="Y52" i="31"/>
  <c r="Z52" i="31"/>
  <c r="AA52" i="31"/>
  <c r="AB52" i="31"/>
  <c r="AC52" i="31"/>
  <c r="AD52" i="31"/>
  <c r="AE52" i="31"/>
  <c r="AF52" i="31"/>
  <c r="AG52" i="31"/>
  <c r="D53" i="31"/>
  <c r="E53" i="31"/>
  <c r="F53" i="31"/>
  <c r="G53" i="31"/>
  <c r="H53" i="31"/>
  <c r="I53" i="31"/>
  <c r="J53" i="31"/>
  <c r="K53" i="31"/>
  <c r="L53" i="31"/>
  <c r="M53" i="31"/>
  <c r="N53" i="31"/>
  <c r="O53" i="31"/>
  <c r="P53" i="31"/>
  <c r="Q53" i="31"/>
  <c r="R53" i="31"/>
  <c r="S53" i="31"/>
  <c r="T53" i="31"/>
  <c r="U53" i="31"/>
  <c r="V53" i="31"/>
  <c r="W53" i="31"/>
  <c r="X53" i="31"/>
  <c r="Y53" i="31"/>
  <c r="Z53" i="31"/>
  <c r="AA53" i="31"/>
  <c r="AB53" i="31"/>
  <c r="AC53" i="31"/>
  <c r="AD53" i="31"/>
  <c r="AE53" i="31"/>
  <c r="AF53" i="31"/>
  <c r="AG53" i="31"/>
  <c r="D54" i="31"/>
  <c r="E54" i="31"/>
  <c r="F54" i="31"/>
  <c r="G54" i="31"/>
  <c r="H54" i="31"/>
  <c r="I54" i="31"/>
  <c r="J54" i="31"/>
  <c r="K54" i="31"/>
  <c r="L54" i="31"/>
  <c r="M54" i="31"/>
  <c r="N54" i="31"/>
  <c r="O54" i="31"/>
  <c r="P54" i="31"/>
  <c r="Q54" i="31"/>
  <c r="R54" i="31"/>
  <c r="S54" i="31"/>
  <c r="T54" i="31"/>
  <c r="U54" i="31"/>
  <c r="V54" i="31"/>
  <c r="W54" i="31"/>
  <c r="X54" i="31"/>
  <c r="Y54" i="31"/>
  <c r="Z54" i="31"/>
  <c r="AA54" i="31"/>
  <c r="AB54" i="31"/>
  <c r="AC54" i="31"/>
  <c r="AD54" i="31"/>
  <c r="AE54" i="31"/>
  <c r="AF54" i="31"/>
  <c r="AG54" i="31"/>
  <c r="D55" i="31"/>
  <c r="E55" i="31"/>
  <c r="F55" i="31"/>
  <c r="G55" i="31"/>
  <c r="H55" i="31"/>
  <c r="I55" i="31"/>
  <c r="J55" i="31"/>
  <c r="K55" i="31"/>
  <c r="L55" i="31"/>
  <c r="M55" i="31"/>
  <c r="N55" i="31"/>
  <c r="O55" i="31"/>
  <c r="P55" i="31"/>
  <c r="Q55" i="31"/>
  <c r="R55" i="31"/>
  <c r="S55" i="31"/>
  <c r="T55" i="31"/>
  <c r="U55" i="31"/>
  <c r="V55" i="31"/>
  <c r="W55" i="31"/>
  <c r="X55" i="31"/>
  <c r="Y55" i="31"/>
  <c r="Z55" i="31"/>
  <c r="AA55" i="31"/>
  <c r="AB55" i="31"/>
  <c r="AC55" i="31"/>
  <c r="AD55" i="31"/>
  <c r="AE55" i="31"/>
  <c r="AF55" i="31"/>
  <c r="AG55" i="31"/>
  <c r="D56" i="31"/>
  <c r="E56" i="31"/>
  <c r="F56" i="31"/>
  <c r="G56" i="31"/>
  <c r="H56" i="31"/>
  <c r="I56" i="31"/>
  <c r="J56" i="31"/>
  <c r="K56" i="31"/>
  <c r="L56" i="31"/>
  <c r="M56" i="31"/>
  <c r="N56" i="31"/>
  <c r="O56" i="31"/>
  <c r="P56" i="31"/>
  <c r="Q56" i="31"/>
  <c r="R56" i="31"/>
  <c r="S56" i="31"/>
  <c r="T56" i="31"/>
  <c r="U56" i="31"/>
  <c r="V56" i="31"/>
  <c r="W56" i="31"/>
  <c r="X56" i="31"/>
  <c r="Y56" i="31"/>
  <c r="Z56" i="31"/>
  <c r="AA56" i="31"/>
  <c r="AB56" i="31"/>
  <c r="AC56" i="31"/>
  <c r="AD56" i="31"/>
  <c r="AE56" i="31"/>
  <c r="AF56" i="31"/>
  <c r="AG56" i="31"/>
  <c r="D57" i="31"/>
  <c r="E57" i="31"/>
  <c r="F57" i="31"/>
  <c r="G57" i="31"/>
  <c r="H57" i="31"/>
  <c r="I57" i="31"/>
  <c r="J57" i="31"/>
  <c r="K57" i="31"/>
  <c r="L57" i="31"/>
  <c r="M57" i="31"/>
  <c r="N57" i="31"/>
  <c r="O57" i="31"/>
  <c r="P57" i="31"/>
  <c r="Q57" i="31"/>
  <c r="R57" i="31"/>
  <c r="S57" i="31"/>
  <c r="T57" i="31"/>
  <c r="U57" i="31"/>
  <c r="V57" i="31"/>
  <c r="W57" i="31"/>
  <c r="X57" i="31"/>
  <c r="Y57" i="31"/>
  <c r="Z57" i="31"/>
  <c r="AA57" i="31"/>
  <c r="AB57" i="31"/>
  <c r="AC57" i="31"/>
  <c r="AD57" i="31"/>
  <c r="AE57" i="31"/>
  <c r="AF57" i="31"/>
  <c r="AG57" i="31"/>
  <c r="D58" i="31"/>
  <c r="E58" i="31"/>
  <c r="F58" i="31"/>
  <c r="G58" i="31"/>
  <c r="H58" i="31"/>
  <c r="I58" i="31"/>
  <c r="J58" i="31"/>
  <c r="K58" i="31"/>
  <c r="L58" i="31"/>
  <c r="M58" i="31"/>
  <c r="N58" i="31"/>
  <c r="O58" i="31"/>
  <c r="P58" i="31"/>
  <c r="Q58" i="31"/>
  <c r="R58" i="31"/>
  <c r="S58" i="31"/>
  <c r="T58" i="31"/>
  <c r="U58" i="31"/>
  <c r="V58" i="31"/>
  <c r="W58" i="31"/>
  <c r="X58" i="31"/>
  <c r="Y58" i="31"/>
  <c r="Z58" i="31"/>
  <c r="AA58" i="31"/>
  <c r="AB58" i="31"/>
  <c r="AC58" i="31"/>
  <c r="AD58" i="31"/>
  <c r="AE58" i="31"/>
  <c r="AF58" i="31"/>
  <c r="AG58" i="31"/>
  <c r="D59" i="31"/>
  <c r="E59" i="31"/>
  <c r="F59" i="31"/>
  <c r="G59" i="31"/>
  <c r="H59" i="31"/>
  <c r="I59" i="31"/>
  <c r="J59" i="31"/>
  <c r="K59" i="31"/>
  <c r="L59" i="31"/>
  <c r="M59" i="31"/>
  <c r="N59" i="31"/>
  <c r="O59" i="31"/>
  <c r="P59" i="31"/>
  <c r="Q59" i="31"/>
  <c r="R59" i="31"/>
  <c r="S59" i="31"/>
  <c r="T59" i="31"/>
  <c r="U59" i="31"/>
  <c r="V59" i="31"/>
  <c r="W59" i="31"/>
  <c r="X59" i="31"/>
  <c r="Y59" i="31"/>
  <c r="Z59" i="31"/>
  <c r="AA59" i="31"/>
  <c r="AB59" i="31"/>
  <c r="AC59" i="31"/>
  <c r="AD59" i="31"/>
  <c r="AE59" i="31"/>
  <c r="AF59" i="31"/>
  <c r="AG59" i="31"/>
  <c r="D60" i="31"/>
  <c r="E60" i="31"/>
  <c r="F60" i="31"/>
  <c r="G60" i="31"/>
  <c r="H60" i="31"/>
  <c r="I60" i="31"/>
  <c r="J60" i="31"/>
  <c r="K60" i="31"/>
  <c r="L60" i="31"/>
  <c r="M60" i="31"/>
  <c r="N60" i="31"/>
  <c r="O60" i="31"/>
  <c r="P60" i="31"/>
  <c r="Q60" i="31"/>
  <c r="R60" i="31"/>
  <c r="S60" i="31"/>
  <c r="T60" i="31"/>
  <c r="U60" i="31"/>
  <c r="V60" i="31"/>
  <c r="W60" i="31"/>
  <c r="X60" i="31"/>
  <c r="Y60" i="31"/>
  <c r="Z60" i="31"/>
  <c r="AA60" i="31"/>
  <c r="AB60" i="31"/>
  <c r="AC60" i="31"/>
  <c r="AD60" i="31"/>
  <c r="AE60" i="31"/>
  <c r="AF60" i="31"/>
  <c r="AG60" i="31"/>
  <c r="D61" i="31"/>
  <c r="E61" i="31"/>
  <c r="F61" i="31"/>
  <c r="G61" i="31"/>
  <c r="H61" i="31"/>
  <c r="I61" i="31"/>
  <c r="J61" i="31"/>
  <c r="K61" i="31"/>
  <c r="L61" i="31"/>
  <c r="M61" i="31"/>
  <c r="N61" i="31"/>
  <c r="O61" i="31"/>
  <c r="P61" i="31"/>
  <c r="Q61" i="31"/>
  <c r="R61" i="31"/>
  <c r="S61" i="31"/>
  <c r="T61" i="31"/>
  <c r="U61" i="31"/>
  <c r="V61" i="31"/>
  <c r="W61" i="31"/>
  <c r="X61" i="31"/>
  <c r="Y61" i="31"/>
  <c r="Z61" i="31"/>
  <c r="AA61" i="31"/>
  <c r="AB61" i="31"/>
  <c r="AC61" i="31"/>
  <c r="AD61" i="31"/>
  <c r="AE61" i="31"/>
  <c r="AF61" i="31"/>
  <c r="AG61" i="31"/>
  <c r="D62" i="31"/>
  <c r="E62" i="31"/>
  <c r="F62" i="31"/>
  <c r="G62" i="31"/>
  <c r="H62" i="31"/>
  <c r="I62" i="31"/>
  <c r="J62" i="31"/>
  <c r="K62" i="31"/>
  <c r="L62" i="31"/>
  <c r="M62" i="31"/>
  <c r="N62" i="31"/>
  <c r="O62" i="31"/>
  <c r="P62" i="31"/>
  <c r="Q62" i="31"/>
  <c r="R62" i="31"/>
  <c r="S62" i="31"/>
  <c r="T62" i="31"/>
  <c r="U62" i="31"/>
  <c r="V62" i="31"/>
  <c r="W62" i="31"/>
  <c r="X62" i="31"/>
  <c r="Y62" i="31"/>
  <c r="Z62" i="31"/>
  <c r="AA62" i="31"/>
  <c r="AB62" i="31"/>
  <c r="AC62" i="31"/>
  <c r="AD62" i="31"/>
  <c r="AE62" i="31"/>
  <c r="AF62" i="31"/>
  <c r="AG62" i="31"/>
  <c r="D63" i="31"/>
  <c r="E63" i="31"/>
  <c r="F63" i="31"/>
  <c r="G63" i="31"/>
  <c r="H63" i="31"/>
  <c r="I63" i="31"/>
  <c r="J63" i="31"/>
  <c r="K63" i="31"/>
  <c r="L63" i="31"/>
  <c r="M63" i="31"/>
  <c r="N63" i="31"/>
  <c r="O63" i="31"/>
  <c r="P63" i="31"/>
  <c r="Q63" i="31"/>
  <c r="R63" i="31"/>
  <c r="S63" i="31"/>
  <c r="T63" i="31"/>
  <c r="U63" i="31"/>
  <c r="V63" i="31"/>
  <c r="W63" i="31"/>
  <c r="X63" i="31"/>
  <c r="Y63" i="31"/>
  <c r="Z63" i="31"/>
  <c r="AA63" i="31"/>
  <c r="AB63" i="31"/>
  <c r="AC63" i="31"/>
  <c r="AD63" i="31"/>
  <c r="AE63" i="31"/>
  <c r="AF63" i="31"/>
  <c r="AG63" i="31"/>
  <c r="D64" i="31"/>
  <c r="E64" i="31"/>
  <c r="F64" i="31"/>
  <c r="G64" i="31"/>
  <c r="H64" i="31"/>
  <c r="I64" i="31"/>
  <c r="J64" i="31"/>
  <c r="K64" i="31"/>
  <c r="L64" i="31"/>
  <c r="M64" i="31"/>
  <c r="N64" i="31"/>
  <c r="O64" i="31"/>
  <c r="P64" i="31"/>
  <c r="Q64" i="31"/>
  <c r="R64" i="31"/>
  <c r="S64" i="31"/>
  <c r="T64" i="31"/>
  <c r="U64" i="31"/>
  <c r="V64" i="31"/>
  <c r="W64" i="31"/>
  <c r="X64" i="31"/>
  <c r="Y64" i="31"/>
  <c r="Z64" i="31"/>
  <c r="AA64" i="31"/>
  <c r="AB64" i="31"/>
  <c r="AC64" i="31"/>
  <c r="AD64" i="31"/>
  <c r="AE64" i="31"/>
  <c r="AF64" i="31"/>
  <c r="AG64" i="31"/>
  <c r="D65" i="31"/>
  <c r="E65" i="31"/>
  <c r="F65" i="31"/>
  <c r="G65" i="31"/>
  <c r="H65" i="31"/>
  <c r="I65" i="31"/>
  <c r="J65" i="31"/>
  <c r="K65" i="31"/>
  <c r="L65" i="31"/>
  <c r="M65" i="31"/>
  <c r="N65" i="31"/>
  <c r="O65" i="31"/>
  <c r="P65" i="31"/>
  <c r="Q65" i="31"/>
  <c r="R65" i="31"/>
  <c r="S65" i="31"/>
  <c r="T65" i="31"/>
  <c r="U65" i="31"/>
  <c r="V65" i="31"/>
  <c r="W65" i="31"/>
  <c r="X65" i="31"/>
  <c r="Y65" i="31"/>
  <c r="Z65" i="31"/>
  <c r="AA65" i="31"/>
  <c r="AB65" i="31"/>
  <c r="AC65" i="31"/>
  <c r="AD65" i="31"/>
  <c r="AE65" i="31"/>
  <c r="AF65" i="31"/>
  <c r="AG65" i="31"/>
  <c r="D66" i="31"/>
  <c r="E66" i="31"/>
  <c r="F66" i="31"/>
  <c r="G66" i="31"/>
  <c r="H66" i="31"/>
  <c r="I66" i="31"/>
  <c r="J66" i="31"/>
  <c r="K66" i="31"/>
  <c r="L66" i="31"/>
  <c r="M66" i="31"/>
  <c r="N66" i="31"/>
  <c r="O66" i="31"/>
  <c r="P66" i="31"/>
  <c r="Q66" i="31"/>
  <c r="R66" i="31"/>
  <c r="S66" i="31"/>
  <c r="T66" i="31"/>
  <c r="U66" i="31"/>
  <c r="V66" i="31"/>
  <c r="W66" i="31"/>
  <c r="X66" i="31"/>
  <c r="Y66" i="31"/>
  <c r="Z66" i="31"/>
  <c r="AA66" i="31"/>
  <c r="AB66" i="31"/>
  <c r="AC66" i="31"/>
  <c r="AD66" i="31"/>
  <c r="AE66" i="31"/>
  <c r="AF66" i="31"/>
  <c r="AG66" i="31"/>
  <c r="D67" i="31"/>
  <c r="E67" i="31"/>
  <c r="F67" i="31"/>
  <c r="G67" i="31"/>
  <c r="H67" i="31"/>
  <c r="I67" i="31"/>
  <c r="J67" i="31"/>
  <c r="K67" i="31"/>
  <c r="L67" i="31"/>
  <c r="M67" i="31"/>
  <c r="N67" i="31"/>
  <c r="O67" i="31"/>
  <c r="P67" i="31"/>
  <c r="Q67" i="31"/>
  <c r="R67" i="31"/>
  <c r="S67" i="31"/>
  <c r="T67" i="31"/>
  <c r="U67" i="31"/>
  <c r="V67" i="31"/>
  <c r="W67" i="31"/>
  <c r="X67" i="31"/>
  <c r="Y67" i="31"/>
  <c r="Z67" i="31"/>
  <c r="AA67" i="31"/>
  <c r="AB67" i="31"/>
  <c r="AC67" i="31"/>
  <c r="AD67" i="31"/>
  <c r="AE67" i="31"/>
  <c r="AF67" i="31"/>
  <c r="AG67" i="31"/>
  <c r="D68" i="31"/>
  <c r="E68" i="31"/>
  <c r="F68" i="31"/>
  <c r="G68" i="31"/>
  <c r="H68" i="31"/>
  <c r="I68" i="31"/>
  <c r="J68" i="31"/>
  <c r="K68" i="31"/>
  <c r="L68" i="31"/>
  <c r="M68" i="31"/>
  <c r="N68" i="31"/>
  <c r="O68" i="31"/>
  <c r="P68" i="31"/>
  <c r="Q68" i="31"/>
  <c r="R68" i="31"/>
  <c r="S68" i="31"/>
  <c r="T68" i="31"/>
  <c r="U68" i="31"/>
  <c r="V68" i="31"/>
  <c r="W68" i="31"/>
  <c r="X68" i="31"/>
  <c r="Y68" i="31"/>
  <c r="Z68" i="31"/>
  <c r="AA68" i="31"/>
  <c r="AB68" i="31"/>
  <c r="AC68" i="31"/>
  <c r="AD68" i="31"/>
  <c r="AE68" i="31"/>
  <c r="AF68" i="31"/>
  <c r="AG68" i="31"/>
  <c r="D69" i="31"/>
  <c r="E69" i="31"/>
  <c r="F69" i="31"/>
  <c r="G69" i="31"/>
  <c r="H69" i="31"/>
  <c r="I69" i="31"/>
  <c r="J69" i="31"/>
  <c r="K69" i="31"/>
  <c r="L69" i="31"/>
  <c r="M69" i="31"/>
  <c r="N69" i="31"/>
  <c r="O69" i="31"/>
  <c r="P69" i="31"/>
  <c r="Q69" i="31"/>
  <c r="R69" i="31"/>
  <c r="S69" i="31"/>
  <c r="T69" i="31"/>
  <c r="U69" i="31"/>
  <c r="V69" i="31"/>
  <c r="W69" i="31"/>
  <c r="X69" i="31"/>
  <c r="Y69" i="31"/>
  <c r="Z69" i="31"/>
  <c r="AA69" i="31"/>
  <c r="AB69" i="31"/>
  <c r="AC69" i="31"/>
  <c r="AD69" i="31"/>
  <c r="AE69" i="31"/>
  <c r="AF69" i="31"/>
  <c r="AG69" i="31"/>
  <c r="D70" i="31"/>
  <c r="E70" i="31"/>
  <c r="F70" i="31"/>
  <c r="G70" i="31"/>
  <c r="H70" i="31"/>
  <c r="I70" i="31"/>
  <c r="J70" i="31"/>
  <c r="K70" i="31"/>
  <c r="L70" i="31"/>
  <c r="M70" i="31"/>
  <c r="N70" i="31"/>
  <c r="O70" i="31"/>
  <c r="P70" i="31"/>
  <c r="Q70" i="31"/>
  <c r="R70" i="31"/>
  <c r="S70" i="31"/>
  <c r="T70" i="31"/>
  <c r="U70" i="31"/>
  <c r="V70" i="31"/>
  <c r="W70" i="31"/>
  <c r="X70" i="31"/>
  <c r="Y70" i="31"/>
  <c r="Z70" i="31"/>
  <c r="AA70" i="31"/>
  <c r="AB70" i="31"/>
  <c r="AC70" i="31"/>
  <c r="AD70" i="31"/>
  <c r="AE70" i="31"/>
  <c r="AF70" i="31"/>
  <c r="AG70" i="31"/>
  <c r="D71" i="31"/>
  <c r="E71" i="31"/>
  <c r="F71" i="31"/>
  <c r="G71" i="31"/>
  <c r="H71" i="31"/>
  <c r="I71" i="31"/>
  <c r="J71" i="31"/>
  <c r="K71" i="31"/>
  <c r="L71" i="31"/>
  <c r="M71" i="31"/>
  <c r="N71" i="31"/>
  <c r="O71" i="31"/>
  <c r="P71" i="31"/>
  <c r="Q71" i="31"/>
  <c r="R71" i="31"/>
  <c r="S71" i="31"/>
  <c r="T71" i="31"/>
  <c r="U71" i="31"/>
  <c r="V71" i="31"/>
  <c r="W71" i="31"/>
  <c r="X71" i="31"/>
  <c r="Y71" i="31"/>
  <c r="Z71" i="31"/>
  <c r="AA71" i="31"/>
  <c r="AB71" i="31"/>
  <c r="AC71" i="31"/>
  <c r="AD71" i="31"/>
  <c r="AE71" i="31"/>
  <c r="AF71" i="31"/>
  <c r="AG71" i="31"/>
  <c r="D72" i="31"/>
  <c r="E72" i="31"/>
  <c r="F72" i="31"/>
  <c r="G72" i="31"/>
  <c r="H72" i="31"/>
  <c r="I72" i="31"/>
  <c r="J72" i="31"/>
  <c r="K72" i="31"/>
  <c r="L72" i="31"/>
  <c r="M72" i="31"/>
  <c r="N72" i="31"/>
  <c r="O72" i="31"/>
  <c r="P72" i="31"/>
  <c r="Q72" i="31"/>
  <c r="R72" i="31"/>
  <c r="S72" i="31"/>
  <c r="T72" i="31"/>
  <c r="U72" i="31"/>
  <c r="V72" i="31"/>
  <c r="W72" i="31"/>
  <c r="X72" i="31"/>
  <c r="Y72" i="31"/>
  <c r="Z72" i="31"/>
  <c r="AA72" i="31"/>
  <c r="AB72" i="31"/>
  <c r="AC72" i="31"/>
  <c r="AD72" i="31"/>
  <c r="AE72" i="31"/>
  <c r="AF72" i="31"/>
  <c r="AG72" i="31"/>
  <c r="D73" i="31"/>
  <c r="E73" i="31"/>
  <c r="F73" i="31"/>
  <c r="G73" i="31"/>
  <c r="H73" i="31"/>
  <c r="I73" i="31"/>
  <c r="J73" i="31"/>
  <c r="K73" i="31"/>
  <c r="L73" i="31"/>
  <c r="M73" i="31"/>
  <c r="N73" i="31"/>
  <c r="O73" i="31"/>
  <c r="P73" i="31"/>
  <c r="O114" i="31" s="1"/>
  <c r="Q73" i="31"/>
  <c r="R73" i="31"/>
  <c r="S73" i="31"/>
  <c r="T73" i="31"/>
  <c r="U73" i="31"/>
  <c r="V73" i="31"/>
  <c r="W73" i="31"/>
  <c r="X73" i="31"/>
  <c r="Y73" i="31"/>
  <c r="Z73" i="31"/>
  <c r="AA73" i="31"/>
  <c r="AB73" i="31"/>
  <c r="AC73" i="31"/>
  <c r="AD73" i="31"/>
  <c r="AE73" i="31"/>
  <c r="AF73" i="31"/>
  <c r="AG73" i="31"/>
  <c r="D74" i="31"/>
  <c r="C113" i="31" s="1"/>
  <c r="E74" i="31"/>
  <c r="F74" i="31"/>
  <c r="G74" i="31"/>
  <c r="H74" i="31"/>
  <c r="I74" i="31"/>
  <c r="J74" i="31"/>
  <c r="K74" i="31"/>
  <c r="L74" i="31"/>
  <c r="K114" i="31" s="1"/>
  <c r="M74" i="31"/>
  <c r="N74" i="31"/>
  <c r="O74" i="31"/>
  <c r="P74" i="31"/>
  <c r="Q74" i="31"/>
  <c r="R74" i="31"/>
  <c r="S74" i="31"/>
  <c r="T74" i="31"/>
  <c r="S113" i="31" s="1"/>
  <c r="U74" i="31"/>
  <c r="V74" i="31"/>
  <c r="W74" i="31"/>
  <c r="X74" i="31"/>
  <c r="Y74" i="31"/>
  <c r="Z74" i="31"/>
  <c r="AA74" i="31"/>
  <c r="AB74" i="31"/>
  <c r="AA113" i="31" s="1"/>
  <c r="AC74" i="31"/>
  <c r="AD74" i="31"/>
  <c r="AE74" i="31"/>
  <c r="AF74" i="31"/>
  <c r="AG74" i="31"/>
  <c r="D75" i="31"/>
  <c r="E75" i="31"/>
  <c r="F75" i="31"/>
  <c r="G75" i="31"/>
  <c r="F115" i="31" s="1"/>
  <c r="H75" i="31"/>
  <c r="I75" i="31"/>
  <c r="J75" i="31"/>
  <c r="K75" i="31"/>
  <c r="L75" i="31"/>
  <c r="M75" i="31"/>
  <c r="N75" i="31"/>
  <c r="O75" i="31"/>
  <c r="N115" i="31" s="1"/>
  <c r="P75" i="31"/>
  <c r="Q75" i="31"/>
  <c r="R75" i="31"/>
  <c r="S75" i="31"/>
  <c r="T75" i="31"/>
  <c r="U75" i="31"/>
  <c r="V75" i="31"/>
  <c r="W75" i="31"/>
  <c r="V116" i="31" s="1"/>
  <c r="X75" i="31"/>
  <c r="Y75" i="31"/>
  <c r="Z75" i="31"/>
  <c r="AA75" i="31"/>
  <c r="AB75" i="31"/>
  <c r="AC75" i="31"/>
  <c r="AD75" i="31"/>
  <c r="AE75" i="31"/>
  <c r="AD115" i="31" s="1"/>
  <c r="AF75" i="31"/>
  <c r="AG75" i="31"/>
  <c r="D76" i="31"/>
  <c r="E76" i="31"/>
  <c r="F76" i="31"/>
  <c r="G76" i="31"/>
  <c r="H76" i="31"/>
  <c r="G116" i="31" s="1"/>
  <c r="I76" i="31"/>
  <c r="J76" i="31"/>
  <c r="K76" i="31"/>
  <c r="L76" i="31"/>
  <c r="M76" i="31"/>
  <c r="N76" i="31"/>
  <c r="O76" i="31"/>
  <c r="P76" i="31"/>
  <c r="O116" i="31" s="1"/>
  <c r="Q76" i="31"/>
  <c r="R76" i="31"/>
  <c r="S76" i="31"/>
  <c r="T76" i="31"/>
  <c r="U76" i="31"/>
  <c r="V76" i="31"/>
  <c r="W76" i="31"/>
  <c r="X76" i="31"/>
  <c r="W115" i="31" s="1"/>
  <c r="Y76" i="31"/>
  <c r="Z76" i="31"/>
  <c r="AA76" i="31"/>
  <c r="AB76" i="31"/>
  <c r="AC76" i="31"/>
  <c r="AD76" i="31"/>
  <c r="AE76" i="31"/>
  <c r="AF76" i="31"/>
  <c r="AE116" i="31" s="1"/>
  <c r="AG76" i="31"/>
  <c r="D77" i="31"/>
  <c r="E77" i="31"/>
  <c r="F77" i="31"/>
  <c r="G77" i="31"/>
  <c r="H77" i="31"/>
  <c r="I77" i="31"/>
  <c r="J77" i="31"/>
  <c r="K77" i="31"/>
  <c r="J117" i="31" s="1"/>
  <c r="L77" i="31"/>
  <c r="M77" i="31"/>
  <c r="N77" i="31"/>
  <c r="O77" i="31"/>
  <c r="P77" i="31"/>
  <c r="Q77" i="31"/>
  <c r="R77" i="31"/>
  <c r="S77" i="31"/>
  <c r="R118" i="31" s="1"/>
  <c r="T77" i="31"/>
  <c r="U77" i="31"/>
  <c r="V77" i="31"/>
  <c r="W77" i="31"/>
  <c r="X77" i="31"/>
  <c r="Y77" i="31"/>
  <c r="Z77" i="31"/>
  <c r="AA77" i="31"/>
  <c r="Z117" i="31" s="1"/>
  <c r="AB77" i="31"/>
  <c r="AC77" i="31"/>
  <c r="AD77" i="31"/>
  <c r="AE77" i="31"/>
  <c r="AF77" i="31"/>
  <c r="AG77" i="31"/>
  <c r="D78" i="31"/>
  <c r="E78" i="31"/>
  <c r="F78" i="31"/>
  <c r="G78" i="31"/>
  <c r="H78" i="31"/>
  <c r="I78" i="31"/>
  <c r="J78" i="31"/>
  <c r="K78" i="31"/>
  <c r="L78" i="31"/>
  <c r="K118" i="31" s="1"/>
  <c r="M78" i="31"/>
  <c r="L117" i="31" s="1"/>
  <c r="N78" i="31"/>
  <c r="O78" i="31"/>
  <c r="P78" i="31"/>
  <c r="Q78" i="31"/>
  <c r="R78" i="31"/>
  <c r="S78" i="31"/>
  <c r="T78" i="31"/>
  <c r="U78" i="31"/>
  <c r="V78" i="31"/>
  <c r="W78" i="31"/>
  <c r="X78" i="31"/>
  <c r="Y78" i="31"/>
  <c r="Z78" i="31"/>
  <c r="AA78" i="31"/>
  <c r="AB78" i="31"/>
  <c r="AC78" i="31"/>
  <c r="AB117" i="31" s="1"/>
  <c r="AD78" i="31"/>
  <c r="AE78" i="31"/>
  <c r="AF78" i="31"/>
  <c r="AG78" i="31"/>
  <c r="D79" i="31"/>
  <c r="E79" i="31"/>
  <c r="D119" i="31" s="1"/>
  <c r="F79" i="31"/>
  <c r="G79" i="31"/>
  <c r="H79" i="31"/>
  <c r="I79" i="31"/>
  <c r="J79" i="31"/>
  <c r="K79" i="31"/>
  <c r="L79" i="31"/>
  <c r="M79" i="31"/>
  <c r="N79" i="31"/>
  <c r="O79" i="31"/>
  <c r="P79" i="31"/>
  <c r="Q79" i="31"/>
  <c r="R79" i="31"/>
  <c r="S79" i="31"/>
  <c r="R119" i="31" s="1"/>
  <c r="T79" i="31"/>
  <c r="U79" i="31"/>
  <c r="T119" i="31" s="1"/>
  <c r="V79" i="31"/>
  <c r="W79" i="31"/>
  <c r="V119" i="31" s="1"/>
  <c r="X79" i="31"/>
  <c r="Y79" i="31"/>
  <c r="Z79" i="31"/>
  <c r="AA79" i="31"/>
  <c r="Z119" i="31" s="1"/>
  <c r="AB79" i="31"/>
  <c r="AC79" i="31"/>
  <c r="AB119" i="31" s="1"/>
  <c r="AD79" i="31"/>
  <c r="AE79" i="31"/>
  <c r="AD119" i="31" s="1"/>
  <c r="AF79" i="31"/>
  <c r="AG79" i="31"/>
  <c r="C43" i="31"/>
  <c r="C44" i="31"/>
  <c r="C45" i="31"/>
  <c r="C46" i="31"/>
  <c r="C47" i="31"/>
  <c r="C48" i="31"/>
  <c r="C49" i="31"/>
  <c r="C50" i="31"/>
  <c r="C51" i="31"/>
  <c r="C52" i="31"/>
  <c r="C53" i="31"/>
  <c r="C54" i="31"/>
  <c r="C55" i="31"/>
  <c r="C56" i="31"/>
  <c r="C57" i="31"/>
  <c r="C58" i="31"/>
  <c r="C59" i="31"/>
  <c r="C60" i="31"/>
  <c r="C61" i="31"/>
  <c r="C62" i="31"/>
  <c r="C63" i="31"/>
  <c r="C64" i="31"/>
  <c r="C65" i="31"/>
  <c r="C66" i="31"/>
  <c r="C67" i="31"/>
  <c r="C68" i="31"/>
  <c r="C69" i="31"/>
  <c r="C70" i="31"/>
  <c r="C71" i="31"/>
  <c r="C72" i="31"/>
  <c r="C73" i="31"/>
  <c r="C74" i="31"/>
  <c r="C75" i="31"/>
  <c r="C76" i="31"/>
  <c r="C77" i="31"/>
  <c r="C78" i="31"/>
  <c r="C79" i="31"/>
  <c r="B119" i="31" s="1"/>
  <c r="C42" i="31"/>
  <c r="D2" i="31"/>
  <c r="E2" i="31"/>
  <c r="F2" i="31"/>
  <c r="G2" i="31"/>
  <c r="H2" i="31"/>
  <c r="I2" i="31"/>
  <c r="J2" i="31"/>
  <c r="K2" i="31"/>
  <c r="L2" i="31"/>
  <c r="M2" i="31"/>
  <c r="N2" i="31"/>
  <c r="O2" i="31"/>
  <c r="P2" i="31"/>
  <c r="Q2" i="31"/>
  <c r="R2" i="31"/>
  <c r="S2" i="31"/>
  <c r="T2" i="31"/>
  <c r="U2" i="31"/>
  <c r="V2" i="31"/>
  <c r="W2" i="31"/>
  <c r="X2" i="31"/>
  <c r="Y2" i="31"/>
  <c r="Z2" i="31"/>
  <c r="AA2" i="31"/>
  <c r="AB2" i="31"/>
  <c r="AC2" i="31"/>
  <c r="AD2" i="31"/>
  <c r="AE2" i="31"/>
  <c r="AF2" i="31"/>
  <c r="AG2" i="31"/>
  <c r="D3" i="31"/>
  <c r="E3" i="31"/>
  <c r="D83" i="31" s="1"/>
  <c r="F3" i="31"/>
  <c r="G3" i="31"/>
  <c r="H3" i="31"/>
  <c r="I3" i="31"/>
  <c r="J3" i="31"/>
  <c r="I83" i="31" s="1"/>
  <c r="K3" i="31"/>
  <c r="L3" i="31"/>
  <c r="M3" i="31"/>
  <c r="L83" i="31" s="1"/>
  <c r="N3" i="31"/>
  <c r="O3" i="31"/>
  <c r="P3" i="31"/>
  <c r="Q3" i="31"/>
  <c r="R3" i="31"/>
  <c r="Q83" i="31" s="1"/>
  <c r="S3" i="31"/>
  <c r="T3" i="31"/>
  <c r="U3" i="31"/>
  <c r="T83" i="31" s="1"/>
  <c r="V3" i="31"/>
  <c r="W3" i="31"/>
  <c r="X3" i="31"/>
  <c r="Y3" i="31"/>
  <c r="Z3" i="31"/>
  <c r="Y83" i="31" s="1"/>
  <c r="AA3" i="31"/>
  <c r="AB3" i="31"/>
  <c r="AC3" i="31"/>
  <c r="AB83" i="31" s="1"/>
  <c r="AD3" i="31"/>
  <c r="AE3" i="31"/>
  <c r="AF3" i="31"/>
  <c r="AG3" i="31"/>
  <c r="D4" i="31"/>
  <c r="C84" i="31" s="1"/>
  <c r="E4" i="31"/>
  <c r="F4" i="31"/>
  <c r="G4" i="31"/>
  <c r="F84" i="31" s="1"/>
  <c r="H4" i="31"/>
  <c r="I4" i="31"/>
  <c r="J4" i="31"/>
  <c r="I84" i="31" s="1"/>
  <c r="K4" i="31"/>
  <c r="L4" i="31"/>
  <c r="K84" i="31" s="1"/>
  <c r="M4" i="31"/>
  <c r="N4" i="31"/>
  <c r="O4" i="31"/>
  <c r="N84" i="31" s="1"/>
  <c r="P4" i="31"/>
  <c r="Q4" i="31"/>
  <c r="R4" i="31"/>
  <c r="Q84" i="31" s="1"/>
  <c r="S4" i="31"/>
  <c r="T4" i="31"/>
  <c r="S84" i="31" s="1"/>
  <c r="U4" i="31"/>
  <c r="V4" i="31"/>
  <c r="W4" i="31"/>
  <c r="V84" i="31" s="1"/>
  <c r="X4" i="31"/>
  <c r="Y4" i="31"/>
  <c r="Z4" i="31"/>
  <c r="Y84" i="31" s="1"/>
  <c r="AA4" i="31"/>
  <c r="AB4" i="31"/>
  <c r="AA84" i="31" s="1"/>
  <c r="AC4" i="31"/>
  <c r="AD4" i="31"/>
  <c r="AE4" i="31"/>
  <c r="AD84" i="31" s="1"/>
  <c r="AF4" i="31"/>
  <c r="AG4" i="31"/>
  <c r="D5" i="31"/>
  <c r="E5" i="31"/>
  <c r="F5" i="31"/>
  <c r="E85" i="31" s="1"/>
  <c r="G5" i="31"/>
  <c r="H5" i="31"/>
  <c r="I5" i="31"/>
  <c r="J5" i="31"/>
  <c r="K5" i="31"/>
  <c r="L5" i="31"/>
  <c r="M5" i="31"/>
  <c r="N5" i="31"/>
  <c r="M85" i="31" s="1"/>
  <c r="O5" i="31"/>
  <c r="P5" i="31"/>
  <c r="Q5" i="31"/>
  <c r="R5" i="31"/>
  <c r="S5" i="31"/>
  <c r="T5" i="31"/>
  <c r="U5" i="31"/>
  <c r="V5" i="31"/>
  <c r="U85" i="31" s="1"/>
  <c r="W5" i="31"/>
  <c r="X5" i="31"/>
  <c r="Y5" i="31"/>
  <c r="Z5" i="31"/>
  <c r="AA5" i="31"/>
  <c r="AB5" i="31"/>
  <c r="AC5" i="31"/>
  <c r="AD5" i="31"/>
  <c r="AC85" i="31" s="1"/>
  <c r="AE5" i="31"/>
  <c r="AF5" i="31"/>
  <c r="AG5" i="31"/>
  <c r="D6" i="31"/>
  <c r="E6" i="31"/>
  <c r="F6" i="31"/>
  <c r="G6" i="31"/>
  <c r="H6" i="31"/>
  <c r="I6" i="31"/>
  <c r="J6" i="31"/>
  <c r="K6" i="31"/>
  <c r="L6" i="31"/>
  <c r="M6" i="31"/>
  <c r="N6" i="31"/>
  <c r="O6" i="31"/>
  <c r="P6" i="31"/>
  <c r="Q6" i="31"/>
  <c r="R6" i="31"/>
  <c r="S6" i="31"/>
  <c r="T6" i="31"/>
  <c r="U6" i="31"/>
  <c r="V6" i="31"/>
  <c r="W6" i="31"/>
  <c r="X6" i="31"/>
  <c r="Y6" i="31"/>
  <c r="Z6" i="31"/>
  <c r="AA6" i="31"/>
  <c r="AB6" i="31"/>
  <c r="AC6" i="31"/>
  <c r="AD6" i="31"/>
  <c r="AE6" i="31"/>
  <c r="AF6" i="31"/>
  <c r="AG6" i="31"/>
  <c r="D7" i="31"/>
  <c r="E7" i="31"/>
  <c r="F7" i="31"/>
  <c r="G7" i="31"/>
  <c r="H7" i="31"/>
  <c r="I7" i="31"/>
  <c r="J7" i="31"/>
  <c r="I87" i="31" s="1"/>
  <c r="K7" i="31"/>
  <c r="L7" i="31"/>
  <c r="M7" i="31"/>
  <c r="N7" i="31"/>
  <c r="O7" i="31"/>
  <c r="P7" i="31"/>
  <c r="Q7" i="31"/>
  <c r="R7" i="31"/>
  <c r="Q87" i="31" s="1"/>
  <c r="S7" i="31"/>
  <c r="T7" i="31"/>
  <c r="U7" i="31"/>
  <c r="V7" i="31"/>
  <c r="W7" i="31"/>
  <c r="X7" i="31"/>
  <c r="Y7" i="31"/>
  <c r="Z7" i="31"/>
  <c r="Y87" i="31" s="1"/>
  <c r="AA7" i="31"/>
  <c r="AB7" i="31"/>
  <c r="AC7" i="31"/>
  <c r="AD7" i="31"/>
  <c r="AE7" i="31"/>
  <c r="AF7" i="31"/>
  <c r="AG7" i="31"/>
  <c r="D8" i="31"/>
  <c r="E8" i="31"/>
  <c r="F8" i="31"/>
  <c r="G8" i="31"/>
  <c r="H8" i="31"/>
  <c r="I8" i="31"/>
  <c r="J8" i="31"/>
  <c r="K8" i="31"/>
  <c r="L8" i="31"/>
  <c r="M8" i="31"/>
  <c r="N8" i="31"/>
  <c r="O8" i="31"/>
  <c r="P8" i="31"/>
  <c r="Q8" i="31"/>
  <c r="R8" i="31"/>
  <c r="S8" i="31"/>
  <c r="T8" i="31"/>
  <c r="U8" i="31"/>
  <c r="V8" i="31"/>
  <c r="W8" i="31"/>
  <c r="X8" i="31"/>
  <c r="Y8" i="31"/>
  <c r="Z8" i="31"/>
  <c r="AA8" i="31"/>
  <c r="AB8" i="31"/>
  <c r="AC8" i="31"/>
  <c r="AD8" i="31"/>
  <c r="AE8" i="31"/>
  <c r="AF8" i="31"/>
  <c r="AG8" i="31"/>
  <c r="D9" i="31"/>
  <c r="E9" i="31"/>
  <c r="F9" i="31"/>
  <c r="E89" i="31" s="1"/>
  <c r="G9" i="31"/>
  <c r="H9" i="31"/>
  <c r="I9" i="31"/>
  <c r="J9" i="31"/>
  <c r="K9" i="31"/>
  <c r="L9" i="31"/>
  <c r="M9" i="31"/>
  <c r="N9" i="31"/>
  <c r="M89" i="31" s="1"/>
  <c r="O9" i="31"/>
  <c r="P9" i="31"/>
  <c r="Q9" i="31"/>
  <c r="R9" i="31"/>
  <c r="S9" i="31"/>
  <c r="T9" i="31"/>
  <c r="U9" i="31"/>
  <c r="V9" i="31"/>
  <c r="U89" i="31" s="1"/>
  <c r="W9" i="31"/>
  <c r="X9" i="31"/>
  <c r="Y9" i="31"/>
  <c r="Z9" i="31"/>
  <c r="AA9" i="31"/>
  <c r="AB9" i="31"/>
  <c r="AC9" i="31"/>
  <c r="AD9" i="31"/>
  <c r="AC89" i="31" s="1"/>
  <c r="AE9" i="31"/>
  <c r="AF9" i="31"/>
  <c r="AG9" i="31"/>
  <c r="D10" i="31"/>
  <c r="E10" i="31"/>
  <c r="F10" i="31"/>
  <c r="E90" i="31" s="1"/>
  <c r="G10" i="31"/>
  <c r="H10" i="31"/>
  <c r="G90" i="31" s="1"/>
  <c r="I10" i="31"/>
  <c r="J10" i="31"/>
  <c r="K10" i="31"/>
  <c r="J90" i="31" s="1"/>
  <c r="L10" i="31"/>
  <c r="M10" i="31"/>
  <c r="N10" i="31"/>
  <c r="M90" i="31" s="1"/>
  <c r="O10" i="31"/>
  <c r="P10" i="31"/>
  <c r="O90" i="31" s="1"/>
  <c r="Q10" i="31"/>
  <c r="R10" i="31"/>
  <c r="S10" i="31"/>
  <c r="R90" i="31" s="1"/>
  <c r="T10" i="31"/>
  <c r="U10" i="31"/>
  <c r="V10" i="31"/>
  <c r="U90" i="31" s="1"/>
  <c r="W10" i="31"/>
  <c r="X10" i="31"/>
  <c r="W90" i="31" s="1"/>
  <c r="Y10" i="31"/>
  <c r="Z10" i="31"/>
  <c r="AA10" i="31"/>
  <c r="Z90" i="31" s="1"/>
  <c r="AB10" i="31"/>
  <c r="AC10" i="31"/>
  <c r="AD10" i="31"/>
  <c r="AC90" i="31" s="1"/>
  <c r="AE10" i="31"/>
  <c r="AF10" i="31"/>
  <c r="AE90" i="31" s="1"/>
  <c r="AG10" i="31"/>
  <c r="D11" i="31"/>
  <c r="E11" i="31"/>
  <c r="D91" i="31" s="1"/>
  <c r="F11" i="31"/>
  <c r="G11" i="31"/>
  <c r="H11" i="31"/>
  <c r="G91" i="31" s="1"/>
  <c r="I11" i="31"/>
  <c r="J11" i="31"/>
  <c r="I91" i="31" s="1"/>
  <c r="K11" i="31"/>
  <c r="L11" i="31"/>
  <c r="M11" i="31"/>
  <c r="L91" i="31" s="1"/>
  <c r="N11" i="31"/>
  <c r="O11" i="31"/>
  <c r="P11" i="31"/>
  <c r="O91" i="31" s="1"/>
  <c r="Q11" i="31"/>
  <c r="R11" i="31"/>
  <c r="Q91" i="31" s="1"/>
  <c r="S11" i="31"/>
  <c r="T11" i="31"/>
  <c r="U11" i="31"/>
  <c r="T91" i="31" s="1"/>
  <c r="V11" i="31"/>
  <c r="W11" i="31"/>
  <c r="X11" i="31"/>
  <c r="W91" i="31" s="1"/>
  <c r="Y11" i="31"/>
  <c r="Z11" i="31"/>
  <c r="Y91" i="31" s="1"/>
  <c r="AA11" i="31"/>
  <c r="AB11" i="31"/>
  <c r="AC11" i="31"/>
  <c r="AB91" i="31" s="1"/>
  <c r="AD11" i="31"/>
  <c r="AE11" i="31"/>
  <c r="AF11" i="31"/>
  <c r="AE91" i="31" s="1"/>
  <c r="AG11" i="31"/>
  <c r="D12" i="31"/>
  <c r="C92" i="31" s="1"/>
  <c r="E12" i="31"/>
  <c r="F12" i="31"/>
  <c r="G12" i="31"/>
  <c r="H12" i="31"/>
  <c r="I12" i="31"/>
  <c r="J12" i="31"/>
  <c r="K12" i="31"/>
  <c r="L12" i="31"/>
  <c r="K92" i="31" s="1"/>
  <c r="M12" i="31"/>
  <c r="N12" i="31"/>
  <c r="O12" i="31"/>
  <c r="P12" i="31"/>
  <c r="Q12" i="31"/>
  <c r="R12" i="31"/>
  <c r="S12" i="31"/>
  <c r="T12" i="31"/>
  <c r="S92" i="31" s="1"/>
  <c r="U12" i="31"/>
  <c r="V12" i="31"/>
  <c r="W12" i="31"/>
  <c r="X12" i="31"/>
  <c r="Y12" i="31"/>
  <c r="Z12" i="31"/>
  <c r="AA12" i="31"/>
  <c r="AB12" i="31"/>
  <c r="AA92" i="31" s="1"/>
  <c r="AC12" i="31"/>
  <c r="AD12" i="31"/>
  <c r="AE12" i="31"/>
  <c r="AF12" i="31"/>
  <c r="AG12" i="31"/>
  <c r="D13" i="31"/>
  <c r="E13" i="31"/>
  <c r="F13" i="31"/>
  <c r="E93" i="31" s="1"/>
  <c r="G13" i="31"/>
  <c r="H13" i="31"/>
  <c r="I13" i="31"/>
  <c r="J13" i="31"/>
  <c r="K13" i="31"/>
  <c r="L13" i="31"/>
  <c r="M13" i="31"/>
  <c r="N13" i="31"/>
  <c r="M93" i="31" s="1"/>
  <c r="O13" i="31"/>
  <c r="P13" i="31"/>
  <c r="Q13" i="31"/>
  <c r="R13" i="31"/>
  <c r="S13" i="31"/>
  <c r="T13" i="31"/>
  <c r="U13" i="31"/>
  <c r="V13" i="31"/>
  <c r="U93" i="31" s="1"/>
  <c r="W13" i="31"/>
  <c r="X13" i="31"/>
  <c r="Y13" i="31"/>
  <c r="X93" i="31" s="1"/>
  <c r="Z13" i="31"/>
  <c r="AA13" i="31"/>
  <c r="AB13" i="31"/>
  <c r="AC13" i="31"/>
  <c r="AD13" i="31"/>
  <c r="AC93" i="31" s="1"/>
  <c r="AE13" i="31"/>
  <c r="AF13" i="31"/>
  <c r="AG13" i="31"/>
  <c r="D14" i="31"/>
  <c r="E14" i="31"/>
  <c r="F14" i="31"/>
  <c r="E94" i="31" s="1"/>
  <c r="G14" i="31"/>
  <c r="H14" i="31"/>
  <c r="G94" i="31" s="1"/>
  <c r="I14" i="31"/>
  <c r="J14" i="31"/>
  <c r="K14" i="31"/>
  <c r="J94" i="31" s="1"/>
  <c r="L14" i="31"/>
  <c r="M14" i="31"/>
  <c r="N14" i="31"/>
  <c r="M94" i="31" s="1"/>
  <c r="O14" i="31"/>
  <c r="P14" i="31"/>
  <c r="O94" i="31" s="1"/>
  <c r="Q14" i="31"/>
  <c r="R14" i="31"/>
  <c r="S14" i="31"/>
  <c r="R94" i="31" s="1"/>
  <c r="T14" i="31"/>
  <c r="U14" i="31"/>
  <c r="V14" i="31"/>
  <c r="U94" i="31" s="1"/>
  <c r="W14" i="31"/>
  <c r="X14" i="31"/>
  <c r="W94" i="31" s="1"/>
  <c r="Y14" i="31"/>
  <c r="Z14" i="31"/>
  <c r="AA14" i="31"/>
  <c r="Z94" i="31" s="1"/>
  <c r="AB14" i="31"/>
  <c r="AC14" i="31"/>
  <c r="AD14" i="31"/>
  <c r="AC94" i="31" s="1"/>
  <c r="AE14" i="31"/>
  <c r="AF14" i="31"/>
  <c r="AE94" i="31" s="1"/>
  <c r="AG14" i="31"/>
  <c r="D15" i="31"/>
  <c r="E15" i="31"/>
  <c r="F15" i="31"/>
  <c r="G15" i="31"/>
  <c r="H15" i="31"/>
  <c r="I15" i="31"/>
  <c r="J15" i="31"/>
  <c r="I95" i="31" s="1"/>
  <c r="K15" i="31"/>
  <c r="L15" i="31"/>
  <c r="M15" i="31"/>
  <c r="N15" i="31"/>
  <c r="O15" i="31"/>
  <c r="P15" i="31"/>
  <c r="Q15" i="31"/>
  <c r="R15" i="31"/>
  <c r="Q95" i="31" s="1"/>
  <c r="S15" i="31"/>
  <c r="T15" i="31"/>
  <c r="U15" i="31"/>
  <c r="V15" i="31"/>
  <c r="W15" i="31"/>
  <c r="X15" i="31"/>
  <c r="Y15" i="31"/>
  <c r="Z15" i="31"/>
  <c r="Y95" i="31" s="1"/>
  <c r="AA15" i="31"/>
  <c r="AB15" i="31"/>
  <c r="AC15" i="31"/>
  <c r="AD15" i="31"/>
  <c r="AE15" i="31"/>
  <c r="AF15" i="31"/>
  <c r="AG15" i="31"/>
  <c r="D16" i="31"/>
  <c r="C96" i="31" s="1"/>
  <c r="E16" i="31"/>
  <c r="F16" i="31"/>
  <c r="G16" i="31"/>
  <c r="F96" i="31" s="1"/>
  <c r="H16" i="31"/>
  <c r="I16" i="31"/>
  <c r="J16" i="31"/>
  <c r="I96" i="31" s="1"/>
  <c r="K16" i="31"/>
  <c r="L16" i="31"/>
  <c r="K96" i="31" s="1"/>
  <c r="M16" i="31"/>
  <c r="N16" i="31"/>
  <c r="O16" i="31"/>
  <c r="N96" i="31" s="1"/>
  <c r="P16" i="31"/>
  <c r="Q16" i="31"/>
  <c r="R16" i="31"/>
  <c r="Q96" i="31" s="1"/>
  <c r="S16" i="31"/>
  <c r="T16" i="31"/>
  <c r="S96" i="31" s="1"/>
  <c r="U16" i="31"/>
  <c r="V16" i="31"/>
  <c r="W16" i="31"/>
  <c r="V96" i="31" s="1"/>
  <c r="X16" i="31"/>
  <c r="Y16" i="31"/>
  <c r="Z16" i="31"/>
  <c r="Y96" i="31" s="1"/>
  <c r="AA16" i="31"/>
  <c r="AB16" i="31"/>
  <c r="AA96" i="31" s="1"/>
  <c r="AC16" i="31"/>
  <c r="AD16" i="31"/>
  <c r="AE16" i="31"/>
  <c r="AD96" i="31" s="1"/>
  <c r="AF16" i="31"/>
  <c r="AG16" i="31"/>
  <c r="D17" i="31"/>
  <c r="E17" i="31"/>
  <c r="F17" i="31"/>
  <c r="E97" i="31" s="1"/>
  <c r="G17" i="31"/>
  <c r="H17" i="31"/>
  <c r="I17" i="31"/>
  <c r="J17" i="31"/>
  <c r="K17" i="31"/>
  <c r="L17" i="31"/>
  <c r="M17" i="31"/>
  <c r="N17" i="31"/>
  <c r="M97" i="31" s="1"/>
  <c r="O17" i="31"/>
  <c r="P17" i="31"/>
  <c r="Q17" i="31"/>
  <c r="R17" i="31"/>
  <c r="S17" i="31"/>
  <c r="T17" i="31"/>
  <c r="U17" i="31"/>
  <c r="V17" i="31"/>
  <c r="U97" i="31" s="1"/>
  <c r="W17" i="31"/>
  <c r="X17" i="31"/>
  <c r="Y17" i="31"/>
  <c r="Z17" i="31"/>
  <c r="AA17" i="31"/>
  <c r="AB17" i="31"/>
  <c r="AC17" i="31"/>
  <c r="AD17" i="31"/>
  <c r="AC97" i="31" s="1"/>
  <c r="AE17" i="31"/>
  <c r="AF17" i="31"/>
  <c r="AG17" i="31"/>
  <c r="D18" i="31"/>
  <c r="E18" i="31"/>
  <c r="F18" i="31"/>
  <c r="E98" i="31" s="1"/>
  <c r="G18" i="31"/>
  <c r="H18" i="31"/>
  <c r="G98" i="31" s="1"/>
  <c r="I18" i="31"/>
  <c r="J18" i="31"/>
  <c r="K18" i="31"/>
  <c r="J98" i="31" s="1"/>
  <c r="L18" i="31"/>
  <c r="M18" i="31"/>
  <c r="N18" i="31"/>
  <c r="M98" i="31" s="1"/>
  <c r="O18" i="31"/>
  <c r="P18" i="31"/>
  <c r="O98" i="31" s="1"/>
  <c r="Q18" i="31"/>
  <c r="R18" i="31"/>
  <c r="S18" i="31"/>
  <c r="R98" i="31" s="1"/>
  <c r="T18" i="31"/>
  <c r="U18" i="31"/>
  <c r="V18" i="31"/>
  <c r="U98" i="31" s="1"/>
  <c r="W18" i="31"/>
  <c r="X18" i="31"/>
  <c r="W98" i="31" s="1"/>
  <c r="Y18" i="31"/>
  <c r="Z18" i="31"/>
  <c r="AA18" i="31"/>
  <c r="Z98" i="31" s="1"/>
  <c r="AB18" i="31"/>
  <c r="AC18" i="31"/>
  <c r="AD18" i="31"/>
  <c r="AC98" i="31" s="1"/>
  <c r="AE18" i="31"/>
  <c r="AF18" i="31"/>
  <c r="AE98" i="31" s="1"/>
  <c r="AG18" i="31"/>
  <c r="D19" i="31"/>
  <c r="E19" i="31"/>
  <c r="D99" i="31" s="1"/>
  <c r="F19" i="31"/>
  <c r="G19" i="31"/>
  <c r="H19" i="31"/>
  <c r="G99" i="31" s="1"/>
  <c r="I19" i="31"/>
  <c r="J19" i="31"/>
  <c r="I99" i="31" s="1"/>
  <c r="K19" i="31"/>
  <c r="L19" i="31"/>
  <c r="M19" i="31"/>
  <c r="L99" i="31" s="1"/>
  <c r="N19" i="31"/>
  <c r="O19" i="31"/>
  <c r="P19" i="31"/>
  <c r="O99" i="31" s="1"/>
  <c r="Q19" i="31"/>
  <c r="R19" i="31"/>
  <c r="Q99" i="31" s="1"/>
  <c r="S19" i="31"/>
  <c r="T19" i="31"/>
  <c r="U19" i="31"/>
  <c r="T99" i="31" s="1"/>
  <c r="V19" i="31"/>
  <c r="W19" i="31"/>
  <c r="X19" i="31"/>
  <c r="W99" i="31" s="1"/>
  <c r="Y19" i="31"/>
  <c r="Z19" i="31"/>
  <c r="Y99" i="31" s="1"/>
  <c r="AA19" i="31"/>
  <c r="AB19" i="31"/>
  <c r="AC19" i="31"/>
  <c r="AB99" i="31" s="1"/>
  <c r="AD19" i="31"/>
  <c r="AE19" i="31"/>
  <c r="AF19" i="31"/>
  <c r="AE99" i="31" s="1"/>
  <c r="AG19" i="31"/>
  <c r="D20" i="31"/>
  <c r="C100" i="31" s="1"/>
  <c r="E20" i="31"/>
  <c r="F20" i="31"/>
  <c r="G20" i="31"/>
  <c r="F100" i="31" s="1"/>
  <c r="H20" i="31"/>
  <c r="I20" i="31"/>
  <c r="J20" i="31"/>
  <c r="I100" i="31" s="1"/>
  <c r="K20" i="31"/>
  <c r="L20" i="31"/>
  <c r="K100" i="31" s="1"/>
  <c r="M20" i="31"/>
  <c r="N20" i="31"/>
  <c r="O20" i="31"/>
  <c r="N100" i="31" s="1"/>
  <c r="P20" i="31"/>
  <c r="Q20" i="31"/>
  <c r="R20" i="31"/>
  <c r="Q100" i="31" s="1"/>
  <c r="S20" i="31"/>
  <c r="T20" i="31"/>
  <c r="S100" i="31" s="1"/>
  <c r="U20" i="31"/>
  <c r="V20" i="31"/>
  <c r="W20" i="31"/>
  <c r="V100" i="31" s="1"/>
  <c r="X20" i="31"/>
  <c r="Y20" i="31"/>
  <c r="Z20" i="31"/>
  <c r="Y100" i="31" s="1"/>
  <c r="AA20" i="31"/>
  <c r="AB20" i="31"/>
  <c r="AA100" i="31" s="1"/>
  <c r="AC20" i="31"/>
  <c r="AD20" i="31"/>
  <c r="AE20" i="31"/>
  <c r="AD100" i="31" s="1"/>
  <c r="AF20" i="31"/>
  <c r="AG20" i="31"/>
  <c r="D21" i="31"/>
  <c r="C101" i="31" s="1"/>
  <c r="E21" i="31"/>
  <c r="F21" i="31"/>
  <c r="E101" i="31" s="1"/>
  <c r="G21" i="31"/>
  <c r="H21" i="31"/>
  <c r="I21" i="31"/>
  <c r="H101" i="31" s="1"/>
  <c r="J21" i="31"/>
  <c r="K21" i="31"/>
  <c r="L21" i="31"/>
  <c r="K101" i="31" s="1"/>
  <c r="M21" i="31"/>
  <c r="N21" i="31"/>
  <c r="M101" i="31" s="1"/>
  <c r="O21" i="31"/>
  <c r="P21" i="31"/>
  <c r="Q21" i="31"/>
  <c r="P101" i="31" s="1"/>
  <c r="R21" i="31"/>
  <c r="S21" i="31"/>
  <c r="T21" i="31"/>
  <c r="S101" i="31" s="1"/>
  <c r="U21" i="31"/>
  <c r="V21" i="31"/>
  <c r="U101" i="31" s="1"/>
  <c r="W21" i="31"/>
  <c r="X21" i="31"/>
  <c r="Y21" i="31"/>
  <c r="X101" i="31" s="1"/>
  <c r="Z21" i="31"/>
  <c r="AA21" i="31"/>
  <c r="AB21" i="31"/>
  <c r="AA101" i="31" s="1"/>
  <c r="AC21" i="31"/>
  <c r="AD21" i="31"/>
  <c r="AC101" i="31" s="1"/>
  <c r="AE21" i="31"/>
  <c r="AF21" i="31"/>
  <c r="AG21" i="31"/>
  <c r="AF101" i="31" s="1"/>
  <c r="D22" i="31"/>
  <c r="E22" i="31"/>
  <c r="F22" i="31"/>
  <c r="G22" i="31"/>
  <c r="H22" i="31"/>
  <c r="G102" i="31" s="1"/>
  <c r="I22" i="31"/>
  <c r="J22" i="31"/>
  <c r="K22" i="31"/>
  <c r="L22" i="31"/>
  <c r="M22" i="31"/>
  <c r="N22" i="31"/>
  <c r="O22" i="31"/>
  <c r="P22" i="31"/>
  <c r="O102" i="31" s="1"/>
  <c r="Q22" i="31"/>
  <c r="R22" i="31"/>
  <c r="S22" i="31"/>
  <c r="T22" i="31"/>
  <c r="U22" i="31"/>
  <c r="V22" i="31"/>
  <c r="W22" i="31"/>
  <c r="X22" i="31"/>
  <c r="W102" i="31" s="1"/>
  <c r="Y22" i="31"/>
  <c r="Z22" i="31"/>
  <c r="AA22" i="31"/>
  <c r="Z102" i="31" s="1"/>
  <c r="AB22" i="31"/>
  <c r="AC22" i="31"/>
  <c r="AD22" i="31"/>
  <c r="AE22" i="31"/>
  <c r="AF22" i="31"/>
  <c r="AE102" i="31" s="1"/>
  <c r="AG22" i="31"/>
  <c r="D23" i="31"/>
  <c r="E23" i="31"/>
  <c r="D103" i="31" s="1"/>
  <c r="F23" i="31"/>
  <c r="G23" i="31"/>
  <c r="H23" i="31"/>
  <c r="G103" i="31" s="1"/>
  <c r="I23" i="31"/>
  <c r="J23" i="31"/>
  <c r="I103" i="31" s="1"/>
  <c r="K23" i="31"/>
  <c r="L23" i="31"/>
  <c r="M23" i="31"/>
  <c r="L103" i="31" s="1"/>
  <c r="N23" i="31"/>
  <c r="O23" i="31"/>
  <c r="P23" i="31"/>
  <c r="O103" i="31" s="1"/>
  <c r="Q23" i="31"/>
  <c r="R23" i="31"/>
  <c r="Q103" i="31" s="1"/>
  <c r="S23" i="31"/>
  <c r="T23" i="31"/>
  <c r="U23" i="31"/>
  <c r="T103" i="31" s="1"/>
  <c r="V23" i="31"/>
  <c r="W23" i="31"/>
  <c r="X23" i="31"/>
  <c r="W103" i="31" s="1"/>
  <c r="Y23" i="31"/>
  <c r="Z23" i="31"/>
  <c r="Y103" i="31" s="1"/>
  <c r="AA23" i="31"/>
  <c r="AB23" i="31"/>
  <c r="AC23" i="31"/>
  <c r="AB103" i="31" s="1"/>
  <c r="AD23" i="31"/>
  <c r="AE23" i="31"/>
  <c r="AF23" i="31"/>
  <c r="AE103" i="31" s="1"/>
  <c r="AG23" i="31"/>
  <c r="D24" i="31"/>
  <c r="C104" i="31" s="1"/>
  <c r="E24" i="31"/>
  <c r="F24" i="31"/>
  <c r="G24" i="31"/>
  <c r="F104" i="31" s="1"/>
  <c r="H24" i="31"/>
  <c r="I24" i="31"/>
  <c r="J24" i="31"/>
  <c r="I104" i="31" s="1"/>
  <c r="K24" i="31"/>
  <c r="L24" i="31"/>
  <c r="K104" i="31" s="1"/>
  <c r="M24" i="31"/>
  <c r="N24" i="31"/>
  <c r="O24" i="31"/>
  <c r="N104" i="31" s="1"/>
  <c r="P24" i="31"/>
  <c r="Q24" i="31"/>
  <c r="R24" i="31"/>
  <c r="Q104" i="31" s="1"/>
  <c r="S24" i="31"/>
  <c r="T24" i="31"/>
  <c r="S104" i="31" s="1"/>
  <c r="U24" i="31"/>
  <c r="V24" i="31"/>
  <c r="W24" i="31"/>
  <c r="V104" i="31" s="1"/>
  <c r="X24" i="31"/>
  <c r="Y24" i="31"/>
  <c r="Z24" i="31"/>
  <c r="Y104" i="31" s="1"/>
  <c r="AA24" i="31"/>
  <c r="AB24" i="31"/>
  <c r="AA104" i="31" s="1"/>
  <c r="AC24" i="31"/>
  <c r="AD24" i="31"/>
  <c r="AE24" i="31"/>
  <c r="AD104" i="31" s="1"/>
  <c r="AF24" i="31"/>
  <c r="AG24" i="31"/>
  <c r="D25" i="31"/>
  <c r="E25" i="31"/>
  <c r="F25" i="31"/>
  <c r="E105" i="31" s="1"/>
  <c r="G25" i="31"/>
  <c r="H25" i="31"/>
  <c r="I25" i="31"/>
  <c r="J25" i="31"/>
  <c r="K25" i="31"/>
  <c r="L25" i="31"/>
  <c r="M25" i="31"/>
  <c r="N25" i="31"/>
  <c r="M105" i="31" s="1"/>
  <c r="O25" i="31"/>
  <c r="P25" i="31"/>
  <c r="Q25" i="31"/>
  <c r="R25" i="31"/>
  <c r="S25" i="31"/>
  <c r="T25" i="31"/>
  <c r="U25" i="31"/>
  <c r="V25" i="31"/>
  <c r="U105" i="31" s="1"/>
  <c r="W25" i="31"/>
  <c r="X25" i="31"/>
  <c r="Y25" i="31"/>
  <c r="Z25" i="31"/>
  <c r="AA25" i="31"/>
  <c r="AB25" i="31"/>
  <c r="AC25" i="31"/>
  <c r="AD25" i="31"/>
  <c r="AC105" i="31" s="1"/>
  <c r="AE25" i="31"/>
  <c r="AF25" i="31"/>
  <c r="AG25" i="31"/>
  <c r="D26" i="31"/>
  <c r="E26" i="31"/>
  <c r="F26" i="31"/>
  <c r="G26" i="31"/>
  <c r="H26" i="31"/>
  <c r="G106" i="31" s="1"/>
  <c r="I26" i="31"/>
  <c r="J26" i="31"/>
  <c r="K26" i="31"/>
  <c r="L26" i="31"/>
  <c r="M26" i="31"/>
  <c r="N26" i="31"/>
  <c r="O26" i="31"/>
  <c r="P26" i="31"/>
  <c r="O106" i="31" s="1"/>
  <c r="Q26" i="31"/>
  <c r="R26" i="31"/>
  <c r="S26" i="31"/>
  <c r="T26" i="31"/>
  <c r="U26" i="31"/>
  <c r="V26" i="31"/>
  <c r="W26" i="31"/>
  <c r="X26" i="31"/>
  <c r="W106" i="31" s="1"/>
  <c r="Y26" i="31"/>
  <c r="Z26" i="31"/>
  <c r="AA26" i="31"/>
  <c r="AB26" i="31"/>
  <c r="AC26" i="31"/>
  <c r="AD26" i="31"/>
  <c r="AE26" i="31"/>
  <c r="AF26" i="31"/>
  <c r="AE106" i="31" s="1"/>
  <c r="AG26" i="31"/>
  <c r="D27" i="31"/>
  <c r="E27" i="31"/>
  <c r="F27" i="31"/>
  <c r="G27" i="31"/>
  <c r="H27" i="31"/>
  <c r="I27" i="31"/>
  <c r="J27" i="31"/>
  <c r="I107" i="31" s="1"/>
  <c r="K27" i="31"/>
  <c r="L27" i="31"/>
  <c r="M27" i="31"/>
  <c r="N27" i="31"/>
  <c r="O27" i="31"/>
  <c r="P27" i="31"/>
  <c r="Q27" i="31"/>
  <c r="R27" i="31"/>
  <c r="Q107" i="31" s="1"/>
  <c r="S27" i="31"/>
  <c r="T27" i="31"/>
  <c r="U27" i="31"/>
  <c r="V27" i="31"/>
  <c r="W27" i="31"/>
  <c r="X27" i="31"/>
  <c r="Y27" i="31"/>
  <c r="Z27" i="31"/>
  <c r="Y107" i="31" s="1"/>
  <c r="AA27" i="31"/>
  <c r="AB27" i="31"/>
  <c r="AC27" i="31"/>
  <c r="AD27" i="31"/>
  <c r="AE27" i="31"/>
  <c r="AF27" i="31"/>
  <c r="AG27" i="31"/>
  <c r="D28" i="31"/>
  <c r="C108" i="31" s="1"/>
  <c r="E28" i="31"/>
  <c r="F28" i="31"/>
  <c r="G28" i="31"/>
  <c r="H28" i="31"/>
  <c r="I28" i="31"/>
  <c r="J28" i="31"/>
  <c r="K28" i="31"/>
  <c r="L28" i="31"/>
  <c r="K108" i="31" s="1"/>
  <c r="M28" i="31"/>
  <c r="N28" i="31"/>
  <c r="O28" i="31"/>
  <c r="P28" i="31"/>
  <c r="Q28" i="31"/>
  <c r="R28" i="31"/>
  <c r="S28" i="31"/>
  <c r="T28" i="31"/>
  <c r="S108" i="31" s="1"/>
  <c r="U28" i="31"/>
  <c r="V28" i="31"/>
  <c r="W28" i="31"/>
  <c r="X28" i="31"/>
  <c r="Y28" i="31"/>
  <c r="Z28" i="31"/>
  <c r="AA28" i="31"/>
  <c r="AB28" i="31"/>
  <c r="AA108" i="31" s="1"/>
  <c r="AC28" i="31"/>
  <c r="AD28" i="31"/>
  <c r="AE28" i="31"/>
  <c r="AF28" i="31"/>
  <c r="AG28" i="31"/>
  <c r="D29" i="31"/>
  <c r="E29" i="31"/>
  <c r="F29" i="31"/>
  <c r="E109" i="31" s="1"/>
  <c r="G29" i="31"/>
  <c r="H29" i="31"/>
  <c r="I29" i="31"/>
  <c r="J29" i="31"/>
  <c r="K29" i="31"/>
  <c r="L29" i="31"/>
  <c r="M29" i="31"/>
  <c r="N29" i="31"/>
  <c r="M109" i="31" s="1"/>
  <c r="O29" i="31"/>
  <c r="P29" i="31"/>
  <c r="Q29" i="31"/>
  <c r="R29" i="31"/>
  <c r="S29" i="31"/>
  <c r="T29" i="31"/>
  <c r="U29" i="31"/>
  <c r="V29" i="31"/>
  <c r="U109" i="31" s="1"/>
  <c r="W29" i="31"/>
  <c r="X29" i="31"/>
  <c r="Y29" i="31"/>
  <c r="Z29" i="31"/>
  <c r="AA29" i="31"/>
  <c r="AB29" i="31"/>
  <c r="AC29" i="31"/>
  <c r="AD29" i="31"/>
  <c r="AC109" i="31" s="1"/>
  <c r="AE29" i="31"/>
  <c r="AF29" i="31"/>
  <c r="AG29" i="31"/>
  <c r="D30" i="31"/>
  <c r="E30" i="31"/>
  <c r="F30" i="31"/>
  <c r="E110" i="31" s="1"/>
  <c r="G30" i="31"/>
  <c r="H30" i="31"/>
  <c r="G110" i="31" s="1"/>
  <c r="I30" i="31"/>
  <c r="J30" i="31"/>
  <c r="K30" i="31"/>
  <c r="J110" i="31" s="1"/>
  <c r="L30" i="31"/>
  <c r="M30" i="31"/>
  <c r="N30" i="31"/>
  <c r="M110" i="31" s="1"/>
  <c r="O30" i="31"/>
  <c r="P30" i="31"/>
  <c r="O110" i="31" s="1"/>
  <c r="Q30" i="31"/>
  <c r="R30" i="31"/>
  <c r="S30" i="31"/>
  <c r="R110" i="31" s="1"/>
  <c r="T30" i="31"/>
  <c r="U30" i="31"/>
  <c r="V30" i="31"/>
  <c r="U110" i="31" s="1"/>
  <c r="W30" i="31"/>
  <c r="X30" i="31"/>
  <c r="W110" i="31" s="1"/>
  <c r="Y30" i="31"/>
  <c r="Z30" i="31"/>
  <c r="AA30" i="31"/>
  <c r="Z110" i="31" s="1"/>
  <c r="AB30" i="31"/>
  <c r="AC30" i="31"/>
  <c r="AD30" i="31"/>
  <c r="AC110" i="31" s="1"/>
  <c r="AE30" i="31"/>
  <c r="AF30" i="31"/>
  <c r="AE110" i="31" s="1"/>
  <c r="AG30" i="31"/>
  <c r="D31" i="31"/>
  <c r="E31" i="31"/>
  <c r="D111" i="31" s="1"/>
  <c r="F31" i="31"/>
  <c r="G31" i="31"/>
  <c r="H31" i="31"/>
  <c r="G111" i="31" s="1"/>
  <c r="I31" i="31"/>
  <c r="J31" i="31"/>
  <c r="I111" i="31" s="1"/>
  <c r="K31" i="31"/>
  <c r="L31" i="31"/>
  <c r="M31" i="31"/>
  <c r="L111" i="31" s="1"/>
  <c r="N31" i="31"/>
  <c r="O31" i="31"/>
  <c r="P31" i="31"/>
  <c r="O111" i="31" s="1"/>
  <c r="Q31" i="31"/>
  <c r="R31" i="31"/>
  <c r="Q111" i="31" s="1"/>
  <c r="S31" i="31"/>
  <c r="T31" i="31"/>
  <c r="U31" i="31"/>
  <c r="T111" i="31" s="1"/>
  <c r="V31" i="31"/>
  <c r="W31" i="31"/>
  <c r="X31" i="31"/>
  <c r="W111" i="31" s="1"/>
  <c r="Y31" i="31"/>
  <c r="Z31" i="31"/>
  <c r="Y111" i="31" s="1"/>
  <c r="AA31" i="31"/>
  <c r="AB31" i="31"/>
  <c r="AC31" i="31"/>
  <c r="AB111" i="31" s="1"/>
  <c r="AD31" i="31"/>
  <c r="AE31" i="31"/>
  <c r="AF31" i="31"/>
  <c r="AE111" i="31" s="1"/>
  <c r="AG31" i="31"/>
  <c r="D32" i="31"/>
  <c r="C112" i="31" s="1"/>
  <c r="E32" i="31"/>
  <c r="F32" i="31"/>
  <c r="G32" i="31"/>
  <c r="H32" i="31"/>
  <c r="I32" i="31"/>
  <c r="J32" i="31"/>
  <c r="K32" i="31"/>
  <c r="L32" i="31"/>
  <c r="K112" i="31" s="1"/>
  <c r="M32" i="31"/>
  <c r="N32" i="31"/>
  <c r="O32" i="31"/>
  <c r="P32" i="31"/>
  <c r="Q32" i="31"/>
  <c r="R32" i="31"/>
  <c r="S32" i="31"/>
  <c r="T32" i="31"/>
  <c r="S112" i="31" s="1"/>
  <c r="U32" i="31"/>
  <c r="V32" i="31"/>
  <c r="W32" i="31"/>
  <c r="X32" i="31"/>
  <c r="Y32" i="31"/>
  <c r="Z32" i="31"/>
  <c r="AA32" i="31"/>
  <c r="AB32" i="31"/>
  <c r="AA112" i="31" s="1"/>
  <c r="AC32" i="31"/>
  <c r="AD32" i="31"/>
  <c r="AE32" i="31"/>
  <c r="AF32" i="31"/>
  <c r="AG32" i="31"/>
  <c r="E113" i="31"/>
  <c r="J113" i="31"/>
  <c r="L113" i="31"/>
  <c r="M113" i="31"/>
  <c r="U113" i="31"/>
  <c r="Z113" i="31"/>
  <c r="AB113" i="31"/>
  <c r="AC113" i="31"/>
  <c r="C114" i="31"/>
  <c r="F114" i="31"/>
  <c r="G114" i="31"/>
  <c r="L114" i="31"/>
  <c r="M114" i="31"/>
  <c r="N114" i="31"/>
  <c r="S114" i="31"/>
  <c r="V114" i="31"/>
  <c r="W114" i="31"/>
  <c r="AA114" i="31"/>
  <c r="AC114" i="31"/>
  <c r="AD114" i="31"/>
  <c r="AE114" i="31"/>
  <c r="D115" i="31"/>
  <c r="E115" i="31"/>
  <c r="I115" i="31"/>
  <c r="L115" i="31"/>
  <c r="Q115" i="31"/>
  <c r="T115" i="31"/>
  <c r="Y115" i="31"/>
  <c r="AB115" i="31"/>
  <c r="AC115" i="31"/>
  <c r="I116" i="31"/>
  <c r="J116" i="31"/>
  <c r="L116" i="31"/>
  <c r="Q116" i="31"/>
  <c r="R116" i="31"/>
  <c r="Y116" i="31"/>
  <c r="Z116" i="31"/>
  <c r="E117" i="31"/>
  <c r="F117" i="31"/>
  <c r="K117" i="31"/>
  <c r="S117" i="31"/>
  <c r="U117" i="31"/>
  <c r="AC117" i="31"/>
  <c r="AF117" i="31"/>
  <c r="C118" i="31"/>
  <c r="E118" i="31"/>
  <c r="G118" i="31"/>
  <c r="N118" i="31"/>
  <c r="O118" i="31"/>
  <c r="V118" i="31"/>
  <c r="W118" i="31"/>
  <c r="X118" i="31"/>
  <c r="AA118" i="31"/>
  <c r="AD118" i="31"/>
  <c r="AE118" i="31"/>
  <c r="G119" i="31"/>
  <c r="H119" i="31"/>
  <c r="I119" i="31"/>
  <c r="J119" i="31"/>
  <c r="L119" i="31"/>
  <c r="O119" i="31"/>
  <c r="P119" i="31"/>
  <c r="Q119" i="31"/>
  <c r="W119" i="31"/>
  <c r="X119" i="31"/>
  <c r="Y119" i="31"/>
  <c r="AF119" i="31"/>
  <c r="C3" i="31"/>
  <c r="C4" i="31"/>
  <c r="C5" i="31"/>
  <c r="C6" i="31"/>
  <c r="C7" i="31"/>
  <c r="C8" i="31"/>
  <c r="C9" i="31"/>
  <c r="C10" i="31"/>
  <c r="C11" i="31"/>
  <c r="C12" i="31"/>
  <c r="C13" i="31"/>
  <c r="C14" i="31"/>
  <c r="C15" i="31"/>
  <c r="C16" i="31"/>
  <c r="C17" i="31"/>
  <c r="C18" i="31"/>
  <c r="C19" i="31"/>
  <c r="B99" i="31" s="1"/>
  <c r="C20" i="31"/>
  <c r="B100" i="31" s="1"/>
  <c r="C21" i="31"/>
  <c r="C22" i="31"/>
  <c r="C23" i="31"/>
  <c r="B103" i="31" s="1"/>
  <c r="C24" i="31"/>
  <c r="C25" i="31"/>
  <c r="C26" i="31"/>
  <c r="C27" i="31"/>
  <c r="C28" i="31"/>
  <c r="C29" i="31"/>
  <c r="C30" i="31"/>
  <c r="C31" i="31"/>
  <c r="B111" i="31" s="1"/>
  <c r="C32" i="31"/>
  <c r="C2" i="31"/>
  <c r="Y7" i="2" l="1"/>
  <c r="I7" i="2"/>
  <c r="AC3" i="2"/>
  <c r="M3" i="2"/>
  <c r="U6" i="2"/>
  <c r="M6" i="2"/>
  <c r="Y5" i="2"/>
  <c r="Q5" i="2"/>
  <c r="I5" i="2"/>
  <c r="E8" i="2"/>
  <c r="Q7" i="2"/>
  <c r="AC6" i="2"/>
  <c r="E6" i="2"/>
  <c r="F119" i="31"/>
  <c r="AC118" i="31"/>
  <c r="AC8" i="2" s="1"/>
  <c r="U118" i="31"/>
  <c r="U8" i="2" s="1"/>
  <c r="M118" i="31"/>
  <c r="T117" i="31"/>
  <c r="AA116" i="31"/>
  <c r="S116" i="31"/>
  <c r="K116" i="31"/>
  <c r="C116" i="31"/>
  <c r="B110" i="31"/>
  <c r="AE119" i="31"/>
  <c r="M117" i="31"/>
  <c r="M8" i="2" s="1"/>
  <c r="U114" i="31"/>
  <c r="U3" i="2" s="1"/>
  <c r="E114" i="31"/>
  <c r="E3" i="2" s="1"/>
  <c r="AB5" i="2"/>
  <c r="T5" i="2"/>
  <c r="L5" i="2"/>
  <c r="D5" i="2"/>
  <c r="B115" i="31"/>
  <c r="T118" i="31"/>
  <c r="D118" i="31"/>
  <c r="AF116" i="31"/>
  <c r="X116" i="31"/>
  <c r="P116" i="31"/>
  <c r="H116" i="31"/>
  <c r="AB114" i="31"/>
  <c r="T114" i="31"/>
  <c r="D114" i="31"/>
  <c r="R113" i="31"/>
  <c r="AC119" i="31"/>
  <c r="U119" i="31"/>
  <c r="M119" i="31"/>
  <c r="E119" i="31"/>
  <c r="AA117" i="31"/>
  <c r="C117" i="31"/>
  <c r="Y117" i="31"/>
  <c r="I117" i="31"/>
  <c r="B83" i="31"/>
  <c r="P115" i="31"/>
  <c r="AC111" i="31"/>
  <c r="U111" i="31"/>
  <c r="M111" i="31"/>
  <c r="E111" i="31"/>
  <c r="AA110" i="31"/>
  <c r="S110" i="31"/>
  <c r="K110" i="31"/>
  <c r="C110" i="31"/>
  <c r="AE108" i="31"/>
  <c r="W108" i="31"/>
  <c r="N119" i="31"/>
  <c r="O115" i="31"/>
  <c r="B102" i="31"/>
  <c r="B86" i="31"/>
  <c r="G115" i="31"/>
  <c r="K113" i="31"/>
  <c r="AA88" i="31"/>
  <c r="S88" i="31"/>
  <c r="K88" i="31"/>
  <c r="C88" i="31"/>
  <c r="AE86" i="31"/>
  <c r="W86" i="31"/>
  <c r="O86" i="31"/>
  <c r="G86" i="31"/>
  <c r="AA109" i="31"/>
  <c r="K109" i="31"/>
  <c r="W107" i="31"/>
  <c r="G107" i="31"/>
  <c r="AA105" i="31"/>
  <c r="S105" i="31"/>
  <c r="K105" i="31"/>
  <c r="C105" i="31"/>
  <c r="B91" i="31"/>
  <c r="S109" i="31"/>
  <c r="C109" i="31"/>
  <c r="AE107" i="31"/>
  <c r="O107" i="31"/>
  <c r="AF115" i="31"/>
  <c r="X115" i="31"/>
  <c r="Z118" i="31"/>
  <c r="J118" i="31"/>
  <c r="X117" i="31"/>
  <c r="P118" i="31"/>
  <c r="H117" i="31"/>
  <c r="N116" i="31"/>
  <c r="F116" i="31"/>
  <c r="T116" i="31"/>
  <c r="Z114" i="31"/>
  <c r="R114" i="31"/>
  <c r="J114" i="31"/>
  <c r="AE82" i="31"/>
  <c r="W82" i="31"/>
  <c r="O82" i="31"/>
  <c r="G82" i="31"/>
  <c r="U115" i="31"/>
  <c r="AA97" i="31"/>
  <c r="S97" i="31"/>
  <c r="K97" i="31"/>
  <c r="C97" i="31"/>
  <c r="AE95" i="31"/>
  <c r="W95" i="31"/>
  <c r="O95" i="31"/>
  <c r="G95" i="31"/>
  <c r="AA93" i="31"/>
  <c r="S93" i="31"/>
  <c r="K93" i="31"/>
  <c r="C93" i="31"/>
  <c r="AA89" i="31"/>
  <c r="AA6" i="2" s="1"/>
  <c r="S89" i="31"/>
  <c r="K89" i="31"/>
  <c r="C89" i="31"/>
  <c r="AE87" i="31"/>
  <c r="W87" i="31"/>
  <c r="O87" i="31"/>
  <c r="G87" i="31"/>
  <c r="AA85" i="31"/>
  <c r="S85" i="31"/>
  <c r="K85" i="31"/>
  <c r="C85" i="31"/>
  <c r="F118" i="31"/>
  <c r="D117" i="31"/>
  <c r="H115" i="31"/>
  <c r="T113" i="31"/>
  <c r="D113" i="31"/>
  <c r="V117" i="31"/>
  <c r="R115" i="31"/>
  <c r="O108" i="31"/>
  <c r="G108" i="31"/>
  <c r="AE104" i="31"/>
  <c r="W104" i="31"/>
  <c r="O104" i="31"/>
  <c r="G104" i="31"/>
  <c r="AC103" i="31"/>
  <c r="U103" i="31"/>
  <c r="M103" i="31"/>
  <c r="E103" i="31"/>
  <c r="AA102" i="31"/>
  <c r="S102" i="31"/>
  <c r="K102" i="31"/>
  <c r="C102" i="31"/>
  <c r="Y101" i="31"/>
  <c r="Q101" i="31"/>
  <c r="I101" i="31"/>
  <c r="AE100" i="31"/>
  <c r="W100" i="31"/>
  <c r="O100" i="31"/>
  <c r="G100" i="31"/>
  <c r="AC99" i="31"/>
  <c r="U99" i="31"/>
  <c r="M99" i="31"/>
  <c r="E99" i="31"/>
  <c r="AA98" i="31"/>
  <c r="S98" i="31"/>
  <c r="K98" i="31"/>
  <c r="C98" i="31"/>
  <c r="AE96" i="31"/>
  <c r="W96" i="31"/>
  <c r="O96" i="31"/>
  <c r="G96" i="31"/>
  <c r="AA94" i="31"/>
  <c r="S94" i="31"/>
  <c r="K94" i="31"/>
  <c r="C94" i="31"/>
  <c r="AC91" i="31"/>
  <c r="U91" i="31"/>
  <c r="M91" i="31"/>
  <c r="E91" i="31"/>
  <c r="AA90" i="31"/>
  <c r="S90" i="31"/>
  <c r="K90" i="31"/>
  <c r="C90" i="31"/>
  <c r="AE88" i="31"/>
  <c r="W88" i="31"/>
  <c r="O88" i="31"/>
  <c r="G88" i="31"/>
  <c r="AE84" i="31"/>
  <c r="W84" i="31"/>
  <c r="O84" i="31"/>
  <c r="G84" i="31"/>
  <c r="AC83" i="31"/>
  <c r="AC5" i="2" s="1"/>
  <c r="U83" i="31"/>
  <c r="U5" i="2" s="1"/>
  <c r="M83" i="31"/>
  <c r="M5" i="2" s="1"/>
  <c r="E83" i="31"/>
  <c r="AA82" i="31"/>
  <c r="S82" i="31"/>
  <c r="K82" i="31"/>
  <c r="C82" i="31"/>
  <c r="S118" i="31"/>
  <c r="AE115" i="31"/>
  <c r="W116" i="31"/>
  <c r="B108" i="31"/>
  <c r="B92" i="31"/>
  <c r="L118" i="31"/>
  <c r="R117" i="31"/>
  <c r="AD116" i="31"/>
  <c r="B106" i="31"/>
  <c r="B118" i="31"/>
  <c r="K103" i="31"/>
  <c r="Y102" i="31"/>
  <c r="M100" i="31"/>
  <c r="C99" i="31"/>
  <c r="Q98" i="31"/>
  <c r="M115" i="31"/>
  <c r="E96" i="31"/>
  <c r="P117" i="31"/>
  <c r="V115" i="31"/>
  <c r="AB118" i="31"/>
  <c r="Z112" i="31"/>
  <c r="R112" i="31"/>
  <c r="J112" i="31"/>
  <c r="AF111" i="31"/>
  <c r="X111" i="31"/>
  <c r="P111" i="31"/>
  <c r="H111" i="31"/>
  <c r="AD110" i="31"/>
  <c r="V110" i="31"/>
  <c r="N110" i="31"/>
  <c r="F110" i="31"/>
  <c r="AB109" i="31"/>
  <c r="T109" i="31"/>
  <c r="L109" i="31"/>
  <c r="D109" i="31"/>
  <c r="Z108" i="31"/>
  <c r="R108" i="31"/>
  <c r="J108" i="31"/>
  <c r="AF107" i="31"/>
  <c r="X107" i="31"/>
  <c r="P107" i="31"/>
  <c r="H107" i="31"/>
  <c r="AD106" i="31"/>
  <c r="V106" i="31"/>
  <c r="N106" i="31"/>
  <c r="F106" i="31"/>
  <c r="AB105" i="31"/>
  <c r="T105" i="31"/>
  <c r="L105" i="31"/>
  <c r="D105" i="31"/>
  <c r="Z104" i="31"/>
  <c r="R104" i="31"/>
  <c r="J104" i="31"/>
  <c r="AF103" i="31"/>
  <c r="X103" i="31"/>
  <c r="P103" i="31"/>
  <c r="H103" i="31"/>
  <c r="AD102" i="31"/>
  <c r="V102" i="31"/>
  <c r="N102" i="31"/>
  <c r="F102" i="31"/>
  <c r="AB101" i="31"/>
  <c r="T101" i="31"/>
  <c r="L101" i="31"/>
  <c r="D101" i="31"/>
  <c r="Z100" i="31"/>
  <c r="R100" i="31"/>
  <c r="J100" i="31"/>
  <c r="AF99" i="31"/>
  <c r="X99" i="31"/>
  <c r="P99" i="31"/>
  <c r="H99" i="31"/>
  <c r="AD98" i="31"/>
  <c r="V98" i="31"/>
  <c r="N98" i="31"/>
  <c r="F98" i="31"/>
  <c r="AB97" i="31"/>
  <c r="AE83" i="31"/>
  <c r="AE5" i="2" s="1"/>
  <c r="W83" i="31"/>
  <c r="W5" i="2" s="1"/>
  <c r="O83" i="31"/>
  <c r="O5" i="2" s="1"/>
  <c r="G83" i="31"/>
  <c r="G5" i="2" s="1"/>
  <c r="B107" i="31"/>
  <c r="B104" i="31"/>
  <c r="B95" i="31"/>
  <c r="B87" i="31"/>
  <c r="AF112" i="31"/>
  <c r="P112" i="31"/>
  <c r="AD111" i="31"/>
  <c r="V111" i="31"/>
  <c r="N111" i="31"/>
  <c r="F111" i="31"/>
  <c r="AB110" i="31"/>
  <c r="T110" i="31"/>
  <c r="L110" i="31"/>
  <c r="D110" i="31"/>
  <c r="Z109" i="31"/>
  <c r="R109" i="31"/>
  <c r="J109" i="31"/>
  <c r="X108" i="31"/>
  <c r="H108" i="31"/>
  <c r="AD107" i="31"/>
  <c r="V107" i="31"/>
  <c r="N107" i="31"/>
  <c r="F107" i="31"/>
  <c r="D106" i="31"/>
  <c r="Z105" i="31"/>
  <c r="R105" i="31"/>
  <c r="J105" i="31"/>
  <c r="AF104" i="31"/>
  <c r="X104" i="31"/>
  <c r="P104" i="31"/>
  <c r="H104" i="31"/>
  <c r="AD103" i="31"/>
  <c r="V103" i="31"/>
  <c r="N103" i="31"/>
  <c r="F103" i="31"/>
  <c r="Z101" i="31"/>
  <c r="R101" i="31"/>
  <c r="J101" i="31"/>
  <c r="AF100" i="31"/>
  <c r="X100" i="31"/>
  <c r="P100" i="31"/>
  <c r="H100" i="31"/>
  <c r="AD99" i="31"/>
  <c r="V99" i="31"/>
  <c r="N99" i="31"/>
  <c r="F99" i="31"/>
  <c r="AB98" i="31"/>
  <c r="T98" i="31"/>
  <c r="L98" i="31"/>
  <c r="D98" i="31"/>
  <c r="Z97" i="31"/>
  <c r="Z8" i="2" s="1"/>
  <c r="R97" i="31"/>
  <c r="R8" i="2" s="1"/>
  <c r="J97" i="31"/>
  <c r="J8" i="2" s="1"/>
  <c r="AF96" i="31"/>
  <c r="X96" i="31"/>
  <c r="P96" i="31"/>
  <c r="H96" i="31"/>
  <c r="AD95" i="31"/>
  <c r="V95" i="31"/>
  <c r="V7" i="2" s="1"/>
  <c r="N95" i="31"/>
  <c r="N7" i="2" s="1"/>
  <c r="F95" i="31"/>
  <c r="F7" i="2" s="1"/>
  <c r="AB94" i="31"/>
  <c r="T94" i="31"/>
  <c r="L94" i="31"/>
  <c r="D94" i="31"/>
  <c r="Z93" i="31"/>
  <c r="Z3" i="2" s="1"/>
  <c r="R93" i="31"/>
  <c r="R3" i="2" s="1"/>
  <c r="J93" i="31"/>
  <c r="J3" i="2" s="1"/>
  <c r="AD91" i="31"/>
  <c r="V91" i="31"/>
  <c r="N91" i="31"/>
  <c r="F91" i="31"/>
  <c r="AB90" i="31"/>
  <c r="T90" i="31"/>
  <c r="L90" i="31"/>
  <c r="D90" i="31"/>
  <c r="Z89" i="31"/>
  <c r="Z6" i="2" s="1"/>
  <c r="R89" i="31"/>
  <c r="J89" i="31"/>
  <c r="J6" i="2" s="1"/>
  <c r="AD87" i="31"/>
  <c r="V87" i="31"/>
  <c r="N87" i="31"/>
  <c r="F87" i="31"/>
  <c r="Z85" i="31"/>
  <c r="R85" i="31"/>
  <c r="J85" i="31"/>
  <c r="AF84" i="31"/>
  <c r="X84" i="31"/>
  <c r="P84" i="31"/>
  <c r="H84" i="31"/>
  <c r="AD83" i="31"/>
  <c r="V83" i="31"/>
  <c r="N83" i="31"/>
  <c r="F83" i="31"/>
  <c r="T97" i="31"/>
  <c r="L97" i="31"/>
  <c r="L8" i="2" s="1"/>
  <c r="D97" i="31"/>
  <c r="D8" i="2" s="1"/>
  <c r="Z96" i="31"/>
  <c r="R96" i="31"/>
  <c r="J96" i="31"/>
  <c r="AF95" i="31"/>
  <c r="AF7" i="2" s="1"/>
  <c r="X95" i="31"/>
  <c r="P95" i="31"/>
  <c r="H95" i="31"/>
  <c r="H7" i="2" s="1"/>
  <c r="AD94" i="31"/>
  <c r="V94" i="31"/>
  <c r="N94" i="31"/>
  <c r="F94" i="31"/>
  <c r="AB93" i="31"/>
  <c r="AB3" i="2" s="1"/>
  <c r="T93" i="31"/>
  <c r="L93" i="31"/>
  <c r="D93" i="31"/>
  <c r="D3" i="2" s="1"/>
  <c r="Z92" i="31"/>
  <c r="R92" i="31"/>
  <c r="J92" i="31"/>
  <c r="AF91" i="31"/>
  <c r="X91" i="31"/>
  <c r="P91" i="31"/>
  <c r="H91" i="31"/>
  <c r="AD90" i="31"/>
  <c r="V90" i="31"/>
  <c r="N90" i="31"/>
  <c r="F90" i="31"/>
  <c r="AB89" i="31"/>
  <c r="AB6" i="2" s="1"/>
  <c r="T89" i="31"/>
  <c r="L89" i="31"/>
  <c r="L6" i="2" s="1"/>
  <c r="D89" i="31"/>
  <c r="D6" i="2" s="1"/>
  <c r="Z88" i="31"/>
  <c r="R88" i="31"/>
  <c r="J88" i="31"/>
  <c r="AF87" i="31"/>
  <c r="X87" i="31"/>
  <c r="P87" i="31"/>
  <c r="H87" i="31"/>
  <c r="AD86" i="31"/>
  <c r="V86" i="31"/>
  <c r="V2" i="2" s="1"/>
  <c r="N86" i="31"/>
  <c r="F86" i="31"/>
  <c r="AB85" i="31"/>
  <c r="T85" i="31"/>
  <c r="L85" i="31"/>
  <c r="D85" i="31"/>
  <c r="Z84" i="31"/>
  <c r="R84" i="31"/>
  <c r="J84" i="31"/>
  <c r="AF83" i="31"/>
  <c r="X83" i="31"/>
  <c r="P83" i="31"/>
  <c r="P5" i="2" s="1"/>
  <c r="H83" i="31"/>
  <c r="AD82" i="31"/>
  <c r="V82" i="31"/>
  <c r="N82" i="31"/>
  <c r="F82" i="31"/>
  <c r="B116" i="31"/>
  <c r="B84" i="31"/>
  <c r="AF118" i="31"/>
  <c r="H118" i="31"/>
  <c r="AD117" i="31"/>
  <c r="N117" i="31"/>
  <c r="AB116" i="31"/>
  <c r="D116" i="31"/>
  <c r="Z115" i="31"/>
  <c r="J115" i="31"/>
  <c r="H102" i="31"/>
  <c r="AB100" i="31"/>
  <c r="L100" i="31"/>
  <c r="H97" i="31"/>
  <c r="AD97" i="31"/>
  <c r="AD8" i="2" s="1"/>
  <c r="T96" i="31"/>
  <c r="D96" i="31"/>
  <c r="AF93" i="31"/>
  <c r="X94" i="31"/>
  <c r="X3" i="2" s="1"/>
  <c r="AF89" i="31"/>
  <c r="AB87" i="31"/>
  <c r="T106" i="31"/>
  <c r="F92" i="31"/>
  <c r="X85" i="31"/>
  <c r="B94" i="31"/>
  <c r="E102" i="31"/>
  <c r="Q117" i="31"/>
  <c r="Y112" i="31"/>
  <c r="Q112" i="31"/>
  <c r="I112" i="31"/>
  <c r="Y108" i="31"/>
  <c r="Q108" i="31"/>
  <c r="I108" i="31"/>
  <c r="AC106" i="31"/>
  <c r="U106" i="31"/>
  <c r="M106" i="31"/>
  <c r="E106" i="31"/>
  <c r="AC102" i="31"/>
  <c r="U102" i="31"/>
  <c r="M102" i="31"/>
  <c r="H112" i="31"/>
  <c r="P108" i="31"/>
  <c r="AB106" i="31"/>
  <c r="X92" i="31"/>
  <c r="L86" i="31"/>
  <c r="T82" i="31"/>
  <c r="B105" i="31"/>
  <c r="B97" i="31"/>
  <c r="B89" i="31"/>
  <c r="B96" i="31"/>
  <c r="X112" i="31"/>
  <c r="AF108" i="31"/>
  <c r="T102" i="31"/>
  <c r="D102" i="31"/>
  <c r="P92" i="31"/>
  <c r="AF88" i="31"/>
  <c r="H88" i="31"/>
  <c r="T86" i="31"/>
  <c r="D82" i="31"/>
  <c r="I113" i="31"/>
  <c r="M107" i="31"/>
  <c r="S106" i="31"/>
  <c r="C106" i="31"/>
  <c r="Q105" i="31"/>
  <c r="Y97" i="31"/>
  <c r="Q97" i="31"/>
  <c r="I97" i="31"/>
  <c r="AC95" i="31"/>
  <c r="U95" i="31"/>
  <c r="M95" i="31"/>
  <c r="E95" i="31"/>
  <c r="E7" i="2" s="1"/>
  <c r="Y93" i="31"/>
  <c r="Q93" i="31"/>
  <c r="I93" i="31"/>
  <c r="AE92" i="31"/>
  <c r="W92" i="31"/>
  <c r="O92" i="31"/>
  <c r="G92" i="31"/>
  <c r="B98" i="31"/>
  <c r="B113" i="31"/>
  <c r="B112" i="31"/>
  <c r="L106" i="31"/>
  <c r="H92" i="31"/>
  <c r="AB86" i="31"/>
  <c r="Q113" i="31"/>
  <c r="W112" i="31"/>
  <c r="G112" i="31"/>
  <c r="Q109" i="31"/>
  <c r="AC107" i="31"/>
  <c r="E107" i="31"/>
  <c r="K106" i="31"/>
  <c r="Y105" i="31"/>
  <c r="I105" i="31"/>
  <c r="AF113" i="31"/>
  <c r="V112" i="31"/>
  <c r="AF109" i="31"/>
  <c r="AD108" i="31"/>
  <c r="F108" i="31"/>
  <c r="L107" i="31"/>
  <c r="R106" i="31"/>
  <c r="AF105" i="31"/>
  <c r="H105" i="31"/>
  <c r="AD92" i="31"/>
  <c r="X89" i="31"/>
  <c r="V88" i="31"/>
  <c r="J82" i="31"/>
  <c r="B114" i="31"/>
  <c r="B90" i="31"/>
  <c r="AB102" i="31"/>
  <c r="L102" i="31"/>
  <c r="AF92" i="31"/>
  <c r="X88" i="31"/>
  <c r="AB82" i="31"/>
  <c r="H113" i="31"/>
  <c r="F112" i="31"/>
  <c r="X109" i="31"/>
  <c r="H109" i="31"/>
  <c r="N108" i="31"/>
  <c r="T107" i="31"/>
  <c r="Z106" i="31"/>
  <c r="P105" i="31"/>
  <c r="W117" i="31"/>
  <c r="O117" i="31"/>
  <c r="G117" i="31"/>
  <c r="AC116" i="31"/>
  <c r="U116" i="31"/>
  <c r="M116" i="31"/>
  <c r="E116" i="31"/>
  <c r="AA115" i="31"/>
  <c r="S115" i="31"/>
  <c r="K115" i="31"/>
  <c r="C115" i="31"/>
  <c r="Y114" i="31"/>
  <c r="Q114" i="31"/>
  <c r="I114" i="31"/>
  <c r="AE113" i="31"/>
  <c r="W113" i="31"/>
  <c r="O113" i="31"/>
  <c r="G113" i="31"/>
  <c r="AC112" i="31"/>
  <c r="U112" i="31"/>
  <c r="M112" i="31"/>
  <c r="E112" i="31"/>
  <c r="AA111" i="31"/>
  <c r="S111" i="31"/>
  <c r="K111" i="31"/>
  <c r="C111" i="31"/>
  <c r="Y110" i="31"/>
  <c r="Q110" i="31"/>
  <c r="I110" i="31"/>
  <c r="AE109" i="31"/>
  <c r="W109" i="31"/>
  <c r="O109" i="31"/>
  <c r="G109" i="31"/>
  <c r="AC108" i="31"/>
  <c r="C103" i="31"/>
  <c r="Q102" i="31"/>
  <c r="G101" i="31"/>
  <c r="AC100" i="31"/>
  <c r="U100" i="31"/>
  <c r="Y98" i="31"/>
  <c r="I98" i="31"/>
  <c r="AC96" i="31"/>
  <c r="U96" i="31"/>
  <c r="M96" i="31"/>
  <c r="Y94" i="31"/>
  <c r="B82" i="31"/>
  <c r="B88" i="31"/>
  <c r="P88" i="31"/>
  <c r="D86" i="31"/>
  <c r="L82" i="31"/>
  <c r="Y113" i="31"/>
  <c r="AE112" i="31"/>
  <c r="O112" i="31"/>
  <c r="Y109" i="31"/>
  <c r="I109" i="31"/>
  <c r="U107" i="31"/>
  <c r="AA106" i="31"/>
  <c r="X113" i="31"/>
  <c r="P113" i="31"/>
  <c r="AD112" i="31"/>
  <c r="N112" i="31"/>
  <c r="P109" i="31"/>
  <c r="V108" i="31"/>
  <c r="AB107" i="31"/>
  <c r="D107" i="31"/>
  <c r="J106" i="31"/>
  <c r="X105" i="31"/>
  <c r="R102" i="31"/>
  <c r="J102" i="31"/>
  <c r="AF97" i="31"/>
  <c r="AF8" i="2" s="1"/>
  <c r="D95" i="31"/>
  <c r="D7" i="2" s="1"/>
  <c r="H93" i="31"/>
  <c r="AD88" i="31"/>
  <c r="T87" i="31"/>
  <c r="Z86" i="31"/>
  <c r="R86" i="31"/>
  <c r="P85" i="31"/>
  <c r="R82" i="31"/>
  <c r="B117" i="31"/>
  <c r="B109" i="31"/>
  <c r="B101" i="31"/>
  <c r="B93" i="31"/>
  <c r="B3" i="2" s="1"/>
  <c r="B85" i="31"/>
  <c r="AA119" i="31"/>
  <c r="S119" i="31"/>
  <c r="K119" i="31"/>
  <c r="C119" i="31"/>
  <c r="Y118" i="31"/>
  <c r="Q118" i="31"/>
  <c r="I118" i="31"/>
  <c r="AE117" i="31"/>
  <c r="AF114" i="31"/>
  <c r="X114" i="31"/>
  <c r="P114" i="31"/>
  <c r="H114" i="31"/>
  <c r="AD113" i="31"/>
  <c r="V113" i="31"/>
  <c r="N113" i="31"/>
  <c r="F113" i="31"/>
  <c r="AB112" i="31"/>
  <c r="T112" i="31"/>
  <c r="L112" i="31"/>
  <c r="D112" i="31"/>
  <c r="Z111" i="31"/>
  <c r="R111" i="31"/>
  <c r="J111" i="31"/>
  <c r="AF110" i="31"/>
  <c r="X110" i="31"/>
  <c r="P110" i="31"/>
  <c r="H110" i="31"/>
  <c r="AD109" i="31"/>
  <c r="V109" i="31"/>
  <c r="N109" i="31"/>
  <c r="F109" i="31"/>
  <c r="AF102" i="31"/>
  <c r="X102" i="31"/>
  <c r="P102" i="31"/>
  <c r="T100" i="31"/>
  <c r="D100" i="31"/>
  <c r="X98" i="31"/>
  <c r="P98" i="31"/>
  <c r="H98" i="31"/>
  <c r="L96" i="31"/>
  <c r="Z95" i="31"/>
  <c r="Z7" i="2" s="1"/>
  <c r="P94" i="31"/>
  <c r="Y92" i="31"/>
  <c r="Q92" i="31"/>
  <c r="I92" i="31"/>
  <c r="Y88" i="31"/>
  <c r="Q88" i="31"/>
  <c r="I88" i="31"/>
  <c r="AC86" i="31"/>
  <c r="U86" i="31"/>
  <c r="M86" i="31"/>
  <c r="M2" i="2" s="1"/>
  <c r="E86" i="31"/>
  <c r="AC82" i="31"/>
  <c r="U82" i="31"/>
  <c r="M82" i="31"/>
  <c r="E82" i="31"/>
  <c r="Y89" i="31"/>
  <c r="Q89" i="31"/>
  <c r="Q6" i="2" s="1"/>
  <c r="I89" i="31"/>
  <c r="I6" i="2" s="1"/>
  <c r="AC87" i="31"/>
  <c r="U87" i="31"/>
  <c r="M87" i="31"/>
  <c r="E87" i="31"/>
  <c r="AA86" i="31"/>
  <c r="S86" i="31"/>
  <c r="K86" i="31"/>
  <c r="K2" i="2" s="1"/>
  <c r="C86" i="31"/>
  <c r="C2" i="2" s="1"/>
  <c r="Y85" i="31"/>
  <c r="Q85" i="31"/>
  <c r="I85" i="31"/>
  <c r="X97" i="31"/>
  <c r="X8" i="2" s="1"/>
  <c r="P97" i="31"/>
  <c r="P8" i="2" s="1"/>
  <c r="AB95" i="31"/>
  <c r="T95" i="31"/>
  <c r="T7" i="2" s="1"/>
  <c r="L95" i="31"/>
  <c r="L7" i="2" s="1"/>
  <c r="P93" i="31"/>
  <c r="V92" i="31"/>
  <c r="N92" i="31"/>
  <c r="P89" i="31"/>
  <c r="H89" i="31"/>
  <c r="N88" i="31"/>
  <c r="F88" i="31"/>
  <c r="L87" i="31"/>
  <c r="D87" i="31"/>
  <c r="J86" i="31"/>
  <c r="AF85" i="31"/>
  <c r="H85" i="31"/>
  <c r="Z82" i="31"/>
  <c r="U108" i="31"/>
  <c r="M108" i="31"/>
  <c r="E108" i="31"/>
  <c r="AA107" i="31"/>
  <c r="S107" i="31"/>
  <c r="K107" i="31"/>
  <c r="C107" i="31"/>
  <c r="Y106" i="31"/>
  <c r="Q106" i="31"/>
  <c r="I106" i="31"/>
  <c r="AE105" i="31"/>
  <c r="W105" i="31"/>
  <c r="O105" i="31"/>
  <c r="G105" i="31"/>
  <c r="AC104" i="31"/>
  <c r="U104" i="31"/>
  <c r="M104" i="31"/>
  <c r="E104" i="31"/>
  <c r="AA103" i="31"/>
  <c r="S103" i="31"/>
  <c r="I102" i="31"/>
  <c r="AE101" i="31"/>
  <c r="W101" i="31"/>
  <c r="O101" i="31"/>
  <c r="E100" i="31"/>
  <c r="AA99" i="31"/>
  <c r="S99" i="31"/>
  <c r="K99" i="31"/>
  <c r="AE97" i="31"/>
  <c r="W97" i="31"/>
  <c r="W8" i="2" s="1"/>
  <c r="O97" i="31"/>
  <c r="O8" i="2" s="1"/>
  <c r="G97" i="31"/>
  <c r="G8" i="2" s="1"/>
  <c r="AA95" i="31"/>
  <c r="AA7" i="2" s="1"/>
  <c r="S95" i="31"/>
  <c r="S7" i="2" s="1"/>
  <c r="K95" i="31"/>
  <c r="K7" i="2" s="1"/>
  <c r="C95" i="31"/>
  <c r="C7" i="2" s="1"/>
  <c r="Q94" i="31"/>
  <c r="I94" i="31"/>
  <c r="AE93" i="31"/>
  <c r="AE3" i="2" s="1"/>
  <c r="W93" i="31"/>
  <c r="W3" i="2" s="1"/>
  <c r="O93" i="31"/>
  <c r="O3" i="2" s="1"/>
  <c r="G93" i="31"/>
  <c r="G3" i="2" s="1"/>
  <c r="AC92" i="31"/>
  <c r="U92" i="31"/>
  <c r="M92" i="31"/>
  <c r="E92" i="31"/>
  <c r="AA91" i="31"/>
  <c r="S91" i="31"/>
  <c r="K91" i="31"/>
  <c r="C91" i="31"/>
  <c r="Y90" i="31"/>
  <c r="Q90" i="31"/>
  <c r="I90" i="31"/>
  <c r="AE89" i="31"/>
  <c r="W89" i="31"/>
  <c r="W6" i="2" s="1"/>
  <c r="O89" i="31"/>
  <c r="O6" i="2" s="1"/>
  <c r="G89" i="31"/>
  <c r="G6" i="2" s="1"/>
  <c r="AC88" i="31"/>
  <c r="U88" i="31"/>
  <c r="M88" i="31"/>
  <c r="E88" i="31"/>
  <c r="AA87" i="31"/>
  <c r="S87" i="31"/>
  <c r="K87" i="31"/>
  <c r="C87" i="31"/>
  <c r="Y86" i="31"/>
  <c r="Q86" i="31"/>
  <c r="Q2" i="2" s="1"/>
  <c r="I86" i="31"/>
  <c r="AE85" i="31"/>
  <c r="W85" i="31"/>
  <c r="O85" i="31"/>
  <c r="G85" i="31"/>
  <c r="AC84" i="31"/>
  <c r="U84" i="31"/>
  <c r="M84" i="31"/>
  <c r="E84" i="31"/>
  <c r="AA83" i="31"/>
  <c r="S83" i="31"/>
  <c r="K83" i="31"/>
  <c r="C83" i="31"/>
  <c r="Y82" i="31"/>
  <c r="Q82" i="31"/>
  <c r="I82" i="31"/>
  <c r="AB108" i="31"/>
  <c r="T108" i="31"/>
  <c r="L108" i="31"/>
  <c r="D108" i="31"/>
  <c r="Z107" i="31"/>
  <c r="R107" i="31"/>
  <c r="J107" i="31"/>
  <c r="AF106" i="31"/>
  <c r="X106" i="31"/>
  <c r="P106" i="31"/>
  <c r="H106" i="31"/>
  <c r="AD105" i="31"/>
  <c r="V105" i="31"/>
  <c r="N105" i="31"/>
  <c r="F105" i="31"/>
  <c r="AB104" i="31"/>
  <c r="T104" i="31"/>
  <c r="L104" i="31"/>
  <c r="D104" i="31"/>
  <c r="Z103" i="31"/>
  <c r="R103" i="31"/>
  <c r="J103" i="31"/>
  <c r="AD101" i="31"/>
  <c r="V101" i="31"/>
  <c r="N101" i="31"/>
  <c r="F101" i="31"/>
  <c r="Z99" i="31"/>
  <c r="R99" i="31"/>
  <c r="J99" i="31"/>
  <c r="AF98" i="31"/>
  <c r="V97" i="31"/>
  <c r="V8" i="2" s="1"/>
  <c r="N97" i="31"/>
  <c r="N8" i="2" s="1"/>
  <c r="F97" i="31"/>
  <c r="F8" i="2" s="1"/>
  <c r="AB96" i="31"/>
  <c r="R95" i="31"/>
  <c r="R7" i="2" s="1"/>
  <c r="J95" i="31"/>
  <c r="J7" i="2" s="1"/>
  <c r="AF94" i="31"/>
  <c r="H94" i="31"/>
  <c r="AD93" i="31"/>
  <c r="AD3" i="2" s="1"/>
  <c r="V93" i="31"/>
  <c r="V3" i="2" s="1"/>
  <c r="N93" i="31"/>
  <c r="N3" i="2" s="1"/>
  <c r="F93" i="31"/>
  <c r="F3" i="2" s="1"/>
  <c r="AB92" i="31"/>
  <c r="T92" i="31"/>
  <c r="L92" i="31"/>
  <c r="D92" i="31"/>
  <c r="Z91" i="31"/>
  <c r="R91" i="31"/>
  <c r="J91" i="31"/>
  <c r="AF90" i="31"/>
  <c r="X90" i="31"/>
  <c r="P90" i="31"/>
  <c r="H90" i="31"/>
  <c r="AD89" i="31"/>
  <c r="V89" i="31"/>
  <c r="V6" i="2" s="1"/>
  <c r="N89" i="31"/>
  <c r="N6" i="2" s="1"/>
  <c r="F89" i="31"/>
  <c r="F6" i="2" s="1"/>
  <c r="AB88" i="31"/>
  <c r="T88" i="31"/>
  <c r="L88" i="31"/>
  <c r="D88" i="31"/>
  <c r="Z87" i="31"/>
  <c r="R87" i="31"/>
  <c r="J87" i="31"/>
  <c r="AF86" i="31"/>
  <c r="X86" i="31"/>
  <c r="X2" i="2" s="1"/>
  <c r="P86" i="31"/>
  <c r="H86" i="31"/>
  <c r="H2" i="2" s="1"/>
  <c r="AD85" i="31"/>
  <c r="V85" i="31"/>
  <c r="N85" i="31"/>
  <c r="F85" i="31"/>
  <c r="AB84" i="31"/>
  <c r="T84" i="31"/>
  <c r="L84" i="31"/>
  <c r="D84" i="31"/>
  <c r="Z83" i="31"/>
  <c r="R83" i="31"/>
  <c r="J83" i="31"/>
  <c r="J5" i="2" s="1"/>
  <c r="AF82" i="31"/>
  <c r="X82" i="31"/>
  <c r="P82" i="31"/>
  <c r="H82" i="31"/>
  <c r="Y2" i="2" l="1"/>
  <c r="AD6" i="2"/>
  <c r="P2" i="2"/>
  <c r="AA5" i="2"/>
  <c r="AE8" i="2"/>
  <c r="J2" i="2"/>
  <c r="H3" i="2"/>
  <c r="Q3" i="2"/>
  <c r="Y8" i="2"/>
  <c r="B6" i="2"/>
  <c r="AF5" i="2"/>
  <c r="F2" i="2"/>
  <c r="AD7" i="2"/>
  <c r="K6" i="2"/>
  <c r="O7" i="2"/>
  <c r="W2" i="2"/>
  <c r="B2" i="2"/>
  <c r="AF2" i="2"/>
  <c r="I2" i="2"/>
  <c r="P3" i="2"/>
  <c r="E2" i="2"/>
  <c r="X6" i="2"/>
  <c r="Y3" i="2"/>
  <c r="B8" i="2"/>
  <c r="N2" i="2"/>
  <c r="S6" i="2"/>
  <c r="W7" i="2"/>
  <c r="AE2" i="2"/>
  <c r="U2" i="2"/>
  <c r="M7" i="2"/>
  <c r="H8" i="2"/>
  <c r="AD2" i="2"/>
  <c r="L3" i="2"/>
  <c r="P7" i="2"/>
  <c r="T8" i="2"/>
  <c r="C3" i="2"/>
  <c r="C8" i="2"/>
  <c r="AE7" i="2"/>
  <c r="R5" i="2"/>
  <c r="AB7" i="2"/>
  <c r="S2" i="2"/>
  <c r="Y6" i="2"/>
  <c r="AC2" i="2"/>
  <c r="R2" i="2"/>
  <c r="U7" i="2"/>
  <c r="L2" i="2"/>
  <c r="T3" i="2"/>
  <c r="X7" i="2"/>
  <c r="F5" i="2"/>
  <c r="R6" i="2"/>
  <c r="K3" i="2"/>
  <c r="K8" i="2"/>
  <c r="C5" i="2"/>
  <c r="H6" i="2"/>
  <c r="AA2" i="2"/>
  <c r="Z2" i="2"/>
  <c r="AB2" i="2"/>
  <c r="AC7" i="2"/>
  <c r="AF6" i="2"/>
  <c r="H5" i="2"/>
  <c r="T6" i="2"/>
  <c r="N5" i="2"/>
  <c r="S3" i="2"/>
  <c r="S8" i="2"/>
  <c r="Z5" i="2"/>
  <c r="K5" i="2"/>
  <c r="P6" i="2"/>
  <c r="I8" i="2"/>
  <c r="V5" i="2"/>
  <c r="AB8" i="2"/>
  <c r="AA3" i="2"/>
  <c r="AA8" i="2"/>
  <c r="G2" i="2"/>
  <c r="S5" i="2"/>
  <c r="AE6" i="2"/>
  <c r="D2" i="2"/>
  <c r="I3" i="2"/>
  <c r="Q8" i="2"/>
  <c r="T2" i="2"/>
  <c r="AF3" i="2"/>
  <c r="X5" i="2"/>
  <c r="AD5" i="2"/>
  <c r="B7" i="2"/>
  <c r="E5" i="2"/>
  <c r="C6" i="2"/>
  <c r="G7" i="2"/>
  <c r="O2" i="2"/>
  <c r="B5" i="2"/>
  <c r="E7" i="5"/>
  <c r="M7" i="5"/>
  <c r="U7" i="5"/>
  <c r="AC7" i="5"/>
  <c r="F7" i="5"/>
  <c r="N7" i="5"/>
  <c r="V7" i="5"/>
  <c r="AD7" i="5"/>
  <c r="C7" i="5"/>
  <c r="G7" i="5"/>
  <c r="O7" i="5"/>
  <c r="W7" i="5"/>
  <c r="AE7" i="5"/>
  <c r="H7" i="5"/>
  <c r="P7" i="5"/>
  <c r="X7" i="5"/>
  <c r="AF7" i="5"/>
  <c r="I7" i="5"/>
  <c r="Q7" i="5"/>
  <c r="Y7" i="5"/>
  <c r="S7" i="5"/>
  <c r="J7" i="5"/>
  <c r="R7" i="5"/>
  <c r="Z7" i="5"/>
  <c r="K7" i="5"/>
  <c r="AA7" i="5"/>
  <c r="D7" i="5"/>
  <c r="L7" i="5"/>
  <c r="T7" i="5"/>
  <c r="AB7" i="5"/>
  <c r="J5" i="5"/>
  <c r="R5" i="5"/>
  <c r="Z5" i="5"/>
  <c r="C5" i="5"/>
  <c r="K5" i="5"/>
  <c r="S5" i="5"/>
  <c r="AA5" i="5"/>
  <c r="D5" i="5"/>
  <c r="L5" i="5"/>
  <c r="T5" i="5"/>
  <c r="AB5" i="5"/>
  <c r="E5" i="5"/>
  <c r="M5" i="5"/>
  <c r="U5" i="5"/>
  <c r="AC5" i="5"/>
  <c r="F5" i="5"/>
  <c r="N5" i="5"/>
  <c r="V5" i="5"/>
  <c r="AD5" i="5"/>
  <c r="P5" i="5"/>
  <c r="AF5" i="5"/>
  <c r="G5" i="5"/>
  <c r="O5" i="5"/>
  <c r="W5" i="5"/>
  <c r="AE5" i="5"/>
  <c r="H5" i="5"/>
  <c r="X5" i="5"/>
  <c r="I5" i="5"/>
  <c r="Q5" i="5"/>
  <c r="Y5" i="5"/>
  <c r="G4" i="5"/>
  <c r="G6" i="5" s="1"/>
  <c r="O4" i="5"/>
  <c r="O6" i="5" s="1"/>
  <c r="W4" i="5"/>
  <c r="W6" i="5" s="1"/>
  <c r="AE4" i="5"/>
  <c r="AE6" i="5" s="1"/>
  <c r="H4" i="5"/>
  <c r="H6" i="5" s="1"/>
  <c r="P4" i="5"/>
  <c r="P6" i="5" s="1"/>
  <c r="X4" i="5"/>
  <c r="X6" i="5" s="1"/>
  <c r="AF4" i="5"/>
  <c r="AF6" i="5" s="1"/>
  <c r="I4" i="5"/>
  <c r="I6" i="5" s="1"/>
  <c r="Q4" i="5"/>
  <c r="Q6" i="5" s="1"/>
  <c r="Y4" i="5"/>
  <c r="Y6" i="5" s="1"/>
  <c r="R4" i="5"/>
  <c r="R6" i="5" s="1"/>
  <c r="J4" i="5"/>
  <c r="J6" i="5" s="1"/>
  <c r="Z4" i="5"/>
  <c r="Z6" i="5" s="1"/>
  <c r="K4" i="5"/>
  <c r="K6" i="5" s="1"/>
  <c r="S4" i="5"/>
  <c r="S6" i="5" s="1"/>
  <c r="AA4" i="5"/>
  <c r="AA6" i="5" s="1"/>
  <c r="B6" i="5"/>
  <c r="M4" i="5"/>
  <c r="M6" i="5" s="1"/>
  <c r="AC4" i="5"/>
  <c r="AC6" i="5" s="1"/>
  <c r="D4" i="5"/>
  <c r="D6" i="5" s="1"/>
  <c r="L4" i="5"/>
  <c r="L6" i="5" s="1"/>
  <c r="T4" i="5"/>
  <c r="T6" i="5" s="1"/>
  <c r="AB4" i="5"/>
  <c r="AB6" i="5" s="1"/>
  <c r="E4" i="5"/>
  <c r="E6" i="5" s="1"/>
  <c r="U4" i="5"/>
  <c r="U6" i="5" s="1"/>
  <c r="F4" i="5"/>
  <c r="F6" i="5" s="1"/>
  <c r="N4" i="5"/>
  <c r="N6" i="5" s="1"/>
  <c r="V4" i="5"/>
  <c r="V6" i="5" s="1"/>
  <c r="AD4" i="5"/>
  <c r="AD6" i="5" s="1"/>
  <c r="C4" i="5"/>
  <c r="C6" i="5" s="1"/>
  <c r="E64" i="18" l="1"/>
  <c r="E63" i="18"/>
  <c r="B44" i="18"/>
  <c r="C2" i="18" l="1"/>
  <c r="D2" i="18"/>
  <c r="D7" i="18" s="1"/>
  <c r="E2" i="18"/>
  <c r="E7" i="18" s="1"/>
  <c r="F2" i="18"/>
  <c r="F7" i="18" s="1"/>
  <c r="G2" i="18"/>
  <c r="G7" i="18" s="1"/>
  <c r="H2" i="18"/>
  <c r="H7" i="18" s="1"/>
  <c r="I2" i="18"/>
  <c r="I7" i="18" s="1"/>
  <c r="J2" i="18"/>
  <c r="J7" i="18" s="1"/>
  <c r="K2" i="18"/>
  <c r="L2" i="18"/>
  <c r="L7" i="18" s="1"/>
  <c r="M2" i="18"/>
  <c r="M7" i="18" s="1"/>
  <c r="N2" i="18"/>
  <c r="N7" i="18" s="1"/>
  <c r="O2" i="18"/>
  <c r="O7" i="18" s="1"/>
  <c r="P2" i="18"/>
  <c r="P7" i="18" s="1"/>
  <c r="Q2" i="18"/>
  <c r="Q7" i="18" s="1"/>
  <c r="R2" i="18"/>
  <c r="R7" i="18" s="1"/>
  <c r="S2" i="18"/>
  <c r="T2" i="18"/>
  <c r="T7" i="18" s="1"/>
  <c r="U2" i="18"/>
  <c r="U7" i="18" s="1"/>
  <c r="V2" i="18"/>
  <c r="V7" i="18" s="1"/>
  <c r="W2" i="18"/>
  <c r="W7" i="18" s="1"/>
  <c r="X2" i="18"/>
  <c r="X7" i="18" s="1"/>
  <c r="Y2" i="18"/>
  <c r="Y7" i="18" s="1"/>
  <c r="Z2" i="18"/>
  <c r="Z7" i="18" s="1"/>
  <c r="AA2" i="18"/>
  <c r="AB2" i="18"/>
  <c r="AB7" i="18" s="1"/>
  <c r="AC2" i="18"/>
  <c r="AC7" i="18" s="1"/>
  <c r="AD2" i="18"/>
  <c r="AD7" i="18" s="1"/>
  <c r="AE2" i="18"/>
  <c r="AE7" i="18" s="1"/>
  <c r="AF2" i="18"/>
  <c r="AF7" i="18" s="1"/>
  <c r="B2" i="18"/>
  <c r="B7" i="18" s="1"/>
  <c r="B54" i="18"/>
  <c r="K4" i="18" l="1"/>
  <c r="K13" i="18" a="1"/>
  <c r="K13" i="18" s="1"/>
  <c r="K9" i="18"/>
  <c r="Z4" i="18"/>
  <c r="Z9" i="18"/>
  <c r="Z13" i="18" a="1"/>
  <c r="Z13" i="18" s="1"/>
  <c r="Z12" i="18"/>
  <c r="Y4" i="18"/>
  <c r="Y9" i="18"/>
  <c r="Y13" i="18" a="1"/>
  <c r="Y13" i="18" s="1"/>
  <c r="I4" i="18"/>
  <c r="I13" i="18" a="1"/>
  <c r="I13" i="18" s="1"/>
  <c r="I9" i="18"/>
  <c r="AF4" i="18"/>
  <c r="AF13" i="18" a="1"/>
  <c r="AF13" i="18" s="1"/>
  <c r="AF9" i="18"/>
  <c r="AF12" i="18"/>
  <c r="P4" i="18"/>
  <c r="P13" i="18" a="1"/>
  <c r="P13" i="18" s="1"/>
  <c r="P12" i="18"/>
  <c r="P9" i="18"/>
  <c r="H4" i="18"/>
  <c r="H13" i="18" a="1"/>
  <c r="H13" i="18" s="1"/>
  <c r="H9" i="18"/>
  <c r="H12" i="18"/>
  <c r="X4" i="18"/>
  <c r="X9" i="18"/>
  <c r="X13" i="18" a="1"/>
  <c r="X13" i="18" s="1"/>
  <c r="X12" i="18"/>
  <c r="AE4" i="18"/>
  <c r="AE9" i="18"/>
  <c r="AE13" i="18" a="1"/>
  <c r="AE13" i="18" s="1"/>
  <c r="W4" i="18"/>
  <c r="W9" i="18"/>
  <c r="W13" i="18" a="1"/>
  <c r="W13" i="18" s="1"/>
  <c r="O4" i="18"/>
  <c r="O9" i="18"/>
  <c r="O13" i="18" a="1"/>
  <c r="O13" i="18" s="1"/>
  <c r="G4" i="18"/>
  <c r="G9" i="18"/>
  <c r="G13" i="18" a="1"/>
  <c r="G13" i="18" s="1"/>
  <c r="N4" i="18"/>
  <c r="N12" i="18"/>
  <c r="N13" i="18" a="1"/>
  <c r="N13" i="18" s="1"/>
  <c r="N9" i="18"/>
  <c r="F4" i="18"/>
  <c r="F13" i="18" a="1"/>
  <c r="F13" i="18" s="1"/>
  <c r="F12" i="18"/>
  <c r="F9" i="18"/>
  <c r="AA4" i="18"/>
  <c r="AA9" i="18"/>
  <c r="AA13" i="18" a="1"/>
  <c r="AA13" i="18" s="1"/>
  <c r="C4" i="18"/>
  <c r="C13" i="18" a="1"/>
  <c r="C13" i="18" s="1"/>
  <c r="C9" i="18"/>
  <c r="J4" i="18"/>
  <c r="J13" i="18" a="1"/>
  <c r="J13" i="18" s="1"/>
  <c r="J9" i="18"/>
  <c r="J12" i="18"/>
  <c r="B4" i="18"/>
  <c r="B13" i="18" a="1"/>
  <c r="B13" i="18" s="1"/>
  <c r="B9" i="18"/>
  <c r="B12" i="18"/>
  <c r="AD4" i="18"/>
  <c r="AD13" i="18" a="1"/>
  <c r="AD13" i="18" s="1"/>
  <c r="AD12" i="18"/>
  <c r="AD9" i="18"/>
  <c r="U4" i="18"/>
  <c r="U9" i="18"/>
  <c r="U13" i="18" a="1"/>
  <c r="U13" i="18" s="1"/>
  <c r="S4" i="18"/>
  <c r="S13" i="18" a="1"/>
  <c r="S13" i="18" s="1"/>
  <c r="S9" i="18"/>
  <c r="R4" i="18"/>
  <c r="R13" i="18" a="1"/>
  <c r="R13" i="18" s="1"/>
  <c r="R9" i="18"/>
  <c r="R12" i="18"/>
  <c r="Q4" i="18"/>
  <c r="Q13" i="18" a="1"/>
  <c r="Q13" i="18" s="1"/>
  <c r="Q9" i="18"/>
  <c r="V4" i="18"/>
  <c r="V13" i="18" a="1"/>
  <c r="V13" i="18" s="1"/>
  <c r="V9" i="18"/>
  <c r="V12" i="18"/>
  <c r="AC4" i="18"/>
  <c r="AC9" i="18"/>
  <c r="AC13" i="18" a="1"/>
  <c r="AC13" i="18" s="1"/>
  <c r="M4" i="18"/>
  <c r="M13" i="18" a="1"/>
  <c r="M13" i="18" s="1"/>
  <c r="M9" i="18"/>
  <c r="E4" i="18"/>
  <c r="E13" i="18" a="1"/>
  <c r="E13" i="18" s="1"/>
  <c r="E9" i="18"/>
  <c r="AB4" i="18"/>
  <c r="AB12" i="18"/>
  <c r="AB9" i="18"/>
  <c r="AB13" i="18" a="1"/>
  <c r="AB13" i="18" s="1"/>
  <c r="T4" i="18"/>
  <c r="T9" i="18"/>
  <c r="T12" i="18"/>
  <c r="T13" i="18" a="1"/>
  <c r="T13" i="18" s="1"/>
  <c r="L4" i="18"/>
  <c r="L12" i="18"/>
  <c r="L9" i="18"/>
  <c r="L13" i="18" a="1"/>
  <c r="L13" i="18" s="1"/>
  <c r="D4" i="18"/>
  <c r="D13" i="18" a="1"/>
  <c r="D13" i="18" s="1"/>
  <c r="D9" i="18"/>
  <c r="D12" i="18"/>
  <c r="AA7" i="18"/>
  <c r="S7" i="18"/>
  <c r="K7" i="18"/>
  <c r="C7" i="18"/>
  <c r="B2" i="6" l="1"/>
  <c r="B3" i="6"/>
  <c r="B4" i="6"/>
  <c r="B5" i="6"/>
  <c r="B8" i="6"/>
  <c r="B6" i="6"/>
  <c r="B7" i="6"/>
  <c r="B72" i="18"/>
  <c r="E77" i="18"/>
  <c r="E78" i="18" s="1"/>
  <c r="F77" i="18"/>
  <c r="G77" i="18"/>
  <c r="G78" i="18" s="1"/>
  <c r="H77" i="18"/>
  <c r="H79" i="18" s="1"/>
  <c r="I77" i="18"/>
  <c r="I79" i="18" s="1"/>
  <c r="J77" i="18"/>
  <c r="J79" i="18" s="1"/>
  <c r="K77" i="18"/>
  <c r="K79" i="18" s="1"/>
  <c r="L77" i="18"/>
  <c r="L79" i="18" s="1"/>
  <c r="M77" i="18"/>
  <c r="M79" i="18" s="1"/>
  <c r="N77" i="18"/>
  <c r="N79" i="18" s="1"/>
  <c r="O77" i="18"/>
  <c r="O79" i="18" s="1"/>
  <c r="P77" i="18"/>
  <c r="P78" i="18" s="1"/>
  <c r="Q77" i="18"/>
  <c r="Q78" i="18" s="1"/>
  <c r="R77" i="18"/>
  <c r="R78" i="18" s="1"/>
  <c r="S77" i="18"/>
  <c r="S79" i="18" s="1"/>
  <c r="T77" i="18"/>
  <c r="T79" i="18" s="1"/>
  <c r="U77" i="18"/>
  <c r="U78" i="18" s="1"/>
  <c r="V77" i="18"/>
  <c r="V78" i="18" s="1"/>
  <c r="W77" i="18"/>
  <c r="W78" i="18" s="1"/>
  <c r="X77" i="18"/>
  <c r="X78" i="18" s="1"/>
  <c r="Y77" i="18"/>
  <c r="Y78" i="18" s="1"/>
  <c r="Z77" i="18"/>
  <c r="Z78" i="18" s="1"/>
  <c r="AA77" i="18"/>
  <c r="AA78" i="18" s="1"/>
  <c r="AB77" i="18"/>
  <c r="AB79" i="18" s="1"/>
  <c r="AC77" i="18"/>
  <c r="AC78" i="18" s="1"/>
  <c r="AD77" i="18"/>
  <c r="AD79" i="18" s="1"/>
  <c r="AE77" i="18"/>
  <c r="AE79" i="18" s="1"/>
  <c r="AF77" i="18"/>
  <c r="AF78" i="18" s="1"/>
  <c r="AG77" i="18"/>
  <c r="AG79" i="18" s="1"/>
  <c r="AH77" i="18"/>
  <c r="AH79" i="18" s="1"/>
  <c r="AI77" i="18"/>
  <c r="AI78" i="18" s="1"/>
  <c r="F78" i="18"/>
  <c r="E76" i="18"/>
  <c r="F76" i="18"/>
  <c r="G76" i="18"/>
  <c r="H76" i="18"/>
  <c r="I76" i="18"/>
  <c r="J76" i="18"/>
  <c r="K76" i="18"/>
  <c r="L76" i="18"/>
  <c r="M76" i="18"/>
  <c r="N76" i="18"/>
  <c r="O76" i="18"/>
  <c r="P76" i="18"/>
  <c r="Q76" i="18"/>
  <c r="R76" i="18"/>
  <c r="S76" i="18"/>
  <c r="T76" i="18"/>
  <c r="U76" i="18"/>
  <c r="V76" i="18"/>
  <c r="W76" i="18"/>
  <c r="X76" i="18"/>
  <c r="Y76" i="18"/>
  <c r="Z76" i="18"/>
  <c r="AA76" i="18"/>
  <c r="AB76" i="18"/>
  <c r="AC76" i="18"/>
  <c r="AD76" i="18"/>
  <c r="AE76" i="18"/>
  <c r="AF76" i="18"/>
  <c r="AG76" i="18"/>
  <c r="AH76" i="18"/>
  <c r="AI76" i="18"/>
  <c r="F79" i="18"/>
  <c r="K7" i="6" l="1"/>
  <c r="S7" i="6"/>
  <c r="AA7" i="6"/>
  <c r="P7" i="6"/>
  <c r="C7" i="6"/>
  <c r="D7" i="6"/>
  <c r="L7" i="6"/>
  <c r="T7" i="6"/>
  <c r="AB7" i="6"/>
  <c r="H7" i="6"/>
  <c r="AF7" i="6"/>
  <c r="J7" i="6"/>
  <c r="Z7" i="6"/>
  <c r="E7" i="6"/>
  <c r="M7" i="6"/>
  <c r="U7" i="6"/>
  <c r="AC7" i="6"/>
  <c r="F7" i="6"/>
  <c r="N7" i="6"/>
  <c r="V7" i="6"/>
  <c r="AD7" i="6"/>
  <c r="X7" i="6"/>
  <c r="G7" i="6"/>
  <c r="O7" i="6"/>
  <c r="W7" i="6"/>
  <c r="AE7" i="6"/>
  <c r="I7" i="6"/>
  <c r="Q7" i="6"/>
  <c r="Y7" i="6"/>
  <c r="R7" i="6"/>
  <c r="H6" i="6"/>
  <c r="P6" i="6"/>
  <c r="X6" i="6"/>
  <c r="AF6" i="6"/>
  <c r="M6" i="6"/>
  <c r="O6" i="6"/>
  <c r="I6" i="6"/>
  <c r="Q6" i="6"/>
  <c r="Y6" i="6"/>
  <c r="E6" i="6"/>
  <c r="U6" i="6"/>
  <c r="J6" i="6"/>
  <c r="R6" i="6"/>
  <c r="Z6" i="6"/>
  <c r="K6" i="6"/>
  <c r="S6" i="6"/>
  <c r="AA6" i="6"/>
  <c r="G6" i="6"/>
  <c r="D6" i="6"/>
  <c r="L6" i="6"/>
  <c r="T6" i="6"/>
  <c r="AB6" i="6"/>
  <c r="AC6" i="6"/>
  <c r="AE6" i="6"/>
  <c r="F6" i="6"/>
  <c r="N6" i="6"/>
  <c r="V6" i="6"/>
  <c r="AD6" i="6"/>
  <c r="C6" i="6"/>
  <c r="W6" i="6"/>
  <c r="F8" i="6"/>
  <c r="N8" i="6"/>
  <c r="V8" i="6"/>
  <c r="AD8" i="6"/>
  <c r="C8" i="6"/>
  <c r="AA8" i="6"/>
  <c r="G8" i="6"/>
  <c r="O8" i="6"/>
  <c r="W8" i="6"/>
  <c r="AE8" i="6"/>
  <c r="H8" i="6"/>
  <c r="P8" i="6"/>
  <c r="X8" i="6"/>
  <c r="AF8" i="6"/>
  <c r="K8" i="6"/>
  <c r="U8" i="6"/>
  <c r="I8" i="6"/>
  <c r="Q8" i="6"/>
  <c r="Y8" i="6"/>
  <c r="E8" i="6"/>
  <c r="J8" i="6"/>
  <c r="R8" i="6"/>
  <c r="Z8" i="6"/>
  <c r="S8" i="6"/>
  <c r="M8" i="6"/>
  <c r="D8" i="6"/>
  <c r="L8" i="6"/>
  <c r="T8" i="6"/>
  <c r="AB8" i="6"/>
  <c r="AC8" i="6"/>
  <c r="E5" i="6"/>
  <c r="M5" i="6"/>
  <c r="U5" i="6"/>
  <c r="AC5" i="6"/>
  <c r="R5" i="6"/>
  <c r="F5" i="6"/>
  <c r="N5" i="6"/>
  <c r="V5" i="6"/>
  <c r="AD5" i="6"/>
  <c r="C5" i="6"/>
  <c r="G5" i="6"/>
  <c r="O5" i="6"/>
  <c r="W5" i="6"/>
  <c r="AE5" i="6"/>
  <c r="Z5" i="6"/>
  <c r="AB5" i="6"/>
  <c r="H5" i="6"/>
  <c r="P5" i="6"/>
  <c r="X5" i="6"/>
  <c r="AF5" i="6"/>
  <c r="J5" i="6"/>
  <c r="I5" i="6"/>
  <c r="Q5" i="6"/>
  <c r="Y5" i="6"/>
  <c r="K5" i="6"/>
  <c r="S5" i="6"/>
  <c r="AA5" i="6"/>
  <c r="D5" i="6"/>
  <c r="L5" i="6"/>
  <c r="T5" i="6"/>
  <c r="J4" i="6"/>
  <c r="R4" i="6"/>
  <c r="Z4" i="6"/>
  <c r="G4" i="6"/>
  <c r="AE4" i="6"/>
  <c r="K4" i="6"/>
  <c r="S4" i="6"/>
  <c r="AA4" i="6"/>
  <c r="W4" i="6"/>
  <c r="D4" i="6"/>
  <c r="L4" i="6"/>
  <c r="T4" i="6"/>
  <c r="AB4" i="6"/>
  <c r="E4" i="6"/>
  <c r="M4" i="6"/>
  <c r="U4" i="6"/>
  <c r="AC4" i="6"/>
  <c r="F4" i="6"/>
  <c r="N4" i="6"/>
  <c r="V4" i="6"/>
  <c r="AD4" i="6"/>
  <c r="C4" i="6"/>
  <c r="O4" i="6"/>
  <c r="H4" i="6"/>
  <c r="P4" i="6"/>
  <c r="X4" i="6"/>
  <c r="AF4" i="6"/>
  <c r="I4" i="6"/>
  <c r="Q4" i="6"/>
  <c r="Y4" i="6"/>
  <c r="G3" i="6"/>
  <c r="O3" i="6"/>
  <c r="W3" i="6"/>
  <c r="AE3" i="6"/>
  <c r="L3" i="6"/>
  <c r="T3" i="6"/>
  <c r="H3" i="6"/>
  <c r="P3" i="6"/>
  <c r="X3" i="6"/>
  <c r="AF3" i="6"/>
  <c r="D3" i="6"/>
  <c r="AB3" i="6"/>
  <c r="I3" i="6"/>
  <c r="Q3" i="6"/>
  <c r="Y3" i="6"/>
  <c r="J3" i="6"/>
  <c r="R3" i="6"/>
  <c r="Z3" i="6"/>
  <c r="C3" i="6"/>
  <c r="K3" i="6"/>
  <c r="S3" i="6"/>
  <c r="AA3" i="6"/>
  <c r="E3" i="6"/>
  <c r="M3" i="6"/>
  <c r="U3" i="6"/>
  <c r="AC3" i="6"/>
  <c r="F3" i="6"/>
  <c r="N3" i="6"/>
  <c r="V3" i="6"/>
  <c r="AD3" i="6"/>
  <c r="D2" i="6"/>
  <c r="L2" i="6"/>
  <c r="T2" i="6"/>
  <c r="AB2" i="6"/>
  <c r="E2" i="6"/>
  <c r="M2" i="6"/>
  <c r="U2" i="6"/>
  <c r="AC2" i="6"/>
  <c r="C2" i="6"/>
  <c r="F2" i="6"/>
  <c r="N2" i="6"/>
  <c r="V2" i="6"/>
  <c r="AD2" i="6"/>
  <c r="Q2" i="6"/>
  <c r="G2" i="6"/>
  <c r="O2" i="6"/>
  <c r="W2" i="6"/>
  <c r="AE2" i="6"/>
  <c r="Y2" i="6"/>
  <c r="H2" i="6"/>
  <c r="P2" i="6"/>
  <c r="X2" i="6"/>
  <c r="AF2" i="6"/>
  <c r="I2" i="6"/>
  <c r="J2" i="6"/>
  <c r="R2" i="6"/>
  <c r="Z2" i="6"/>
  <c r="K2" i="6"/>
  <c r="S2" i="6"/>
  <c r="AA2" i="6"/>
  <c r="AF80" i="18"/>
  <c r="P80" i="18"/>
  <c r="U80" i="18"/>
  <c r="E80" i="18"/>
  <c r="Z79" i="18"/>
  <c r="N78" i="18"/>
  <c r="N80" i="18" s="1"/>
  <c r="N82" i="18" s="1"/>
  <c r="M78" i="18"/>
  <c r="M80" i="18" s="1"/>
  <c r="M81" i="18" s="1"/>
  <c r="Z80" i="18"/>
  <c r="P79" i="18"/>
  <c r="W80" i="18"/>
  <c r="E79" i="18"/>
  <c r="V79" i="18"/>
  <c r="AD78" i="18"/>
  <c r="AD80" i="18" s="1"/>
  <c r="AD82" i="18" s="1"/>
  <c r="W79" i="18"/>
  <c r="G79" i="18"/>
  <c r="U79" i="18"/>
  <c r="U81" i="18" s="1"/>
  <c r="AE78" i="18"/>
  <c r="AE80" i="18" s="1"/>
  <c r="AE81" i="18" s="1"/>
  <c r="AC79" i="18"/>
  <c r="O78" i="18"/>
  <c r="O80" i="18" s="1"/>
  <c r="O81" i="18" s="1"/>
  <c r="H78" i="18"/>
  <c r="H80" i="18" s="1"/>
  <c r="H81" i="18" s="1"/>
  <c r="X79" i="18"/>
  <c r="Y79" i="18"/>
  <c r="AG78" i="18"/>
  <c r="AG80" i="18" s="1"/>
  <c r="I78" i="18"/>
  <c r="I80" i="18" s="1"/>
  <c r="I82" i="18" s="1"/>
  <c r="Q79" i="18"/>
  <c r="J78" i="18"/>
  <c r="J80" i="18" s="1"/>
  <c r="J82" i="18" s="1"/>
  <c r="AH78" i="18"/>
  <c r="AH80" i="18" s="1"/>
  <c r="AH81" i="18" s="1"/>
  <c r="R79" i="18"/>
  <c r="K78" i="18"/>
  <c r="K80" i="18" s="1"/>
  <c r="K82" i="18" s="1"/>
  <c r="S78" i="18"/>
  <c r="S80" i="18" s="1"/>
  <c r="S82" i="18" s="1"/>
  <c r="AI79" i="18"/>
  <c r="AA79" i="18"/>
  <c r="AF79" i="18"/>
  <c r="AF82" i="18" s="1"/>
  <c r="X80" i="18"/>
  <c r="AA80" i="18"/>
  <c r="G80" i="18"/>
  <c r="R80" i="18"/>
  <c r="AI80" i="18"/>
  <c r="F80" i="18"/>
  <c r="F81" i="18" s="1"/>
  <c r="Q80" i="18"/>
  <c r="V80" i="18"/>
  <c r="Y80" i="18"/>
  <c r="AC80" i="18"/>
  <c r="AB78" i="18"/>
  <c r="AB80" i="18" s="1"/>
  <c r="AB81" i="18" s="1"/>
  <c r="T78" i="18"/>
  <c r="T80" i="18" s="1"/>
  <c r="T82" i="18" s="1"/>
  <c r="L78" i="18"/>
  <c r="L80" i="18" s="1"/>
  <c r="L82" i="18" s="1"/>
  <c r="P82" i="18" l="1"/>
  <c r="Z82" i="18"/>
  <c r="E82" i="18"/>
  <c r="AI82" i="18"/>
  <c r="P81" i="18"/>
  <c r="V81" i="18"/>
  <c r="Z81" i="18"/>
  <c r="U82" i="18"/>
  <c r="M82" i="18"/>
  <c r="G82" i="18"/>
  <c r="X82" i="18"/>
  <c r="W82" i="18"/>
  <c r="W81" i="18"/>
  <c r="AD81" i="18"/>
  <c r="N81" i="18"/>
  <c r="X81" i="18"/>
  <c r="AC82" i="18"/>
  <c r="R82" i="18"/>
  <c r="AF81" i="18"/>
  <c r="Y82" i="18"/>
  <c r="O82" i="18"/>
  <c r="AA82" i="18"/>
  <c r="Q82" i="18"/>
  <c r="AE82" i="18"/>
  <c r="E81" i="18"/>
  <c r="F82" i="18"/>
  <c r="H82" i="18"/>
  <c r="V82" i="18"/>
  <c r="J81" i="18"/>
  <c r="AG81" i="18"/>
  <c r="AG82" i="18"/>
  <c r="AA81" i="18"/>
  <c r="AI81" i="18"/>
  <c r="AC81" i="18"/>
  <c r="R81" i="18"/>
  <c r="Q81" i="18"/>
  <c r="Y81" i="18"/>
  <c r="G81" i="18"/>
  <c r="AH82" i="18"/>
  <c r="K81" i="18"/>
  <c r="I81" i="18"/>
  <c r="S81" i="18"/>
  <c r="L81" i="18"/>
  <c r="AB82" i="18"/>
  <c r="T81" i="18"/>
  <c r="E65" i="18" l="1"/>
  <c r="E67" i="18" s="1"/>
  <c r="E66" i="18"/>
  <c r="F65" i="18"/>
  <c r="F67" i="18" s="1"/>
  <c r="G65" i="18"/>
  <c r="G67" i="18" s="1"/>
  <c r="H65" i="18"/>
  <c r="H67" i="18" s="1"/>
  <c r="I65" i="18"/>
  <c r="I67" i="18" s="1"/>
  <c r="J65" i="18"/>
  <c r="J67" i="18" s="1"/>
  <c r="K65" i="18"/>
  <c r="K67" i="18" s="1"/>
  <c r="L65" i="18"/>
  <c r="L67" i="18" s="1"/>
  <c r="M65" i="18"/>
  <c r="M67" i="18" s="1"/>
  <c r="N65" i="18"/>
  <c r="N67" i="18" s="1"/>
  <c r="O65" i="18"/>
  <c r="O67" i="18" s="1"/>
  <c r="P65" i="18"/>
  <c r="P67" i="18" s="1"/>
  <c r="Q65" i="18"/>
  <c r="Q67" i="18" s="1"/>
  <c r="R65" i="18"/>
  <c r="R67" i="18" s="1"/>
  <c r="S65" i="18"/>
  <c r="S67" i="18" s="1"/>
  <c r="T65" i="18"/>
  <c r="T67" i="18" s="1"/>
  <c r="U65" i="18"/>
  <c r="U67" i="18" s="1"/>
  <c r="V65" i="18"/>
  <c r="V67" i="18" s="1"/>
  <c r="W65" i="18"/>
  <c r="W67" i="18" s="1"/>
  <c r="X65" i="18"/>
  <c r="X67" i="18" s="1"/>
  <c r="Y65" i="18"/>
  <c r="Y67" i="18" s="1"/>
  <c r="Z65" i="18"/>
  <c r="Z67" i="18" s="1"/>
  <c r="AA65" i="18"/>
  <c r="AA67" i="18" s="1"/>
  <c r="AB65" i="18"/>
  <c r="AB67" i="18" s="1"/>
  <c r="AC65" i="18"/>
  <c r="AC67" i="18" s="1"/>
  <c r="AD65" i="18"/>
  <c r="AD67" i="18" s="1"/>
  <c r="AE65" i="18"/>
  <c r="AE67" i="18" s="1"/>
  <c r="AF65" i="18"/>
  <c r="AF67" i="18" s="1"/>
  <c r="AG65" i="18"/>
  <c r="AG67" i="18" s="1"/>
  <c r="AH65" i="18"/>
  <c r="AH67" i="18" s="1"/>
  <c r="AI65" i="18"/>
  <c r="AI67" i="18" s="1"/>
  <c r="F64" i="18"/>
  <c r="F66" i="18" s="1"/>
  <c r="G64" i="18"/>
  <c r="G66" i="18" s="1"/>
  <c r="H64" i="18"/>
  <c r="H66" i="18" s="1"/>
  <c r="I64" i="18"/>
  <c r="I66" i="18" s="1"/>
  <c r="J64" i="18"/>
  <c r="J66" i="18" s="1"/>
  <c r="K64" i="18"/>
  <c r="K66" i="18" s="1"/>
  <c r="L64" i="18"/>
  <c r="L66" i="18" s="1"/>
  <c r="M64" i="18"/>
  <c r="M66" i="18" s="1"/>
  <c r="N64" i="18"/>
  <c r="N66" i="18" s="1"/>
  <c r="O64" i="18"/>
  <c r="O66" i="18" s="1"/>
  <c r="P64" i="18"/>
  <c r="P66" i="18" s="1"/>
  <c r="Q64" i="18"/>
  <c r="Q66" i="18" s="1"/>
  <c r="R64" i="18"/>
  <c r="R66" i="18" s="1"/>
  <c r="S64" i="18"/>
  <c r="S66" i="18" s="1"/>
  <c r="T64" i="18"/>
  <c r="T66" i="18" s="1"/>
  <c r="U64" i="18"/>
  <c r="U66" i="18" s="1"/>
  <c r="V64" i="18"/>
  <c r="V66" i="18" s="1"/>
  <c r="W64" i="18"/>
  <c r="W66" i="18" s="1"/>
  <c r="X64" i="18"/>
  <c r="X66" i="18" s="1"/>
  <c r="Y64" i="18"/>
  <c r="Y66" i="18" s="1"/>
  <c r="Z64" i="18"/>
  <c r="Z66" i="18" s="1"/>
  <c r="AA64" i="18"/>
  <c r="AA66" i="18" s="1"/>
  <c r="AB64" i="18"/>
  <c r="AB66" i="18" s="1"/>
  <c r="AC64" i="18"/>
  <c r="AC66" i="18" s="1"/>
  <c r="AD64" i="18"/>
  <c r="AD66" i="18" s="1"/>
  <c r="AE64" i="18"/>
  <c r="AE66" i="18" s="1"/>
  <c r="AF64" i="18"/>
  <c r="AF66" i="18" s="1"/>
  <c r="AG64" i="18"/>
  <c r="AG66" i="18" s="1"/>
  <c r="AH64" i="18"/>
  <c r="AH66" i="18" s="1"/>
  <c r="AI64" i="18"/>
  <c r="AI66" i="18" s="1"/>
  <c r="F63" i="18"/>
  <c r="G63" i="18"/>
  <c r="H63" i="18"/>
  <c r="I63" i="18"/>
  <c r="J63" i="18"/>
  <c r="K63" i="18"/>
  <c r="L63" i="18"/>
  <c r="M63" i="18"/>
  <c r="N63" i="18"/>
  <c r="O63" i="18"/>
  <c r="P63" i="18"/>
  <c r="Q63" i="18"/>
  <c r="R63" i="18"/>
  <c r="S63" i="18"/>
  <c r="T63" i="18"/>
  <c r="U63" i="18"/>
  <c r="V63" i="18"/>
  <c r="W63" i="18"/>
  <c r="X63" i="18"/>
  <c r="Y63" i="18"/>
  <c r="Z63" i="18"/>
  <c r="AA63" i="18"/>
  <c r="AB63" i="18"/>
  <c r="AC63" i="18"/>
  <c r="AD63" i="18"/>
  <c r="AE63" i="18"/>
  <c r="AF63" i="18"/>
  <c r="AG63" i="18"/>
  <c r="AH63" i="18"/>
  <c r="AI63" i="18"/>
  <c r="G69" i="18" l="1"/>
  <c r="U68" i="18"/>
  <c r="R2" i="10" s="1"/>
  <c r="T9" i="24" s="1"/>
  <c r="E68" i="18"/>
  <c r="B2" i="10" s="1"/>
  <c r="D9" i="24" s="1"/>
  <c r="AG69" i="18"/>
  <c r="Y68" i="18"/>
  <c r="V2" i="10" s="1"/>
  <c r="X9" i="24" s="1"/>
  <c r="Q69" i="18"/>
  <c r="I68" i="18"/>
  <c r="F2" i="10" s="1"/>
  <c r="H9" i="24" s="1"/>
  <c r="W69" i="18"/>
  <c r="O69" i="18"/>
  <c r="AE69" i="18"/>
  <c r="AI69" i="18"/>
  <c r="AI68" i="18"/>
  <c r="AF2" i="10" s="1"/>
  <c r="AH9" i="24" s="1"/>
  <c r="S69" i="18"/>
  <c r="S68" i="18"/>
  <c r="P2" i="10" s="1"/>
  <c r="R9" i="24" s="1"/>
  <c r="K68" i="18"/>
  <c r="H2" i="10" s="1"/>
  <c r="J9" i="24" s="1"/>
  <c r="K69" i="18"/>
  <c r="AH69" i="18"/>
  <c r="AH68" i="18"/>
  <c r="AE2" i="10" s="1"/>
  <c r="AG9" i="24" s="1"/>
  <c r="Z68" i="18"/>
  <c r="W2" i="10" s="1"/>
  <c r="Y9" i="24" s="1"/>
  <c r="Z69" i="18"/>
  <c r="J69" i="18"/>
  <c r="J68" i="18"/>
  <c r="G2" i="10" s="1"/>
  <c r="I9" i="24" s="1"/>
  <c r="Y69" i="18"/>
  <c r="I69" i="18"/>
  <c r="AF68" i="18"/>
  <c r="AC2" i="10" s="1"/>
  <c r="AE9" i="24" s="1"/>
  <c r="AF69" i="18"/>
  <c r="P68" i="18"/>
  <c r="M2" i="10" s="1"/>
  <c r="O9" i="24" s="1"/>
  <c r="P69" i="18"/>
  <c r="H69" i="18"/>
  <c r="H68" i="18"/>
  <c r="E2" i="10" s="1"/>
  <c r="G9" i="24" s="1"/>
  <c r="AE68" i="18"/>
  <c r="AB2" i="10" s="1"/>
  <c r="AD9" i="24" s="1"/>
  <c r="W68" i="18"/>
  <c r="T2" i="10" s="1"/>
  <c r="V9" i="24" s="1"/>
  <c r="O68" i="18"/>
  <c r="L2" i="10" s="1"/>
  <c r="N9" i="24" s="1"/>
  <c r="G68" i="18"/>
  <c r="D2" i="10" s="1"/>
  <c r="F9" i="24" s="1"/>
  <c r="AD69" i="18"/>
  <c r="V69" i="18"/>
  <c r="N69" i="18"/>
  <c r="F69" i="18"/>
  <c r="AA69" i="18"/>
  <c r="AA68" i="18"/>
  <c r="X2" i="10" s="1"/>
  <c r="Z9" i="24" s="1"/>
  <c r="X68" i="18"/>
  <c r="U2" i="10" s="1"/>
  <c r="W9" i="24" s="1"/>
  <c r="X69" i="18"/>
  <c r="AD68" i="18"/>
  <c r="AA2" i="10" s="1"/>
  <c r="AC9" i="24" s="1"/>
  <c r="V68" i="18"/>
  <c r="S2" i="10" s="1"/>
  <c r="U9" i="24" s="1"/>
  <c r="N68" i="18"/>
  <c r="K2" i="10" s="1"/>
  <c r="M9" i="24" s="1"/>
  <c r="F68" i="18"/>
  <c r="C2" i="10" s="1"/>
  <c r="E9" i="24" s="1"/>
  <c r="U69" i="18"/>
  <c r="R69" i="18"/>
  <c r="R68" i="18"/>
  <c r="O2" i="10" s="1"/>
  <c r="Q9" i="24" s="1"/>
  <c r="AG68" i="18"/>
  <c r="AD2" i="10" s="1"/>
  <c r="AF9" i="24" s="1"/>
  <c r="Q68" i="18"/>
  <c r="N2" i="10" s="1"/>
  <c r="P9" i="24" s="1"/>
  <c r="AB68" i="18"/>
  <c r="Y2" i="10" s="1"/>
  <c r="AA9" i="24" s="1"/>
  <c r="AB69" i="18"/>
  <c r="T69" i="18"/>
  <c r="T68" i="18"/>
  <c r="Q2" i="10" s="1"/>
  <c r="S9" i="24" s="1"/>
  <c r="L68" i="18"/>
  <c r="I2" i="10" s="1"/>
  <c r="K9" i="24" s="1"/>
  <c r="L69" i="18"/>
  <c r="AC69" i="18"/>
  <c r="AC68" i="18"/>
  <c r="Z2" i="10" s="1"/>
  <c r="AB9" i="24" s="1"/>
  <c r="M69" i="18"/>
  <c r="M68" i="18"/>
  <c r="J2" i="10" s="1"/>
  <c r="L9" i="24" s="1"/>
  <c r="E69" i="18"/>
  <c r="C5" i="11" l="1"/>
  <c r="D5" i="11"/>
  <c r="E5" i="11"/>
  <c r="F5" i="11"/>
  <c r="G5" i="11"/>
  <c r="H5" i="11"/>
  <c r="I5" i="11"/>
  <c r="J5" i="11"/>
  <c r="K5" i="11"/>
  <c r="L5" i="11"/>
  <c r="M5" i="11"/>
  <c r="N5" i="11"/>
  <c r="O5" i="11"/>
  <c r="P5" i="11"/>
  <c r="Q5" i="11"/>
  <c r="R5" i="11"/>
  <c r="S5" i="11"/>
  <c r="T5" i="11"/>
  <c r="U5" i="11"/>
  <c r="V5" i="11"/>
  <c r="W5" i="11"/>
  <c r="X5" i="11"/>
  <c r="Y5" i="11"/>
  <c r="Z5" i="11"/>
  <c r="AA5" i="11"/>
  <c r="AB5" i="11"/>
  <c r="AC5" i="11"/>
  <c r="AD5" i="11"/>
  <c r="AE5" i="11"/>
  <c r="AF5" i="11"/>
  <c r="B5" i="11"/>
  <c r="C55" i="18" l="1"/>
  <c r="D55" i="18"/>
  <c r="E55" i="18"/>
  <c r="F55" i="18"/>
  <c r="G55" i="18"/>
  <c r="H55" i="18"/>
  <c r="I55" i="18"/>
  <c r="J55" i="18"/>
  <c r="K55" i="18"/>
  <c r="L55" i="18"/>
  <c r="M55" i="18"/>
  <c r="N55" i="18"/>
  <c r="O55" i="18"/>
  <c r="P55" i="18"/>
  <c r="Q55" i="18"/>
  <c r="R55" i="18"/>
  <c r="S55" i="18"/>
  <c r="T55" i="18"/>
  <c r="U55" i="18"/>
  <c r="V55" i="18"/>
  <c r="W55" i="18"/>
  <c r="X55" i="18"/>
  <c r="Y55" i="18"/>
  <c r="Z55" i="18"/>
  <c r="AA55" i="18"/>
  <c r="AB55" i="18"/>
  <c r="AC55" i="18"/>
  <c r="AD55" i="18"/>
  <c r="AE55" i="18"/>
  <c r="AF55" i="18"/>
  <c r="B55" i="18"/>
  <c r="B56" i="18" s="1"/>
  <c r="C54" i="18"/>
  <c r="D54" i="18"/>
  <c r="E54" i="18"/>
  <c r="F54" i="18"/>
  <c r="G54" i="18"/>
  <c r="H54" i="18"/>
  <c r="I54" i="18"/>
  <c r="J54" i="18"/>
  <c r="K54" i="18"/>
  <c r="L54" i="18"/>
  <c r="M54" i="18"/>
  <c r="N54" i="18"/>
  <c r="O54" i="18"/>
  <c r="P54" i="18"/>
  <c r="Q54" i="18"/>
  <c r="R54" i="18"/>
  <c r="S54" i="18"/>
  <c r="T54" i="18"/>
  <c r="U54" i="18"/>
  <c r="V54" i="18"/>
  <c r="W54" i="18"/>
  <c r="X54" i="18"/>
  <c r="Y54" i="18"/>
  <c r="Z54" i="18"/>
  <c r="AA54" i="18"/>
  <c r="AB54" i="18"/>
  <c r="AC54" i="18"/>
  <c r="AD54" i="18"/>
  <c r="AE54" i="18"/>
  <c r="AF54" i="18"/>
  <c r="Z56" i="18" l="1"/>
  <c r="Y56" i="18"/>
  <c r="Q56" i="18"/>
  <c r="I56" i="18"/>
  <c r="AF56" i="18"/>
  <c r="X56" i="18"/>
  <c r="P56" i="18"/>
  <c r="H56" i="18"/>
  <c r="AE56" i="18"/>
  <c r="W56" i="18"/>
  <c r="O56" i="18"/>
  <c r="G56" i="18"/>
  <c r="AD56" i="18"/>
  <c r="V56" i="18"/>
  <c r="N56" i="18"/>
  <c r="F56" i="18"/>
  <c r="AC56" i="18"/>
  <c r="U56" i="18"/>
  <c r="M56" i="18"/>
  <c r="E56" i="18"/>
  <c r="J56" i="18"/>
  <c r="AB56" i="18"/>
  <c r="T56" i="18"/>
  <c r="L56" i="18"/>
  <c r="D56" i="18"/>
  <c r="R56" i="18"/>
  <c r="AA56" i="18"/>
  <c r="S56" i="18"/>
  <c r="K56" i="18"/>
  <c r="C56" i="18"/>
  <c r="C47" i="18"/>
  <c r="C52" i="18" s="1"/>
  <c r="D47" i="18"/>
  <c r="D52" i="18" s="1"/>
  <c r="E47" i="18"/>
  <c r="E52" i="18" s="1"/>
  <c r="F47" i="18"/>
  <c r="F52" i="18" s="1"/>
  <c r="G47" i="18"/>
  <c r="G52" i="18" s="1"/>
  <c r="H47" i="18"/>
  <c r="H52" i="18" s="1"/>
  <c r="I47" i="18"/>
  <c r="I52" i="18" s="1"/>
  <c r="J47" i="18"/>
  <c r="J52" i="18" s="1"/>
  <c r="K47" i="18"/>
  <c r="K52" i="18" s="1"/>
  <c r="L47" i="18"/>
  <c r="L52" i="18" s="1"/>
  <c r="M47" i="18"/>
  <c r="M52" i="18" s="1"/>
  <c r="N47" i="18"/>
  <c r="N52" i="18" s="1"/>
  <c r="O47" i="18"/>
  <c r="O52" i="18" s="1"/>
  <c r="P47" i="18"/>
  <c r="P52" i="18" s="1"/>
  <c r="Q47" i="18"/>
  <c r="Q52" i="18" s="1"/>
  <c r="R47" i="18"/>
  <c r="R52" i="18" s="1"/>
  <c r="S47" i="18"/>
  <c r="S52" i="18" s="1"/>
  <c r="T47" i="18"/>
  <c r="T52" i="18" s="1"/>
  <c r="U47" i="18"/>
  <c r="U52" i="18" s="1"/>
  <c r="V47" i="18"/>
  <c r="V52" i="18" s="1"/>
  <c r="W47" i="18"/>
  <c r="W52" i="18" s="1"/>
  <c r="X47" i="18"/>
  <c r="X52" i="18" s="1"/>
  <c r="Y47" i="18"/>
  <c r="Y52" i="18" s="1"/>
  <c r="Z47" i="18"/>
  <c r="Z52" i="18" s="1"/>
  <c r="AA47" i="18"/>
  <c r="AA52" i="18" s="1"/>
  <c r="AB47" i="18"/>
  <c r="AB52" i="18" s="1"/>
  <c r="AC47" i="18"/>
  <c r="AC52" i="18" s="1"/>
  <c r="AD47" i="18"/>
  <c r="AD52" i="18" s="1"/>
  <c r="AE47" i="18"/>
  <c r="AE52" i="18" s="1"/>
  <c r="AF47" i="18"/>
  <c r="AF52" i="18" s="1"/>
  <c r="B47" i="18"/>
  <c r="B52" i="18" s="1"/>
  <c r="D49" i="18"/>
  <c r="E49" i="18"/>
  <c r="F49" i="18"/>
  <c r="G49" i="18"/>
  <c r="H49" i="18"/>
  <c r="I49" i="18"/>
  <c r="J49" i="18"/>
  <c r="K49" i="18"/>
  <c r="L49" i="18"/>
  <c r="M49" i="18"/>
  <c r="N49" i="18"/>
  <c r="O49" i="18"/>
  <c r="P49" i="18"/>
  <c r="Q49" i="18"/>
  <c r="R49" i="18"/>
  <c r="S49" i="18"/>
  <c r="T49" i="18"/>
  <c r="U49" i="18"/>
  <c r="V49" i="18"/>
  <c r="W49" i="18"/>
  <c r="X49" i="18"/>
  <c r="Y49" i="18"/>
  <c r="Z49" i="18"/>
  <c r="AA49" i="18"/>
  <c r="AB49" i="18"/>
  <c r="AC49" i="18"/>
  <c r="AD49" i="18"/>
  <c r="AE49" i="18"/>
  <c r="AF49" i="18"/>
  <c r="D50" i="18"/>
  <c r="E50" i="18"/>
  <c r="F50" i="18"/>
  <c r="G50" i="18"/>
  <c r="H50" i="18"/>
  <c r="I50" i="18"/>
  <c r="J50" i="18"/>
  <c r="K50" i="18"/>
  <c r="L50" i="18"/>
  <c r="M50" i="18"/>
  <c r="N50" i="18"/>
  <c r="O50" i="18"/>
  <c r="P50" i="18"/>
  <c r="Q50" i="18"/>
  <c r="R50" i="18"/>
  <c r="S50" i="18"/>
  <c r="T50" i="18"/>
  <c r="U50" i="18"/>
  <c r="V50" i="18"/>
  <c r="W50" i="18"/>
  <c r="X50" i="18"/>
  <c r="Y50" i="18"/>
  <c r="Z50" i="18"/>
  <c r="AA50" i="18"/>
  <c r="AB50" i="18"/>
  <c r="AC50" i="18"/>
  <c r="AD50" i="18"/>
  <c r="AE50" i="18"/>
  <c r="AF50" i="18"/>
  <c r="C49" i="18"/>
  <c r="C50" i="18"/>
  <c r="B50" i="18"/>
  <c r="C44" i="18"/>
  <c r="D44" i="18"/>
  <c r="E44" i="18"/>
  <c r="F44" i="18"/>
  <c r="G44" i="18"/>
  <c r="H44" i="18"/>
  <c r="I44" i="18"/>
  <c r="J44" i="18"/>
  <c r="K44" i="18"/>
  <c r="L44" i="18"/>
  <c r="M44" i="18"/>
  <c r="N44" i="18"/>
  <c r="O44" i="18"/>
  <c r="P44" i="18"/>
  <c r="Q44" i="18"/>
  <c r="R44" i="18"/>
  <c r="S44" i="18"/>
  <c r="T44" i="18"/>
  <c r="U44" i="18"/>
  <c r="V44" i="18"/>
  <c r="W44" i="18"/>
  <c r="X44" i="18"/>
  <c r="Y44" i="18"/>
  <c r="Z44" i="18"/>
  <c r="AA44" i="18"/>
  <c r="AB44" i="18"/>
  <c r="AC44" i="18"/>
  <c r="AD44" i="18"/>
  <c r="AE44" i="18"/>
  <c r="AF44" i="18"/>
  <c r="C45" i="18"/>
  <c r="D45" i="18"/>
  <c r="E45" i="18"/>
  <c r="F45" i="18"/>
  <c r="G45" i="18"/>
  <c r="H45" i="18"/>
  <c r="I45" i="18"/>
  <c r="J45" i="18"/>
  <c r="K45" i="18"/>
  <c r="L45" i="18"/>
  <c r="M45" i="18"/>
  <c r="N45" i="18"/>
  <c r="O45" i="18"/>
  <c r="P45" i="18"/>
  <c r="Q45" i="18"/>
  <c r="R45" i="18"/>
  <c r="S45" i="18"/>
  <c r="T45" i="18"/>
  <c r="U45" i="18"/>
  <c r="V45" i="18"/>
  <c r="W45" i="18"/>
  <c r="X45" i="18"/>
  <c r="Y45" i="18"/>
  <c r="Z45" i="18"/>
  <c r="AA45" i="18"/>
  <c r="AB45" i="18"/>
  <c r="AC45" i="18"/>
  <c r="AD45" i="18"/>
  <c r="AE45" i="18"/>
  <c r="AF45" i="18"/>
  <c r="B45" i="18"/>
  <c r="B49" i="18"/>
  <c r="AC46" i="18" l="1"/>
  <c r="AC51" i="18" s="1"/>
  <c r="AC58" i="18" s="1"/>
  <c r="M46" i="18"/>
  <c r="M51" i="18" s="1"/>
  <c r="M58" i="18" s="1"/>
  <c r="E46" i="18"/>
  <c r="U46" i="18"/>
  <c r="U51" i="18" s="1"/>
  <c r="U58" i="18" s="1"/>
  <c r="AD46" i="18"/>
  <c r="AD51" i="18" s="1"/>
  <c r="AD58" i="18" s="1"/>
  <c r="V46" i="18"/>
  <c r="V51" i="18" s="1"/>
  <c r="V58" i="18" s="1"/>
  <c r="N46" i="18"/>
  <c r="N51" i="18" s="1"/>
  <c r="N58" i="18" s="1"/>
  <c r="F46" i="18"/>
  <c r="F51" i="18" s="1"/>
  <c r="F58" i="18" s="1"/>
  <c r="AB46" i="18"/>
  <c r="AB51" i="18" s="1"/>
  <c r="AB58" i="18" s="1"/>
  <c r="T46" i="18"/>
  <c r="T51" i="18" s="1"/>
  <c r="T58" i="18" s="1"/>
  <c r="L46" i="18"/>
  <c r="L51" i="18" s="1"/>
  <c r="L58" i="18" s="1"/>
  <c r="D46" i="18"/>
  <c r="D51" i="18" s="1"/>
  <c r="D58" i="18" s="1"/>
  <c r="AF46" i="18"/>
  <c r="AF51" i="18" s="1"/>
  <c r="AF58" i="18" s="1"/>
  <c r="H46" i="18"/>
  <c r="H51" i="18" s="1"/>
  <c r="H58" i="18" s="1"/>
  <c r="G46" i="18"/>
  <c r="G51" i="18" s="1"/>
  <c r="G58" i="18" s="1"/>
  <c r="AE46" i="18"/>
  <c r="AE51" i="18" s="1"/>
  <c r="AE58" i="18" s="1"/>
  <c r="W46" i="18"/>
  <c r="W51" i="18" s="1"/>
  <c r="W58" i="18" s="1"/>
  <c r="E51" i="18"/>
  <c r="E58" i="18" s="1"/>
  <c r="O46" i="18"/>
  <c r="O51" i="18" s="1"/>
  <c r="O58" i="18" s="1"/>
  <c r="Z46" i="18"/>
  <c r="Z51" i="18" s="1"/>
  <c r="Z58" i="18" s="1"/>
  <c r="R46" i="18"/>
  <c r="R51" i="18" s="1"/>
  <c r="R58" i="18" s="1"/>
  <c r="J46" i="18"/>
  <c r="J51" i="18" s="1"/>
  <c r="J58" i="18" s="1"/>
  <c r="I46" i="18"/>
  <c r="I51" i="18" s="1"/>
  <c r="I58" i="18" s="1"/>
  <c r="Y46" i="18"/>
  <c r="Y51" i="18" s="1"/>
  <c r="Y58" i="18" s="1"/>
  <c r="Q46" i="18"/>
  <c r="Q51" i="18" s="1"/>
  <c r="Q58" i="18" s="1"/>
  <c r="X46" i="18"/>
  <c r="X51" i="18" s="1"/>
  <c r="X58" i="18" s="1"/>
  <c r="P46" i="18"/>
  <c r="P51" i="18" s="1"/>
  <c r="P58" i="18" s="1"/>
  <c r="C46" i="18"/>
  <c r="C51" i="18" s="1"/>
  <c r="C58" i="18" s="1"/>
  <c r="K46" i="18"/>
  <c r="K51" i="18" s="1"/>
  <c r="K58" i="18" s="1"/>
  <c r="S46" i="18"/>
  <c r="S51" i="18" s="1"/>
  <c r="S58" i="18" s="1"/>
  <c r="AA46" i="18"/>
  <c r="AA51" i="18" s="1"/>
  <c r="AA58" i="18" s="1"/>
  <c r="B46" i="18"/>
  <c r="B51" i="18" s="1"/>
  <c r="B58" i="18" s="1"/>
  <c r="E14" i="24" l="1"/>
  <c r="F14" i="24"/>
  <c r="G14" i="24"/>
  <c r="H14" i="24"/>
  <c r="I14" i="24"/>
  <c r="J14" i="24"/>
  <c r="K14" i="24"/>
  <c r="L14" i="24"/>
  <c r="M14" i="24"/>
  <c r="N14" i="24"/>
  <c r="O14" i="24"/>
  <c r="P14" i="24"/>
  <c r="Q14" i="24"/>
  <c r="R14" i="24"/>
  <c r="S14" i="24"/>
  <c r="T14" i="24"/>
  <c r="U14" i="24"/>
  <c r="V14" i="24"/>
  <c r="W14" i="24"/>
  <c r="X14" i="24"/>
  <c r="Y14" i="24"/>
  <c r="Z14" i="24"/>
  <c r="AA14" i="24"/>
  <c r="AB14" i="24"/>
  <c r="AC14" i="24"/>
  <c r="AD14" i="24"/>
  <c r="AE14" i="24"/>
  <c r="AF14" i="24"/>
  <c r="AG14" i="24"/>
  <c r="AH14" i="24"/>
  <c r="D14" i="24"/>
  <c r="D3" i="24" l="1"/>
  <c r="D11" i="24" l="1"/>
  <c r="D8" i="24"/>
  <c r="E5" i="24"/>
  <c r="F2" i="24"/>
  <c r="E2" i="24"/>
  <c r="B8" i="18"/>
  <c r="B3" i="18"/>
  <c r="B5" i="18" s="1"/>
  <c r="C3" i="18"/>
  <c r="C5" i="18" s="1"/>
  <c r="C8" i="18"/>
  <c r="G2" i="24"/>
  <c r="B5" i="9" l="1"/>
  <c r="B5" i="8"/>
  <c r="B5" i="13"/>
  <c r="C5" i="13" s="1"/>
  <c r="E10" i="24"/>
  <c r="D5" i="8" l="1"/>
  <c r="Q5" i="8"/>
  <c r="N5" i="8"/>
  <c r="AF5" i="8"/>
  <c r="T5" i="8"/>
  <c r="X5" i="8"/>
  <c r="E5" i="8"/>
  <c r="P5" i="8"/>
  <c r="S5" i="8"/>
  <c r="AC5" i="8"/>
  <c r="L5" i="8"/>
  <c r="I5" i="8"/>
  <c r="G5" i="8"/>
  <c r="R5" i="8"/>
  <c r="AA5" i="8"/>
  <c r="Z5" i="8"/>
  <c r="U5" i="8"/>
  <c r="AE5" i="8"/>
  <c r="Y5" i="8"/>
  <c r="M5" i="8"/>
  <c r="O5" i="8"/>
  <c r="H5" i="8"/>
  <c r="W5" i="8"/>
  <c r="K5" i="8"/>
  <c r="F5" i="8"/>
  <c r="AD5" i="8"/>
  <c r="AB5" i="8"/>
  <c r="V5" i="8"/>
  <c r="J5" i="8"/>
  <c r="C5" i="8"/>
  <c r="E5" i="9"/>
  <c r="C5" i="9"/>
  <c r="AA5" i="9"/>
  <c r="T5" i="9"/>
  <c r="Z5" i="9"/>
  <c r="P5" i="9"/>
  <c r="M5" i="9"/>
  <c r="H5" i="9"/>
  <c r="N5" i="9"/>
  <c r="I5" i="9"/>
  <c r="S5" i="9"/>
  <c r="K5" i="9"/>
  <c r="J5" i="9"/>
  <c r="AE5" i="9"/>
  <c r="V5" i="9"/>
  <c r="W5" i="9"/>
  <c r="AF5" i="9"/>
  <c r="R5" i="9"/>
  <c r="Y5" i="9"/>
  <c r="AC5" i="9"/>
  <c r="X5" i="9"/>
  <c r="Q5" i="9"/>
  <c r="AD5" i="9"/>
  <c r="U5" i="9"/>
  <c r="AB5" i="9"/>
  <c r="O5" i="9"/>
  <c r="F5" i="9"/>
  <c r="G5" i="9"/>
  <c r="L5" i="9"/>
  <c r="D5" i="9"/>
  <c r="D5" i="13"/>
  <c r="E5" i="13" s="1"/>
  <c r="F5" i="13" s="1"/>
  <c r="G5" i="13" s="1"/>
  <c r="H5" i="13" s="1"/>
  <c r="I5" i="13" s="1"/>
  <c r="J5" i="13" s="1"/>
  <c r="K5" i="13" s="1"/>
  <c r="L5" i="13" s="1"/>
  <c r="M5" i="13" s="1"/>
  <c r="N5" i="13" s="1"/>
  <c r="O5" i="13" s="1"/>
  <c r="P5" i="13" s="1"/>
  <c r="Q5" i="13" s="1"/>
  <c r="R5" i="13" s="1"/>
  <c r="S5" i="13" s="1"/>
  <c r="T5" i="13" s="1"/>
  <c r="U5" i="13" s="1"/>
  <c r="V5" i="13" s="1"/>
  <c r="W5" i="13" s="1"/>
  <c r="X5" i="13" s="1"/>
  <c r="Y5" i="13" s="1"/>
  <c r="Z5" i="13" s="1"/>
  <c r="AA5" i="13" s="1"/>
  <c r="AB5" i="13" s="1"/>
  <c r="AC5" i="13" s="1"/>
  <c r="AD5" i="13" s="1"/>
  <c r="AE5" i="13" s="1"/>
  <c r="AF5" i="13" s="1"/>
  <c r="E12" i="24"/>
  <c r="D4" i="24"/>
  <c r="AG4" i="24" l="1"/>
  <c r="Y4" i="24"/>
  <c r="Q4" i="24"/>
  <c r="I4" i="24"/>
  <c r="AH4" i="24"/>
  <c r="Z4" i="24"/>
  <c r="R4" i="24"/>
  <c r="J4" i="24"/>
  <c r="O4" i="24"/>
  <c r="G4" i="24"/>
  <c r="L4" i="24"/>
  <c r="AB4" i="24"/>
  <c r="T4" i="24"/>
  <c r="AF4" i="24"/>
  <c r="X4" i="24"/>
  <c r="P4" i="24"/>
  <c r="H4" i="24"/>
  <c r="S4" i="24"/>
  <c r="K4" i="24"/>
  <c r="AE4" i="24"/>
  <c r="W4" i="24"/>
  <c r="AA4" i="24"/>
  <c r="AD4" i="24"/>
  <c r="V4" i="24"/>
  <c r="N4" i="24"/>
  <c r="F4" i="24"/>
  <c r="AC4" i="24"/>
  <c r="U4" i="24"/>
  <c r="M4" i="24"/>
  <c r="E4" i="24"/>
  <c r="B39" i="18" l="1"/>
  <c r="B35" i="18"/>
  <c r="B8" i="5" l="1"/>
  <c r="I8" i="5" l="1"/>
  <c r="Z8" i="5"/>
  <c r="D8" i="5"/>
  <c r="L8" i="5"/>
  <c r="P8" i="5"/>
  <c r="E8" i="5"/>
  <c r="AC8" i="5"/>
  <c r="Q8" i="5"/>
  <c r="AF8" i="5"/>
  <c r="R8" i="5"/>
  <c r="W8" i="5"/>
  <c r="C8" i="5"/>
  <c r="X8" i="5"/>
  <c r="AB8" i="5"/>
  <c r="O8" i="5"/>
  <c r="AA8" i="5"/>
  <c r="U8" i="5"/>
  <c r="T8" i="5"/>
  <c r="G8" i="5"/>
  <c r="S8" i="5"/>
  <c r="H8" i="5"/>
  <c r="V8" i="5"/>
  <c r="J8" i="5"/>
  <c r="AE8" i="5"/>
  <c r="K8" i="5"/>
  <c r="F8" i="5"/>
  <c r="AD8" i="5"/>
  <c r="M8" i="5"/>
  <c r="N8" i="5"/>
  <c r="Y8" i="5"/>
  <c r="E3" i="24" l="1"/>
  <c r="F3" i="24"/>
  <c r="G3" i="24"/>
  <c r="H3" i="24"/>
  <c r="I3" i="24"/>
  <c r="J3" i="24"/>
  <c r="K3" i="24"/>
  <c r="L3" i="24"/>
  <c r="M3" i="24"/>
  <c r="N3" i="24"/>
  <c r="O3" i="24"/>
  <c r="P3" i="24"/>
  <c r="Q3" i="24"/>
  <c r="R3" i="24"/>
  <c r="S3" i="24"/>
  <c r="T3" i="24"/>
  <c r="U3" i="24"/>
  <c r="V3" i="24"/>
  <c r="W3" i="24"/>
  <c r="X3" i="24"/>
  <c r="Y3" i="24"/>
  <c r="Z3" i="24"/>
  <c r="AA3" i="24"/>
  <c r="AB3" i="24"/>
  <c r="AC3" i="24"/>
  <c r="AD3" i="24"/>
  <c r="AE3" i="24"/>
  <c r="AF3" i="24"/>
  <c r="AG3" i="24"/>
  <c r="AH3" i="24"/>
  <c r="M8" i="24" l="1"/>
  <c r="U8" i="24"/>
  <c r="AC8" i="24"/>
  <c r="AD8" i="24"/>
  <c r="Q8" i="24"/>
  <c r="AB8" i="24"/>
  <c r="F8" i="24"/>
  <c r="N8" i="24"/>
  <c r="V8" i="24"/>
  <c r="AG8" i="24"/>
  <c r="S8" i="24"/>
  <c r="G8" i="24"/>
  <c r="O8" i="24"/>
  <c r="W8" i="24"/>
  <c r="AE8" i="24"/>
  <c r="B8" i="10"/>
  <c r="H8" i="24"/>
  <c r="P8" i="24"/>
  <c r="X8" i="24"/>
  <c r="AF8" i="24"/>
  <c r="I8" i="24"/>
  <c r="Y8" i="24"/>
  <c r="J8" i="24"/>
  <c r="R8" i="24"/>
  <c r="Z8" i="24"/>
  <c r="AH8" i="24"/>
  <c r="AA8" i="24"/>
  <c r="L8" i="24"/>
  <c r="K8" i="24"/>
  <c r="T8" i="24"/>
  <c r="D13" i="24"/>
  <c r="F5" i="24"/>
  <c r="G5" i="24"/>
  <c r="H5" i="24"/>
  <c r="I5" i="24"/>
  <c r="J5" i="24"/>
  <c r="K5" i="24"/>
  <c r="L5" i="24"/>
  <c r="M5" i="24"/>
  <c r="N5" i="24"/>
  <c r="O5" i="24"/>
  <c r="P5" i="24"/>
  <c r="Q5" i="24"/>
  <c r="R5" i="24"/>
  <c r="S5" i="24"/>
  <c r="T5" i="24"/>
  <c r="U5" i="24"/>
  <c r="V5" i="24"/>
  <c r="W5" i="24"/>
  <c r="X5" i="24"/>
  <c r="Y5" i="24"/>
  <c r="Z5" i="24"/>
  <c r="AA5" i="24"/>
  <c r="AB5" i="24"/>
  <c r="AC5" i="24"/>
  <c r="AD5" i="24"/>
  <c r="AE5" i="24"/>
  <c r="AF5" i="24"/>
  <c r="AG5" i="24"/>
  <c r="AH5" i="24"/>
  <c r="J8" i="10" l="1"/>
  <c r="Y8" i="10"/>
  <c r="AF8" i="10"/>
  <c r="N8" i="10"/>
  <c r="Q8" i="10"/>
  <c r="E8" i="10"/>
  <c r="X8" i="10"/>
  <c r="F8" i="10"/>
  <c r="AE8" i="10"/>
  <c r="AB8" i="10"/>
  <c r="O8" i="10"/>
  <c r="P8" i="10"/>
  <c r="T8" i="10"/>
  <c r="AD8" i="10"/>
  <c r="H8" i="10"/>
  <c r="AC8" i="10"/>
  <c r="L8" i="10"/>
  <c r="AA8" i="10"/>
  <c r="V8" i="10"/>
  <c r="R8" i="10"/>
  <c r="W8" i="10"/>
  <c r="U8" i="10"/>
  <c r="D8" i="10"/>
  <c r="S8" i="10"/>
  <c r="I8" i="10"/>
  <c r="G8" i="10"/>
  <c r="M8" i="10"/>
  <c r="Z8" i="10"/>
  <c r="K8" i="10"/>
  <c r="B8" i="14"/>
  <c r="B7" i="14"/>
  <c r="H2" i="24"/>
  <c r="I2" i="24"/>
  <c r="J2" i="24"/>
  <c r="K2" i="24"/>
  <c r="L2" i="24"/>
  <c r="M2" i="24"/>
  <c r="N2" i="24"/>
  <c r="O2" i="24"/>
  <c r="P2" i="24"/>
  <c r="Q2" i="24"/>
  <c r="R2" i="24"/>
  <c r="S2" i="24"/>
  <c r="T2" i="24"/>
  <c r="U2" i="24"/>
  <c r="V2" i="24"/>
  <c r="W2" i="24"/>
  <c r="X2" i="24"/>
  <c r="Y2" i="24"/>
  <c r="Z2" i="24"/>
  <c r="AA2" i="24"/>
  <c r="AB2" i="24"/>
  <c r="AC2" i="24"/>
  <c r="AD2" i="24"/>
  <c r="AE2" i="24"/>
  <c r="AF2" i="24"/>
  <c r="AG2" i="24"/>
  <c r="AH2" i="24"/>
  <c r="D10" i="24"/>
  <c r="D8" i="18"/>
  <c r="F10" i="24" s="1"/>
  <c r="E8" i="18"/>
  <c r="G10" i="24" s="1"/>
  <c r="F8" i="18"/>
  <c r="H10" i="24" s="1"/>
  <c r="G8" i="18"/>
  <c r="I10" i="24" s="1"/>
  <c r="H8" i="18"/>
  <c r="J10" i="24" s="1"/>
  <c r="I8" i="18"/>
  <c r="K10" i="24" s="1"/>
  <c r="J8" i="18"/>
  <c r="L10" i="24" s="1"/>
  <c r="K8" i="18"/>
  <c r="M10" i="24" s="1"/>
  <c r="L8" i="18"/>
  <c r="N10" i="24" s="1"/>
  <c r="M8" i="18"/>
  <c r="O10" i="24" s="1"/>
  <c r="N8" i="18"/>
  <c r="P10" i="24" s="1"/>
  <c r="O8" i="18"/>
  <c r="Q10" i="24" s="1"/>
  <c r="P8" i="18"/>
  <c r="R10" i="24" s="1"/>
  <c r="Q8" i="18"/>
  <c r="S10" i="24" s="1"/>
  <c r="R8" i="18"/>
  <c r="T10" i="24" s="1"/>
  <c r="S8" i="18"/>
  <c r="U10" i="24" s="1"/>
  <c r="T8" i="18"/>
  <c r="V10" i="24" s="1"/>
  <c r="U8" i="18"/>
  <c r="W10" i="24" s="1"/>
  <c r="V8" i="18"/>
  <c r="X10" i="24" s="1"/>
  <c r="W8" i="18"/>
  <c r="Y10" i="24" s="1"/>
  <c r="X8" i="18"/>
  <c r="Z10" i="24" s="1"/>
  <c r="Y8" i="18"/>
  <c r="AA10" i="24" s="1"/>
  <c r="Z8" i="18"/>
  <c r="AB10" i="24" s="1"/>
  <c r="AA8" i="18"/>
  <c r="AC10" i="24" s="1"/>
  <c r="AB8" i="18"/>
  <c r="AD10" i="24" s="1"/>
  <c r="AC8" i="18"/>
  <c r="AE10" i="24" s="1"/>
  <c r="AD8" i="18"/>
  <c r="AF10" i="24" s="1"/>
  <c r="AE8" i="18"/>
  <c r="AG10" i="24" s="1"/>
  <c r="AF8" i="18"/>
  <c r="AH10" i="24" s="1"/>
  <c r="D3" i="18"/>
  <c r="D5" i="18" s="1"/>
  <c r="E3" i="18"/>
  <c r="E5" i="18" s="1"/>
  <c r="F3" i="18"/>
  <c r="F5" i="18" s="1"/>
  <c r="G3" i="18"/>
  <c r="G5" i="18" s="1"/>
  <c r="H3" i="18"/>
  <c r="H5" i="18" s="1"/>
  <c r="I3" i="18"/>
  <c r="I5" i="18" s="1"/>
  <c r="J3" i="18"/>
  <c r="J5" i="18" s="1"/>
  <c r="K3" i="18"/>
  <c r="K5" i="18" s="1"/>
  <c r="L3" i="18"/>
  <c r="L5" i="18" s="1"/>
  <c r="M3" i="18"/>
  <c r="M5" i="18" s="1"/>
  <c r="N3" i="18"/>
  <c r="N5" i="18" s="1"/>
  <c r="O3" i="18"/>
  <c r="O5" i="18" s="1"/>
  <c r="P3" i="18"/>
  <c r="P5" i="18" s="1"/>
  <c r="Q3" i="18"/>
  <c r="Q5" i="18" s="1"/>
  <c r="R3" i="18"/>
  <c r="R5" i="18" s="1"/>
  <c r="S3" i="18"/>
  <c r="S5" i="18" s="1"/>
  <c r="T3" i="18"/>
  <c r="T5" i="18" s="1"/>
  <c r="U3" i="18"/>
  <c r="U5" i="18" s="1"/>
  <c r="V3" i="18"/>
  <c r="V5" i="18" s="1"/>
  <c r="W3" i="18"/>
  <c r="W5" i="18" s="1"/>
  <c r="X3" i="18"/>
  <c r="X5" i="18" s="1"/>
  <c r="Y3" i="18"/>
  <c r="Y5" i="18" s="1"/>
  <c r="Z3" i="18"/>
  <c r="Z5" i="18" s="1"/>
  <c r="AA3" i="18"/>
  <c r="AA5" i="18" s="1"/>
  <c r="AB3" i="18"/>
  <c r="AB5" i="18" s="1"/>
  <c r="AC3" i="18"/>
  <c r="AC5" i="18" s="1"/>
  <c r="AD3" i="18"/>
  <c r="AD5" i="18" s="1"/>
  <c r="AE3" i="18"/>
  <c r="AE5" i="18" s="1"/>
  <c r="AF3" i="18"/>
  <c r="AF5" i="18" s="1"/>
  <c r="AF2" i="9" l="1"/>
  <c r="Z7" i="24"/>
  <c r="P8" i="9"/>
  <c r="J7" i="24"/>
  <c r="AB2" i="11"/>
  <c r="AB8" i="11"/>
  <c r="T2" i="11"/>
  <c r="T8" i="11"/>
  <c r="L2" i="11"/>
  <c r="L8" i="11"/>
  <c r="D2" i="11"/>
  <c r="D8" i="11"/>
  <c r="K2" i="11"/>
  <c r="K8" i="11"/>
  <c r="Z2" i="11"/>
  <c r="Z8" i="11"/>
  <c r="R2" i="11"/>
  <c r="R8" i="11"/>
  <c r="J2" i="11"/>
  <c r="J8" i="11"/>
  <c r="B2" i="11"/>
  <c r="B8" i="11"/>
  <c r="AA2" i="11"/>
  <c r="AA8" i="11"/>
  <c r="Y2" i="11"/>
  <c r="Y8" i="11"/>
  <c r="Q2" i="11"/>
  <c r="Q8" i="11"/>
  <c r="I2" i="11"/>
  <c r="I8" i="11"/>
  <c r="AF2" i="11"/>
  <c r="AF8" i="11"/>
  <c r="X2" i="11"/>
  <c r="X8" i="11"/>
  <c r="P2" i="11"/>
  <c r="P8" i="11"/>
  <c r="H2" i="11"/>
  <c r="H8" i="11"/>
  <c r="S2" i="11"/>
  <c r="S8" i="11"/>
  <c r="AE2" i="11"/>
  <c r="AE8" i="11"/>
  <c r="W2" i="11"/>
  <c r="W8" i="11"/>
  <c r="O2" i="11"/>
  <c r="O8" i="11"/>
  <c r="G2" i="11"/>
  <c r="G8" i="11"/>
  <c r="AD2" i="11"/>
  <c r="AD8" i="11"/>
  <c r="V2" i="11"/>
  <c r="V8" i="11"/>
  <c r="N2" i="11"/>
  <c r="N8" i="11"/>
  <c r="F2" i="11"/>
  <c r="F8" i="11"/>
  <c r="C2" i="11"/>
  <c r="C8" i="11"/>
  <c r="AC2" i="11"/>
  <c r="AC8" i="11"/>
  <c r="U2" i="11"/>
  <c r="U8" i="11"/>
  <c r="M2" i="11"/>
  <c r="M8" i="11"/>
  <c r="E2" i="11"/>
  <c r="E8" i="11"/>
  <c r="C8" i="8"/>
  <c r="AG7" i="24"/>
  <c r="Y7" i="24"/>
  <c r="Q7" i="24"/>
  <c r="I7" i="24"/>
  <c r="AB7" i="24"/>
  <c r="T7" i="24"/>
  <c r="L7" i="24"/>
  <c r="X6" i="24"/>
  <c r="P6" i="24"/>
  <c r="H6" i="24"/>
  <c r="AF6" i="24"/>
  <c r="AB6" i="24"/>
  <c r="T6" i="24"/>
  <c r="L6" i="24"/>
  <c r="AA6" i="24"/>
  <c r="S6" i="24"/>
  <c r="K6" i="24"/>
  <c r="R12" i="24"/>
  <c r="Q12" i="24"/>
  <c r="AF12" i="24"/>
  <c r="X12" i="24"/>
  <c r="P12" i="24"/>
  <c r="H12" i="24"/>
  <c r="W12" i="24"/>
  <c r="R6" i="24"/>
  <c r="AD12" i="24"/>
  <c r="V12" i="24"/>
  <c r="N12" i="24"/>
  <c r="F12" i="24"/>
  <c r="Z12" i="24"/>
  <c r="Y12" i="24"/>
  <c r="O12" i="24"/>
  <c r="Z6" i="24"/>
  <c r="AG6" i="24"/>
  <c r="Y6" i="24"/>
  <c r="Q6" i="24"/>
  <c r="I6" i="24"/>
  <c r="AC12" i="24"/>
  <c r="U12" i="24"/>
  <c r="M12" i="24"/>
  <c r="J12" i="24"/>
  <c r="I12" i="24"/>
  <c r="G12" i="24"/>
  <c r="AB12" i="24"/>
  <c r="T12" i="24"/>
  <c r="L12" i="24"/>
  <c r="D12" i="24"/>
  <c r="AH12" i="24"/>
  <c r="AG12" i="24"/>
  <c r="AE12" i="24"/>
  <c r="AH6" i="24"/>
  <c r="J6" i="24"/>
  <c r="AE6" i="24"/>
  <c r="W6" i="24"/>
  <c r="O6" i="24"/>
  <c r="G6" i="24"/>
  <c r="AA12" i="24"/>
  <c r="S12" i="24"/>
  <c r="K12" i="24"/>
  <c r="D4" i="14"/>
  <c r="F13" i="24" s="1"/>
  <c r="E4" i="14"/>
  <c r="G13" i="24" s="1"/>
  <c r="F4" i="14"/>
  <c r="H13" i="24" s="1"/>
  <c r="G4" i="14"/>
  <c r="I13" i="24" s="1"/>
  <c r="H4" i="14"/>
  <c r="J13" i="24" s="1"/>
  <c r="I4" i="14"/>
  <c r="K13" i="24" s="1"/>
  <c r="J4" i="14"/>
  <c r="L13" i="24" s="1"/>
  <c r="K4" i="14"/>
  <c r="M13" i="24" s="1"/>
  <c r="L4" i="14"/>
  <c r="N13" i="24" s="1"/>
  <c r="M4" i="14"/>
  <c r="O13" i="24" s="1"/>
  <c r="N4" i="14"/>
  <c r="P13" i="24" s="1"/>
  <c r="O4" i="14"/>
  <c r="Q13" i="24" s="1"/>
  <c r="P4" i="14"/>
  <c r="R13" i="24" s="1"/>
  <c r="Q4" i="14"/>
  <c r="S13" i="24" s="1"/>
  <c r="R4" i="14"/>
  <c r="T13" i="24" s="1"/>
  <c r="S4" i="14"/>
  <c r="U13" i="24" s="1"/>
  <c r="T4" i="14"/>
  <c r="V13" i="24" s="1"/>
  <c r="U4" i="14"/>
  <c r="W13" i="24" s="1"/>
  <c r="V4" i="14"/>
  <c r="X13" i="24" s="1"/>
  <c r="W4" i="14"/>
  <c r="Y13" i="24" s="1"/>
  <c r="X4" i="14"/>
  <c r="Z13" i="24" s="1"/>
  <c r="Y4" i="14"/>
  <c r="AA13" i="24" s="1"/>
  <c r="Z4" i="14"/>
  <c r="AB13" i="24" s="1"/>
  <c r="AA4" i="14"/>
  <c r="AC13" i="24" s="1"/>
  <c r="AB4" i="14"/>
  <c r="AD13" i="24" s="1"/>
  <c r="AC4" i="14"/>
  <c r="AE13" i="24" s="1"/>
  <c r="AD4" i="14"/>
  <c r="AF13" i="24" s="1"/>
  <c r="AE4" i="14"/>
  <c r="AG13" i="24" s="1"/>
  <c r="AF4" i="14"/>
  <c r="AH13" i="24" s="1"/>
  <c r="C4" i="14"/>
  <c r="E13" i="24" s="1"/>
  <c r="D6" i="24" l="1"/>
  <c r="E6" i="24"/>
  <c r="D7" i="24"/>
  <c r="E7" i="24"/>
  <c r="C2" i="9"/>
  <c r="X8" i="9"/>
  <c r="X2" i="9"/>
  <c r="H8" i="9"/>
  <c r="H2" i="9"/>
  <c r="S2" i="9"/>
  <c r="U7" i="24"/>
  <c r="T2" i="8"/>
  <c r="V6" i="24"/>
  <c r="S8" i="8"/>
  <c r="U6" i="24"/>
  <c r="AC8" i="9"/>
  <c r="AE7" i="24"/>
  <c r="D2" i="9"/>
  <c r="F7" i="24"/>
  <c r="M8" i="9"/>
  <c r="O7" i="24"/>
  <c r="Y2" i="9"/>
  <c r="AA7" i="24"/>
  <c r="F2" i="9"/>
  <c r="H7" i="24"/>
  <c r="L2" i="9"/>
  <c r="N7" i="24"/>
  <c r="Q2" i="9"/>
  <c r="S7" i="24"/>
  <c r="AA8" i="9"/>
  <c r="AC7" i="24"/>
  <c r="K2" i="8"/>
  <c r="M6" i="24"/>
  <c r="N8" i="9"/>
  <c r="P7" i="24"/>
  <c r="T8" i="9"/>
  <c r="V7" i="24"/>
  <c r="V2" i="9"/>
  <c r="X7" i="24"/>
  <c r="AB8" i="9"/>
  <c r="AD7" i="24"/>
  <c r="AA8" i="8"/>
  <c r="AC6" i="24"/>
  <c r="P2" i="9"/>
  <c r="R7" i="24"/>
  <c r="U8" i="9"/>
  <c r="W7" i="24"/>
  <c r="AD2" i="9"/>
  <c r="AF7" i="24"/>
  <c r="AB8" i="8"/>
  <c r="AD6" i="24"/>
  <c r="L2" i="8"/>
  <c r="N6" i="24"/>
  <c r="K8" i="9"/>
  <c r="M7" i="24"/>
  <c r="E2" i="9"/>
  <c r="G7" i="24"/>
  <c r="D8" i="8"/>
  <c r="F6" i="24"/>
  <c r="I8" i="9"/>
  <c r="K7" i="24"/>
  <c r="AF8" i="9"/>
  <c r="AH7" i="24"/>
  <c r="D8" i="9"/>
  <c r="AA2" i="8"/>
  <c r="AB2" i="9"/>
  <c r="N2" i="9"/>
  <c r="T2" i="9"/>
  <c r="K8" i="8"/>
  <c r="Q8" i="9"/>
  <c r="M2" i="9"/>
  <c r="L8" i="8"/>
  <c r="K2" i="9"/>
  <c r="Y8" i="9"/>
  <c r="U2" i="9"/>
  <c r="T8" i="8"/>
  <c r="I2" i="9"/>
  <c r="E8" i="9"/>
  <c r="S8" i="9"/>
  <c r="D2" i="8"/>
  <c r="AD8" i="9"/>
  <c r="AB2" i="8"/>
  <c r="L8" i="9"/>
  <c r="F8" i="9"/>
  <c r="C2" i="8"/>
  <c r="S2" i="8"/>
  <c r="AC2" i="9"/>
  <c r="V8" i="9"/>
  <c r="C8" i="9"/>
  <c r="AA2" i="9"/>
  <c r="Q8" i="8"/>
  <c r="Q2" i="8"/>
  <c r="N2" i="8"/>
  <c r="N8" i="8"/>
  <c r="Z8" i="9"/>
  <c r="Z2" i="9"/>
  <c r="W8" i="9"/>
  <c r="W2" i="9"/>
  <c r="I2" i="13"/>
  <c r="I8" i="13"/>
  <c r="W8" i="13"/>
  <c r="W2" i="13"/>
  <c r="N8" i="13"/>
  <c r="N2" i="13"/>
  <c r="AE8" i="13"/>
  <c r="AE2" i="13"/>
  <c r="G8" i="13"/>
  <c r="G2" i="13"/>
  <c r="O8" i="8"/>
  <c r="O2" i="8"/>
  <c r="L8" i="13"/>
  <c r="L2" i="13"/>
  <c r="AD8" i="13"/>
  <c r="AD2" i="13"/>
  <c r="H8" i="8"/>
  <c r="H2" i="8"/>
  <c r="F8" i="13"/>
  <c r="F2" i="13"/>
  <c r="Q8" i="13"/>
  <c r="Q2" i="13"/>
  <c r="AE8" i="9"/>
  <c r="AE2" i="9"/>
  <c r="E8" i="13"/>
  <c r="E2" i="13"/>
  <c r="V2" i="13"/>
  <c r="V8" i="13"/>
  <c r="E2" i="8"/>
  <c r="E8" i="8"/>
  <c r="AF8" i="13"/>
  <c r="AF2" i="13"/>
  <c r="H8" i="13"/>
  <c r="H2" i="13"/>
  <c r="W8" i="8"/>
  <c r="W2" i="8"/>
  <c r="T8" i="13"/>
  <c r="T2" i="13"/>
  <c r="O8" i="13"/>
  <c r="O2" i="13"/>
  <c r="J2" i="8"/>
  <c r="J8" i="8"/>
  <c r="AD2" i="8"/>
  <c r="AD8" i="8"/>
  <c r="AF8" i="8"/>
  <c r="AF2" i="8"/>
  <c r="X8" i="13"/>
  <c r="X2" i="13"/>
  <c r="Y2" i="13"/>
  <c r="Y8" i="13"/>
  <c r="M8" i="8"/>
  <c r="M2" i="8"/>
  <c r="B8" i="13"/>
  <c r="B2" i="13"/>
  <c r="C8" i="13"/>
  <c r="C2" i="13"/>
  <c r="AE8" i="8"/>
  <c r="AE2" i="8"/>
  <c r="AB8" i="13"/>
  <c r="AB2" i="13"/>
  <c r="P8" i="13"/>
  <c r="P2" i="13"/>
  <c r="R8" i="8"/>
  <c r="R2" i="8"/>
  <c r="AA8" i="13"/>
  <c r="AA2" i="13"/>
  <c r="V2" i="8"/>
  <c r="V8" i="8"/>
  <c r="AC8" i="13"/>
  <c r="AC2" i="13"/>
  <c r="D8" i="13"/>
  <c r="D2" i="13"/>
  <c r="U8" i="8"/>
  <c r="U2" i="8"/>
  <c r="J2" i="13"/>
  <c r="J8" i="13"/>
  <c r="K8" i="13"/>
  <c r="K2" i="13"/>
  <c r="X8" i="8"/>
  <c r="X2" i="8"/>
  <c r="P8" i="8"/>
  <c r="P2" i="8"/>
  <c r="B8" i="9"/>
  <c r="B2" i="9"/>
  <c r="Z2" i="8"/>
  <c r="Z8" i="8"/>
  <c r="J2" i="9"/>
  <c r="J8" i="9"/>
  <c r="G2" i="9"/>
  <c r="G8" i="9"/>
  <c r="Z2" i="13"/>
  <c r="Z8" i="13"/>
  <c r="Y8" i="8"/>
  <c r="Y2" i="8"/>
  <c r="G8" i="8"/>
  <c r="G2" i="8"/>
  <c r="AC2" i="8"/>
  <c r="AC8" i="8"/>
  <c r="R2" i="13"/>
  <c r="R8" i="13"/>
  <c r="S8" i="13"/>
  <c r="S2" i="13"/>
  <c r="M8" i="13"/>
  <c r="M2" i="13"/>
  <c r="U8" i="13"/>
  <c r="U2" i="13"/>
  <c r="I8" i="8"/>
  <c r="I2" i="8"/>
  <c r="F2" i="8"/>
  <c r="F8" i="8"/>
  <c r="R8" i="9"/>
  <c r="R2" i="9"/>
  <c r="O2" i="9"/>
  <c r="O8" i="9"/>
  <c r="AF7" i="14"/>
  <c r="AF8" i="14"/>
  <c r="AE7" i="14"/>
  <c r="AE8" i="14"/>
  <c r="W7" i="14"/>
  <c r="W8" i="14"/>
  <c r="S7" i="14"/>
  <c r="S8" i="14"/>
  <c r="O7" i="14"/>
  <c r="O8" i="14"/>
  <c r="K7" i="14"/>
  <c r="K8" i="14"/>
  <c r="AD8" i="14"/>
  <c r="AD7" i="14"/>
  <c r="Z8" i="14"/>
  <c r="Z7" i="14"/>
  <c r="V8" i="14"/>
  <c r="V7" i="14"/>
  <c r="R8" i="14"/>
  <c r="R7" i="14"/>
  <c r="N8" i="14"/>
  <c r="N7" i="14"/>
  <c r="J8" i="14"/>
  <c r="J7" i="14"/>
  <c r="F8" i="14"/>
  <c r="F7" i="14"/>
  <c r="AC8" i="14"/>
  <c r="AC7" i="14"/>
  <c r="Y8" i="14"/>
  <c r="Y7" i="14"/>
  <c r="U8" i="14"/>
  <c r="U7" i="14"/>
  <c r="Q8" i="14"/>
  <c r="Q7" i="14"/>
  <c r="M7" i="14"/>
  <c r="M8" i="14"/>
  <c r="I8" i="14"/>
  <c r="I7" i="14"/>
  <c r="E8" i="14"/>
  <c r="E7" i="14"/>
  <c r="AB7" i="14"/>
  <c r="AB8" i="14"/>
  <c r="T7" i="14"/>
  <c r="T8" i="14"/>
  <c r="P7" i="14"/>
  <c r="P8" i="14"/>
  <c r="L7" i="14"/>
  <c r="L8" i="14"/>
  <c r="H7" i="14"/>
  <c r="H8" i="14"/>
  <c r="D7" i="14"/>
  <c r="D8" i="14"/>
  <c r="C7" i="14"/>
  <c r="C8" i="14"/>
  <c r="X7" i="14"/>
  <c r="X8" i="14"/>
  <c r="AA7" i="14"/>
  <c r="AA8" i="14"/>
  <c r="G7" i="14"/>
  <c r="G8" i="14"/>
  <c r="D2" i="14"/>
  <c r="F2" i="14"/>
  <c r="G2" i="14"/>
  <c r="L2" i="14"/>
  <c r="N2" i="14"/>
  <c r="O2" i="14"/>
  <c r="T2" i="14"/>
  <c r="V2" i="14"/>
  <c r="W2" i="14"/>
  <c r="AB2" i="14"/>
  <c r="AD2" i="14"/>
  <c r="AE2" i="14"/>
  <c r="D3" i="14"/>
  <c r="E3" i="14"/>
  <c r="I3" i="14"/>
  <c r="J3" i="14"/>
  <c r="L3" i="14"/>
  <c r="M3" i="14"/>
  <c r="Q3" i="14"/>
  <c r="R3" i="14"/>
  <c r="T3" i="14"/>
  <c r="U3" i="14"/>
  <c r="Y3" i="14"/>
  <c r="Z3" i="14"/>
  <c r="AB3" i="14"/>
  <c r="AC3" i="14"/>
  <c r="C3" i="14"/>
  <c r="E2" i="14"/>
  <c r="F3" i="14"/>
  <c r="G5" i="14"/>
  <c r="H5" i="14"/>
  <c r="I2" i="14"/>
  <c r="J5" i="14"/>
  <c r="K3" i="14"/>
  <c r="M2" i="14"/>
  <c r="N3" i="14"/>
  <c r="O5" i="14"/>
  <c r="P5" i="14"/>
  <c r="Q2" i="14"/>
  <c r="R5" i="14"/>
  <c r="S3" i="14"/>
  <c r="U2" i="14"/>
  <c r="V3" i="14"/>
  <c r="W5" i="14"/>
  <c r="X5" i="14"/>
  <c r="Y2" i="14"/>
  <c r="Z5" i="14"/>
  <c r="AA3" i="14"/>
  <c r="AC2" i="14"/>
  <c r="AD3" i="14"/>
  <c r="AE5" i="14"/>
  <c r="AF5" i="14"/>
  <c r="D5" i="14"/>
  <c r="E5" i="14"/>
  <c r="F5" i="14"/>
  <c r="I5" i="14"/>
  <c r="L5" i="14"/>
  <c r="M5" i="14"/>
  <c r="N5" i="14"/>
  <c r="Q5" i="14"/>
  <c r="T5" i="14"/>
  <c r="U5" i="14"/>
  <c r="V5" i="14"/>
  <c r="Y5" i="14"/>
  <c r="AB5" i="14"/>
  <c r="AC5" i="14"/>
  <c r="AD5" i="14"/>
  <c r="D6" i="14"/>
  <c r="E6" i="14"/>
  <c r="F6" i="14"/>
  <c r="G6" i="14"/>
  <c r="I6" i="14"/>
  <c r="L6" i="14"/>
  <c r="M6" i="14"/>
  <c r="N6" i="14"/>
  <c r="O6" i="14"/>
  <c r="Q6" i="14"/>
  <c r="T6" i="14"/>
  <c r="U6" i="14"/>
  <c r="V6" i="14"/>
  <c r="W6" i="14"/>
  <c r="Y6" i="14"/>
  <c r="AB6" i="14"/>
  <c r="AC6" i="14"/>
  <c r="AD6" i="14"/>
  <c r="AE6" i="14"/>
  <c r="B2" i="8" l="1"/>
  <c r="B8" i="8"/>
  <c r="AA6" i="14"/>
  <c r="K6" i="14"/>
  <c r="AA2" i="14"/>
  <c r="K2" i="14"/>
  <c r="Z6" i="14"/>
  <c r="J6" i="14"/>
  <c r="AF3" i="14"/>
  <c r="P3" i="14"/>
  <c r="J2" i="14"/>
  <c r="AA5" i="14"/>
  <c r="S5" i="14"/>
  <c r="K5" i="14"/>
  <c r="C5" i="14"/>
  <c r="AE3" i="14"/>
  <c r="W3" i="14"/>
  <c r="O3" i="14"/>
  <c r="G3" i="14"/>
  <c r="S6" i="14"/>
  <c r="C6" i="14"/>
  <c r="S2" i="14"/>
  <c r="C2" i="14"/>
  <c r="R6" i="14"/>
  <c r="X3" i="14"/>
  <c r="H3" i="14"/>
  <c r="Z2" i="14"/>
  <c r="R2" i="14"/>
  <c r="AF6" i="14"/>
  <c r="X6" i="14"/>
  <c r="P6" i="14"/>
  <c r="H6" i="14"/>
  <c r="AF2" i="14"/>
  <c r="X2" i="14"/>
  <c r="P2" i="14"/>
  <c r="H2" i="14"/>
  <c r="E8" i="24"/>
  <c r="C8" i="10" l="1"/>
  <c r="B6" i="14"/>
  <c r="B2" i="14"/>
  <c r="B5" i="14"/>
  <c r="B3" i="14"/>
  <c r="I11" i="24"/>
  <c r="AF11" i="24"/>
  <c r="AD11" i="24"/>
  <c r="V11" i="24"/>
  <c r="N11" i="24"/>
  <c r="F11" i="24"/>
  <c r="P11" i="24"/>
  <c r="H11" i="24"/>
  <c r="AC11" i="24"/>
  <c r="AB11" i="24"/>
  <c r="X11" i="24"/>
  <c r="E11" i="24"/>
  <c r="W11" i="24"/>
  <c r="U11" i="24"/>
  <c r="T11" i="24"/>
  <c r="L11" i="24"/>
  <c r="AA11" i="24"/>
  <c r="O11" i="24"/>
  <c r="K11" i="24"/>
  <c r="AH11" i="24"/>
  <c r="Z11" i="24"/>
  <c r="R11" i="24"/>
  <c r="J11" i="24"/>
  <c r="AE11" i="24"/>
  <c r="G11" i="24"/>
  <c r="M11" i="24"/>
  <c r="S11" i="24"/>
  <c r="AG11" i="24"/>
  <c r="Y11" i="24"/>
  <c r="Q11" i="24"/>
  <c r="D5" i="24" l="1"/>
  <c r="D2" i="2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<sst xmlns="http://schemas.openxmlformats.org/spreadsheetml/2006/main" count="6785" uniqueCount="3419">
  <si>
    <t>BNVFE BAU New Vehicle Fuel Economy</t>
  </si>
  <si>
    <t>Sources:</t>
  </si>
  <si>
    <t xml:space="preserve">      Total</t>
  </si>
  <si>
    <t>TKI000:ea_Total</t>
  </si>
  <si>
    <t>TKI000:ea_PipelineFuel</t>
  </si>
  <si>
    <t xml:space="preserve">    Lubricants</t>
  </si>
  <si>
    <t>TKI000:ea_Lubricants</t>
  </si>
  <si>
    <t xml:space="preserve">    Military Use</t>
  </si>
  <si>
    <t>TKI000:ea_MilitaryUse</t>
  </si>
  <si>
    <t xml:space="preserve">    Air</t>
  </si>
  <si>
    <t>TKI000:ea_Air</t>
  </si>
  <si>
    <t xml:space="preserve">    Recreational Boats</t>
  </si>
  <si>
    <t>TKI000:ea_RecreationalB</t>
  </si>
  <si>
    <t xml:space="preserve">    Shipping, International</t>
  </si>
  <si>
    <t>TKI000:ea_Shipping,Inte</t>
  </si>
  <si>
    <t xml:space="preserve">    Shipping, Domestic</t>
  </si>
  <si>
    <t>TKI000:ea_Shipping,Dome</t>
  </si>
  <si>
    <t xml:space="preserve">    Rail, Freight</t>
  </si>
  <si>
    <t>TKI000:ea_Rail,Freight</t>
  </si>
  <si>
    <t xml:space="preserve">    Rail, Passenger</t>
  </si>
  <si>
    <t>TKI000:ea_Rail,Passenge</t>
  </si>
  <si>
    <t xml:space="preserve">    Freight Trucks</t>
  </si>
  <si>
    <t>TKI000:ea_FreightTrucks</t>
  </si>
  <si>
    <t xml:space="preserve">    Bus Transportation</t>
  </si>
  <si>
    <t>TKI000:ea_BusTransporta</t>
  </si>
  <si>
    <t xml:space="preserve">    Commercial Light Trucks 1/</t>
  </si>
  <si>
    <t>TKI000:ea_CommercialLig</t>
  </si>
  <si>
    <t xml:space="preserve">    Light-Duty Vehicles</t>
  </si>
  <si>
    <t>TKI000:ea_Light-DutyVeh</t>
  </si>
  <si>
    <t xml:space="preserve">  (million barrels per day oil equivalent)</t>
  </si>
  <si>
    <t>TKI000:da_Total</t>
  </si>
  <si>
    <t>TKI000:da_PipelineFuel</t>
  </si>
  <si>
    <t>TKI000:da_Lubricants</t>
  </si>
  <si>
    <t>TKI000:da_MilitaryUse</t>
  </si>
  <si>
    <t>TKI000:da_Air</t>
  </si>
  <si>
    <t>TKI000:da_RecreationalB</t>
  </si>
  <si>
    <t>TKI000:da_Shipping,Inte</t>
  </si>
  <si>
    <t>TKI000:da_Shipping,Dome</t>
  </si>
  <si>
    <t>TKI000:da_Rail,Freight</t>
  </si>
  <si>
    <t>TKI000:da_Rail,Passenge</t>
  </si>
  <si>
    <t>TKI000:da_FreightTrucks</t>
  </si>
  <si>
    <t>TKI000:da_BusTransporta</t>
  </si>
  <si>
    <t>TKI000:da_CommercialLig</t>
  </si>
  <si>
    <t>TKI000:da_Light-DutyVeh</t>
  </si>
  <si>
    <t xml:space="preserve">  (quadrillion Btu)</t>
  </si>
  <si>
    <t>Energy Use by Mode</t>
  </si>
  <si>
    <t xml:space="preserve">   Domestic Shipping</t>
  </si>
  <si>
    <t>TKI000:ca_DomesticShipp</t>
  </si>
  <si>
    <t xml:space="preserve">   Rail</t>
  </si>
  <si>
    <t>TKI000:ca_Rail</t>
  </si>
  <si>
    <t xml:space="preserve"> (ton miles/thousand Btu)</t>
  </si>
  <si>
    <t xml:space="preserve">   Aircraft</t>
  </si>
  <si>
    <t>TKI000:ca_Aircraft</t>
  </si>
  <si>
    <t xml:space="preserve"> (seat miles per gallon)</t>
  </si>
  <si>
    <t xml:space="preserve">   Freight Truck</t>
  </si>
  <si>
    <t>TKI000:ca_FreightTruck</t>
  </si>
  <si>
    <t xml:space="preserve">   Stock Commercial Light Truck 1/</t>
  </si>
  <si>
    <t>TKI000:ca_StockCommerci</t>
  </si>
  <si>
    <t xml:space="preserve">   New Commercial Light Truck 1/</t>
  </si>
  <si>
    <t>TKI000:ca_NewCommercial</t>
  </si>
  <si>
    <t xml:space="preserve">   Light-Duty Stock 6/</t>
  </si>
  <si>
    <t>TKI000:ca_Light-DutySto</t>
  </si>
  <si>
    <t xml:space="preserve">     New Light Truck 5/</t>
  </si>
  <si>
    <t>TKI000:ca_OnRoadNewTwuk</t>
  </si>
  <si>
    <t xml:space="preserve">     New Car 5/</t>
  </si>
  <si>
    <t>TKI000:ca_OnRoadNewCar</t>
  </si>
  <si>
    <t xml:space="preserve">   On-Road New Light-Duty Vehicle 5/</t>
  </si>
  <si>
    <t>TKI000:ca_OnRoadNewVeh</t>
  </si>
  <si>
    <t xml:space="preserve">     New Light Truck 4/</t>
  </si>
  <si>
    <t>TKI000:ca_TestedNewTwuk</t>
  </si>
  <si>
    <t xml:space="preserve">     New Car 4/</t>
  </si>
  <si>
    <t>TKI000:ca_TestedNewCar</t>
  </si>
  <si>
    <t xml:space="preserve">   Tested New Light-Duty Vehicle 4/</t>
  </si>
  <si>
    <t>TKI000:ca_TestedNewVeh</t>
  </si>
  <si>
    <t xml:space="preserve">     New Light Truck 3/</t>
  </si>
  <si>
    <t>TKI000:ca_NewTwukCred</t>
  </si>
  <si>
    <t xml:space="preserve">     New Car 3/</t>
  </si>
  <si>
    <t>TKI000:ca_NewCarCred</t>
  </si>
  <si>
    <t xml:space="preserve">   Compliance New Light-Duty Vehicle 3/</t>
  </si>
  <si>
    <t>TKI000:ca_NewVehCred</t>
  </si>
  <si>
    <t xml:space="preserve">     New Light Truck 2/</t>
  </si>
  <si>
    <t>TKI000:ca_TwukCAFEStand</t>
  </si>
  <si>
    <t xml:space="preserve">     New Car 2/</t>
  </si>
  <si>
    <t>TKI000:ca_CarCAFEStand</t>
  </si>
  <si>
    <t xml:space="preserve">   New Light-Duty Vehicle CAFE Standard 2/</t>
  </si>
  <si>
    <t>TKI000:ca_AvgCAFEStand</t>
  </si>
  <si>
    <t xml:space="preserve"> (miles per gallon)</t>
  </si>
  <si>
    <t>Energy Efficiency Indicators</t>
  </si>
  <si>
    <t>TKI000:ba_DomesticShipp</t>
  </si>
  <si>
    <t>TKI000:ba_Rail</t>
  </si>
  <si>
    <t xml:space="preserve"> (billion ton miles traveled)</t>
  </si>
  <si>
    <t xml:space="preserve">   Air</t>
  </si>
  <si>
    <t>TKI000:ba_Air</t>
  </si>
  <si>
    <t xml:space="preserve"> (billion seat miles available)</t>
  </si>
  <si>
    <t xml:space="preserve">   Freight Trucks greater than 10,000 pounds</t>
  </si>
  <si>
    <t>TKI000:ba_FreightTrucks</t>
  </si>
  <si>
    <t xml:space="preserve">   Commercial Light Trucks 1/</t>
  </si>
  <si>
    <t>TKI000:ba_CommercialLig</t>
  </si>
  <si>
    <t xml:space="preserve">   Light-Duty Vehicles less than 8,501 pounds</t>
  </si>
  <si>
    <t>TKI000:ba_Light-DutyVeh</t>
  </si>
  <si>
    <t xml:space="preserve"> (billion vehicle miles traveled)</t>
  </si>
  <si>
    <t>Travel Indicators</t>
  </si>
  <si>
    <t>Key Indicators</t>
  </si>
  <si>
    <t xml:space="preserve"> Key Indicators and Consumption</t>
  </si>
  <si>
    <t>7. Transportation Sector Key Indicators and Delivered Energy Consumption</t>
  </si>
  <si>
    <t>TKI000</t>
  </si>
  <si>
    <t>Release Date</t>
  </si>
  <si>
    <t>Datekey</t>
  </si>
  <si>
    <t>Reference case</t>
  </si>
  <si>
    <t>Scenario</t>
  </si>
  <si>
    <t>Report</t>
  </si>
  <si>
    <t>Notes</t>
  </si>
  <si>
    <t>battery electric vehicle</t>
  </si>
  <si>
    <t>natural gas vehicle</t>
  </si>
  <si>
    <t>gasoline vehicle</t>
  </si>
  <si>
    <t>diesel vehicle</t>
  </si>
  <si>
    <t>plugin hybrid vehicle</t>
  </si>
  <si>
    <t>ATE000:pa_JetFuelUS</t>
  </si>
  <si>
    <t>ATE000:oa_AviationGasol</t>
  </si>
  <si>
    <t>ATE000:oa_JF_World</t>
  </si>
  <si>
    <t>ATE000:oa_JF_Oceania</t>
  </si>
  <si>
    <t>ATE000:oa_JF_SW_Asia</t>
  </si>
  <si>
    <t>ATE000:oa_JF_SE_Asia</t>
  </si>
  <si>
    <t>ATE000:oa_JF_NE_Asia</t>
  </si>
  <si>
    <t>ATE000:oa_JF_China</t>
  </si>
  <si>
    <t>ATE000:oa_JF_Russia</t>
  </si>
  <si>
    <t>ATE000:oa_JF_Mideast</t>
  </si>
  <si>
    <t>ATE000:oa_JF_Africa</t>
  </si>
  <si>
    <t>ATE000:oa_JF_Europe</t>
  </si>
  <si>
    <t>ATE000:oa_JF_South_Am</t>
  </si>
  <si>
    <t>ATE000:oa_JF_Central_Am</t>
  </si>
  <si>
    <t>ATE000:oa_JF_Canada</t>
  </si>
  <si>
    <t>ATE000:oa_JF_US</t>
  </si>
  <si>
    <t>Fuel Consumption (trillion Btu)</t>
  </si>
  <si>
    <t>ATE000:na_AverageAircra</t>
  </si>
  <si>
    <t>ATE000:na_RegionalJets</t>
  </si>
  <si>
    <t>ATE000:na_WideBodyAircr</t>
  </si>
  <si>
    <t>ATE000:na_NarrowBodyAir</t>
  </si>
  <si>
    <t>ATE000:ma_AverageAircra</t>
  </si>
  <si>
    <t>ATE000:ma_RegionalJets</t>
  </si>
  <si>
    <t>ATE000:ma_WideBodyAircr</t>
  </si>
  <si>
    <t>ATE000:ma_NarrowBodyAir</t>
  </si>
  <si>
    <t>ATE000:la_ElectricallyA</t>
  </si>
  <si>
    <t>ATE000:la_WeightReducin</t>
  </si>
  <si>
    <t>ATE000:la_Advanced Aero</t>
  </si>
  <si>
    <t>ATE000:la_LaminarFlowCo</t>
  </si>
  <si>
    <t>- -</t>
  </si>
  <si>
    <t>ATE000:la_gen_tech_5</t>
  </si>
  <si>
    <t>ATE000:la_gen_tech_4</t>
  </si>
  <si>
    <t>ATE000:la_gen_tech_3</t>
  </si>
  <si>
    <t>ATE000:la_gen_tech_2</t>
  </si>
  <si>
    <t>ATE000:la_gen_tech_1</t>
  </si>
  <si>
    <t>Advanced Technology Penetration</t>
  </si>
  <si>
    <t>Total World</t>
  </si>
  <si>
    <t>ATE000:sal_WorldTotal</t>
  </si>
  <si>
    <t>ATE000:sal_Oceania-rj</t>
  </si>
  <si>
    <t>ATE000:sal_Oceania-wb</t>
  </si>
  <si>
    <t>ATE000:sal_Oceania-nb</t>
  </si>
  <si>
    <t>ATE000:sal_Oceania</t>
  </si>
  <si>
    <t>ATE000:sal_SW_Asia-rj</t>
  </si>
  <si>
    <t>ATE000:sal_SW_Asia-wb</t>
  </si>
  <si>
    <t>ATE000:sal_SW_Asia-nb</t>
  </si>
  <si>
    <t>ATE000:sal_SW_Asia</t>
  </si>
  <si>
    <t>ATE000:sal_SE_Asia-rj</t>
  </si>
  <si>
    <t>ATE000:sal_SE_Asia-wb</t>
  </si>
  <si>
    <t>ATE000:sal_SE_Asia-nb</t>
  </si>
  <si>
    <t>ATE000:sal_SE_Asia</t>
  </si>
  <si>
    <t>ATE000:sal_NE_Asia-rj</t>
  </si>
  <si>
    <t>ATE000:sal_NE_Asia-wb</t>
  </si>
  <si>
    <t>ATE000:sal_NE_Asia-nb</t>
  </si>
  <si>
    <t>ATE000:sal_NE_Asia</t>
  </si>
  <si>
    <t>ATE000:sal_China-rj</t>
  </si>
  <si>
    <t>ATE000:sal_China-wb</t>
  </si>
  <si>
    <t>ATE000:sal_China-nb</t>
  </si>
  <si>
    <t>ATE000:sal_China</t>
  </si>
  <si>
    <t>ATE000:sal_Russia-rj</t>
  </si>
  <si>
    <t>ATE000:sal_Russia-wb</t>
  </si>
  <si>
    <t>ATE000:sal_Russia-nb</t>
  </si>
  <si>
    <t>ATE000:sal_Russia</t>
  </si>
  <si>
    <t>ATE000:sal_Mideast-rj</t>
  </si>
  <si>
    <t>ATE000:sal_Mideast-wb</t>
  </si>
  <si>
    <t>ATE000:sal_Mideast-nb</t>
  </si>
  <si>
    <t>ATE000:sal_Mideast</t>
  </si>
  <si>
    <t>ATE000:sal_Africa-rj</t>
  </si>
  <si>
    <t>ATE000:sal_Africa-wb</t>
  </si>
  <si>
    <t>ATE000:sal_Africa-nb</t>
  </si>
  <si>
    <t>ATE000:sal_Africa</t>
  </si>
  <si>
    <t>ATE000:sal_Europe-rj</t>
  </si>
  <si>
    <t>ATE000:sal_Europe-wb</t>
  </si>
  <si>
    <t>ATE000:sal_Europe-nb</t>
  </si>
  <si>
    <t>ATE000:sal_Europe</t>
  </si>
  <si>
    <t>ATE000:sal_South_Am-rj</t>
  </si>
  <si>
    <t>ATE000:sal_South_Am-wb</t>
  </si>
  <si>
    <t>ATE000:sal_South_Am-nb</t>
  </si>
  <si>
    <t>ATE000:sal_South_Am</t>
  </si>
  <si>
    <t>ATE000:sal_Central_Am-r</t>
  </si>
  <si>
    <t>ATE000:sal_Central_Am-w</t>
  </si>
  <si>
    <t>ATE000:sal_Central_Am-n</t>
  </si>
  <si>
    <t>ATE000:sal_Central_Am</t>
  </si>
  <si>
    <t>ATE000:sal_Canada-rj</t>
  </si>
  <si>
    <t>ATE000:sal_Canada-wb</t>
  </si>
  <si>
    <t>ATE000:sal_Canada-nb</t>
  </si>
  <si>
    <t>ATE000:sal_Canada</t>
  </si>
  <si>
    <t>ATE000:sal_USRegional</t>
  </si>
  <si>
    <t>ATE000:sal_USWideBody</t>
  </si>
  <si>
    <t>ATE000:sal_USNarrowBody</t>
  </si>
  <si>
    <t>ATE000:sal_U.S.Total</t>
  </si>
  <si>
    <t>Aircraft Sales</t>
  </si>
  <si>
    <t>ATE000:fa_WorldTotal</t>
  </si>
  <si>
    <t>ATE000:fa_Oceania</t>
  </si>
  <si>
    <t>ATE000:fa_SW_Asia</t>
  </si>
  <si>
    <t>ATE000:fa_SE_Asia</t>
  </si>
  <si>
    <t>ATE000:fa_NE_Asia</t>
  </si>
  <si>
    <t>ATE000:fa_China</t>
  </si>
  <si>
    <t>ATE000:fa_Russia</t>
  </si>
  <si>
    <t>ATE000:fa_Mideast</t>
  </si>
  <si>
    <t>ATE000:fa_Africa</t>
  </si>
  <si>
    <t>ATE000:fa_Europe</t>
  </si>
  <si>
    <t>ATE000:fa_South_Am</t>
  </si>
  <si>
    <t>ATE000:fa_Central_Am</t>
  </si>
  <si>
    <t>ATE000:fa_Canada</t>
  </si>
  <si>
    <t>ATE000:fa_USRegional</t>
  </si>
  <si>
    <t>ATE000:fa_USWideBody</t>
  </si>
  <si>
    <t>ATE000:fa_USNarrowBody</t>
  </si>
  <si>
    <t>ATE000:fa_U.S.Total</t>
  </si>
  <si>
    <t>Seat Miles Demanded (billion miles)</t>
  </si>
  <si>
    <t>ATE000:ea_FreRevWorld</t>
  </si>
  <si>
    <t>ATE000:ea_FreRevOceania</t>
  </si>
  <si>
    <t>ATE000:ea_FreRevSWAsia</t>
  </si>
  <si>
    <t>ATE000:ea_FreRevSEAsia</t>
  </si>
  <si>
    <t>ATE000:ea_FreRevNEAsia</t>
  </si>
  <si>
    <t>ATE000:ea_FreRevChina</t>
  </si>
  <si>
    <t>ATE000:ea_FreRevRussia</t>
  </si>
  <si>
    <t>ATE000:ea_FreRevMideast</t>
  </si>
  <si>
    <t>ATE000:ea_FreRevAfrica</t>
  </si>
  <si>
    <t>ATE000:ea_FreRevEurope</t>
  </si>
  <si>
    <t>ATE000:ea_FreRevSouthAm</t>
  </si>
  <si>
    <t>ATE000:ea_FreRevCentAm</t>
  </si>
  <si>
    <t>ATE000:ea_FreRevCanada</t>
  </si>
  <si>
    <t>ATE000:ea_FreRevUnited</t>
  </si>
  <si>
    <t>ATE000:rpm_OC_Internat</t>
  </si>
  <si>
    <t>ATE000:rpm_SW_Internat</t>
  </si>
  <si>
    <t>ATE000:rpm_SE_Internat</t>
  </si>
  <si>
    <t>ATE000:rpm_NE_Internat</t>
  </si>
  <si>
    <t>ATE000:rpm_CH_Internat</t>
  </si>
  <si>
    <t>ATE000:rpm_RU_Internat</t>
  </si>
  <si>
    <t>ATE000:rpm_ME_Internat</t>
  </si>
  <si>
    <t>ATE000:rpm_AF_Internat</t>
  </si>
  <si>
    <t>ATE000:rpm_EU_Internat</t>
  </si>
  <si>
    <t>ATE000:rpm_SA_Internat</t>
  </si>
  <si>
    <t>ATE000:rpm_CA_Internat</t>
  </si>
  <si>
    <t>ATE000:rpm_CN_Internat</t>
  </si>
  <si>
    <t>ATE000:rpm_US_Internat</t>
  </si>
  <si>
    <t>ATE000:rpm_OC_Domestic</t>
  </si>
  <si>
    <t>ATE000:rpm_SW_Domestic</t>
  </si>
  <si>
    <t>ATE000:rpm_SE_Domestic</t>
  </si>
  <si>
    <t>ATE000:rpm_NE_Domestic</t>
  </si>
  <si>
    <t>ATE000:rpm_CH_Domestic</t>
  </si>
  <si>
    <t>ATE000:rpm_RU_Domestic</t>
  </si>
  <si>
    <t>ATE000:rpm_ME_Domestic</t>
  </si>
  <si>
    <t>ATE000:rpm_AF_Domestic</t>
  </si>
  <si>
    <t>ATE000:rpm_EU_Domestic</t>
  </si>
  <si>
    <t>ATE000:rpm_SA_Domestic</t>
  </si>
  <si>
    <t>ATE000:rpm_CA_Domestic</t>
  </si>
  <si>
    <t>ATE000:rpm_CN_Domestic</t>
  </si>
  <si>
    <t>ATE000:rpm_US_Domestic</t>
  </si>
  <si>
    <t>Travel Demand</t>
  </si>
  <si>
    <t>ATE000:pop_JF_Oceania</t>
  </si>
  <si>
    <t>ATE000:pop_JF_SW_Asia</t>
  </si>
  <si>
    <t>ATE000:pop_JF_SE_Asia</t>
  </si>
  <si>
    <t>ATE000:pop_JF_NE_Asia</t>
  </si>
  <si>
    <t>ATE000:pop_JF_China</t>
  </si>
  <si>
    <t>ATE000:pop_JF_Russia</t>
  </si>
  <si>
    <t>ATE000:pop_JF_Mideast</t>
  </si>
  <si>
    <t>ATE000:pop_JF_Africa</t>
  </si>
  <si>
    <t>ATE000:pop_JF_Europe</t>
  </si>
  <si>
    <t>ATE000:pop_JF_South_Am</t>
  </si>
  <si>
    <t>ATE000:pop_JF_Central_A</t>
  </si>
  <si>
    <t>ATE000:pop_JF_Canada</t>
  </si>
  <si>
    <t>ATE000:pop_JF_US</t>
  </si>
  <si>
    <t>Driver Variables</t>
  </si>
  <si>
    <t>ATE000:ea_LoadFactor,In</t>
  </si>
  <si>
    <t>ATE000:da_LoadFactor,Do</t>
  </si>
  <si>
    <t>Load Factor (fraction of seats filled)</t>
  </si>
  <si>
    <t>ATE000:ca_Yield-non_u.s</t>
  </si>
  <si>
    <t>ATE000:ca_Yield-interna</t>
  </si>
  <si>
    <t>ATE000:ca_Yield-domesti</t>
  </si>
  <si>
    <t>Ticket Price (1996 cents per passenger mile)</t>
  </si>
  <si>
    <t>Fuel Cost (1987 dollars per million Btu)</t>
  </si>
  <si>
    <t>ATE000:ba_FuelCost(1987</t>
  </si>
  <si>
    <t>ATE000</t>
  </si>
  <si>
    <t>ATS000:crg_WorldTotal</t>
  </si>
  <si>
    <t>ATS000:crg_Oceania</t>
  </si>
  <si>
    <t>ATS000:crg_SW_Asia</t>
  </si>
  <si>
    <t>ATS000:crg_SE_Asia</t>
  </si>
  <si>
    <t>ATS000:crg_NE_Asia</t>
  </si>
  <si>
    <t>ATS000:crg_China</t>
  </si>
  <si>
    <t>ATS000:crg_Russia</t>
  </si>
  <si>
    <t>ATS000:crg_Mideast</t>
  </si>
  <si>
    <t>ATS000:crg_Africa</t>
  </si>
  <si>
    <t>ATS000:crg_Europe</t>
  </si>
  <si>
    <t>ATS000:crg_South_Am</t>
  </si>
  <si>
    <t>ATS000:crg_Central_Am</t>
  </si>
  <si>
    <t>ATS000:crg_Canada</t>
  </si>
  <si>
    <t>ATS000:crg_U.S.Total</t>
  </si>
  <si>
    <t>Aircraft Cargo Stock</t>
  </si>
  <si>
    <t>ATS000:prk_WorldTotal</t>
  </si>
  <si>
    <t>ATS000:prk_Oceania-rj</t>
  </si>
  <si>
    <t>ATS000:prk_Oceania-wb</t>
  </si>
  <si>
    <t>ATS000:prk_Oceania-nb</t>
  </si>
  <si>
    <t>ATS000:prk_Oceania</t>
  </si>
  <si>
    <t>ATS000:prk_SW_Asia-rj</t>
  </si>
  <si>
    <t>ATS000:prk_SW_Asia-wb</t>
  </si>
  <si>
    <t>ATS000:prk_SW_Asia-nb</t>
  </si>
  <si>
    <t>ATS000:prk_SW_Asia</t>
  </si>
  <si>
    <t>ATS000:prk_SE_Asia-rj</t>
  </si>
  <si>
    <t>ATS000:prk_SE_Asia-wb</t>
  </si>
  <si>
    <t>ATS000:prk_SE_Asia-nb</t>
  </si>
  <si>
    <t>ATS000:prk_SE_Asia</t>
  </si>
  <si>
    <t>ATS000:prk_NE_Asia-rj</t>
  </si>
  <si>
    <t>ATS000:prk_NE_Asia-wb</t>
  </si>
  <si>
    <t>ATS000:prk_NE_Asia-nb</t>
  </si>
  <si>
    <t>ATS000:prk_NE_Asia</t>
  </si>
  <si>
    <t>ATS000:prk_China-rj</t>
  </si>
  <si>
    <t>ATS000:prk_China-wb</t>
  </si>
  <si>
    <t>ATS000:prk_China-nb</t>
  </si>
  <si>
    <t>ATS000:prk_China</t>
  </si>
  <si>
    <t>ATS000:prk_Russia-rj</t>
  </si>
  <si>
    <t>ATS000:prk_Russia-wb</t>
  </si>
  <si>
    <t>ATS000:prk_Russia-nb</t>
  </si>
  <si>
    <t>ATS000:prk_Russia</t>
  </si>
  <si>
    <t>ATS000:prk_Mideast-rj</t>
  </si>
  <si>
    <t>ATS000:prk_Mideast-wb</t>
  </si>
  <si>
    <t>ATS000:prk_Mideast-nb</t>
  </si>
  <si>
    <t>ATS000:prk_Mideast</t>
  </si>
  <si>
    <t>ATS000:prk_Africa-rj</t>
  </si>
  <si>
    <t>ATS000:prk_Africa-wb</t>
  </si>
  <si>
    <t>ATS000:prk_Africa-nb</t>
  </si>
  <si>
    <t>ATS000:prk_Africa</t>
  </si>
  <si>
    <t>ATS000:prk_Europe-rj</t>
  </si>
  <si>
    <t>ATS000:prk_Europe-wb</t>
  </si>
  <si>
    <t>ATS000:prk_Europe-nb</t>
  </si>
  <si>
    <t>ATS000:prk_Europe</t>
  </si>
  <si>
    <t>ATS000:prk_South_Am-rj</t>
  </si>
  <si>
    <t>ATS000:prk_South_Am-wb</t>
  </si>
  <si>
    <t>ATS000:prk_South_Am-nb</t>
  </si>
  <si>
    <t>ATS000:prk_South_Am</t>
  </si>
  <si>
    <t>ATS000:prk_Central_Am-r</t>
  </si>
  <si>
    <t>ATS000:prk_Central_Am-w</t>
  </si>
  <si>
    <t>ATS000:prk_Central_Am-n</t>
  </si>
  <si>
    <t>ATS000:prk_Central_Am</t>
  </si>
  <si>
    <t>ATS000:prk_Canada-rj</t>
  </si>
  <si>
    <t>ATS000:prk_Canada-wb</t>
  </si>
  <si>
    <t>ATS000:prk_Canada-nb</t>
  </si>
  <si>
    <t>ATS000:prk_Canada</t>
  </si>
  <si>
    <t>ATS000:prk_USRegional</t>
  </si>
  <si>
    <t>ATS000:prk_USWideBody</t>
  </si>
  <si>
    <t>ATS000:prk_USNarrowBody</t>
  </si>
  <si>
    <t>ATS000:prk_U.S.Total</t>
  </si>
  <si>
    <t>Aircraft Parked Stock</t>
  </si>
  <si>
    <t>ATS000:act_WorldTotal</t>
  </si>
  <si>
    <t>ATS000:act_Oceania-rj</t>
  </si>
  <si>
    <t>ATS000:act_Oceania-wb</t>
  </si>
  <si>
    <t>ATS000:act_Oceania-nb</t>
  </si>
  <si>
    <t>ATS000:act_Oceania</t>
  </si>
  <si>
    <t>ATS000:act_SW_Asia-rj</t>
  </si>
  <si>
    <t>ATS000:act_SW_Asia-wb</t>
  </si>
  <si>
    <t>ATS000:act_SW_Asia-nb</t>
  </si>
  <si>
    <t>ATS000:act_SW_Asia</t>
  </si>
  <si>
    <t>ATS000:act_SE_Asia-rj</t>
  </si>
  <si>
    <t>ATS000:act_SE_Asia-wb</t>
  </si>
  <si>
    <t>ATS000:act_SE_Asia-nb</t>
  </si>
  <si>
    <t>ATS000:act_SE_Asia</t>
  </si>
  <si>
    <t>ATS000:act_NE_Asia-rj</t>
  </si>
  <si>
    <t>ATS000:act_NE_Asia-wb</t>
  </si>
  <si>
    <t>ATS000:act_NE_Asia-nb</t>
  </si>
  <si>
    <t>ATS000:act_NE_Asia</t>
  </si>
  <si>
    <t>ATS000:act_China-rj</t>
  </si>
  <si>
    <t>ATS000:act_China-wb</t>
  </si>
  <si>
    <t>ATS000:act_China-nb</t>
  </si>
  <si>
    <t>ATS000:act_China</t>
  </si>
  <si>
    <t>ATS000:act_Russia-rj</t>
  </si>
  <si>
    <t>ATS000:act_Russia-wb</t>
  </si>
  <si>
    <t>ATS000:act_Russia-nb</t>
  </si>
  <si>
    <t>ATS000:act_Russia</t>
  </si>
  <si>
    <t>ATS000:act_Mideast-rj</t>
  </si>
  <si>
    <t>ATS000:act_Mideast-wb</t>
  </si>
  <si>
    <t>ATS000:act_Mideast-nb</t>
  </si>
  <si>
    <t>ATS000:act_Mideast</t>
  </si>
  <si>
    <t>ATS000:act_Africa-rj</t>
  </si>
  <si>
    <t>ATS000:act_Africa-wb</t>
  </si>
  <si>
    <t>ATS000:act_Africa-nb</t>
  </si>
  <si>
    <t>ATS000:act_Africa</t>
  </si>
  <si>
    <t>ATS000:act_Europe-rj</t>
  </si>
  <si>
    <t>ATS000:act_Europe-wb</t>
  </si>
  <si>
    <t>ATS000:act_Europe-nb</t>
  </si>
  <si>
    <t>ATS000:act_Europe</t>
  </si>
  <si>
    <t>ATS000:act_South_Am-rj</t>
  </si>
  <si>
    <t>ATS000:act_South_Am-wb</t>
  </si>
  <si>
    <t>ATS000:act_South_Am-nb</t>
  </si>
  <si>
    <t>ATS000:act_South_Am</t>
  </si>
  <si>
    <t>ATS000:act_Central_Am-r</t>
  </si>
  <si>
    <t>ATS000:act_Central_Am-w</t>
  </si>
  <si>
    <t>ATS000:act_Central_Am-n</t>
  </si>
  <si>
    <t>ATS000:act_Central_Am</t>
  </si>
  <si>
    <t>ATS000:act_Canada-rj</t>
  </si>
  <si>
    <t>ATS000:act_Canada-wb</t>
  </si>
  <si>
    <t>ATS000:act_Canada-nb</t>
  </si>
  <si>
    <t>ATS000:act_Canada</t>
  </si>
  <si>
    <t>ATS000:act_USRegional</t>
  </si>
  <si>
    <t>ATS000:act_USWideBody</t>
  </si>
  <si>
    <t>ATS000:act_USNarrowBody</t>
  </si>
  <si>
    <t>ATS000:act_U.S.Total</t>
  </si>
  <si>
    <t>Aircraft Active Stock</t>
  </si>
  <si>
    <t>ATS000:stk_WorldTotal</t>
  </si>
  <si>
    <t>ATS000:stk_Oceania-rj</t>
  </si>
  <si>
    <t>ATS000:stk_Oceania-wb</t>
  </si>
  <si>
    <t>ATS000:stk_Oceania-nb</t>
  </si>
  <si>
    <t>ATS000:stk_Oceania</t>
  </si>
  <si>
    <t>ATS000:stk_SW_Asia-rj</t>
  </si>
  <si>
    <t>ATS000:stk_SW_Asia-wb</t>
  </si>
  <si>
    <t>ATS000:stk_SW_Asia-nb</t>
  </si>
  <si>
    <t>ATS000:stk_SW_Asia</t>
  </si>
  <si>
    <t>ATS000:stk_SE_Asia-rj</t>
  </si>
  <si>
    <t>ATS000:stk_SE_Asia-wb</t>
  </si>
  <si>
    <t>ATS000:stk_SE_Asia-nb</t>
  </si>
  <si>
    <t>ATS000:stk_SE_Asia</t>
  </si>
  <si>
    <t>ATS000:stk_NE_Asia-rj</t>
  </si>
  <si>
    <t>ATS000:stk_NE_Asia-wb</t>
  </si>
  <si>
    <t>ATS000:stk_NE_Asia-nb</t>
  </si>
  <si>
    <t>ATS000:stk_NE_Asia</t>
  </si>
  <si>
    <t>ATS000:stk_China-rj</t>
  </si>
  <si>
    <t>ATS000:stk_China-wb</t>
  </si>
  <si>
    <t>ATS000:stk_China-nb</t>
  </si>
  <si>
    <t>ATS000:stk_China</t>
  </si>
  <si>
    <t>ATS000:stk_Russia-rj</t>
  </si>
  <si>
    <t>ATS000:stk_Russia-wb</t>
  </si>
  <si>
    <t>ATS000:stk_Russia-nb</t>
  </si>
  <si>
    <t>ATS000:stk_Russia</t>
  </si>
  <si>
    <t>ATS000:stk_Mideast-rj</t>
  </si>
  <si>
    <t>ATS000:stk_Mideast-wb</t>
  </si>
  <si>
    <t>ATS000:stk_Mideast-nb</t>
  </si>
  <si>
    <t>ATS000:stk_Mideast</t>
  </si>
  <si>
    <t>ATS000:stk_Africa-rj</t>
  </si>
  <si>
    <t>ATS000:stk_Africa-wb</t>
  </si>
  <si>
    <t>ATS000:stk_Africa-nb</t>
  </si>
  <si>
    <t>ATS000:stk_Africa</t>
  </si>
  <si>
    <t>ATS000:stk_Europe-rj</t>
  </si>
  <si>
    <t>ATS000:stk_Europe-wb</t>
  </si>
  <si>
    <t>ATS000:stk_Europe-nb</t>
  </si>
  <si>
    <t>ATS000:stk_Europe</t>
  </si>
  <si>
    <t>ATS000:stk_South_Am-rj</t>
  </si>
  <si>
    <t>ATS000:stk_South_Am-wb</t>
  </si>
  <si>
    <t>ATS000:stk_South_Am-nb</t>
  </si>
  <si>
    <t>ATS000:stk_South_Am</t>
  </si>
  <si>
    <t>ATS000:stk_Central_Am-r</t>
  </si>
  <si>
    <t>ATS000:stk_Central_Am-w</t>
  </si>
  <si>
    <t>ATS000:stk_Central_Am-n</t>
  </si>
  <si>
    <t>ATS000:stk_Central_Am</t>
  </si>
  <si>
    <t>ATS000:stk_Canada-rj</t>
  </si>
  <si>
    <t>ATS000:stk_Canada-wb</t>
  </si>
  <si>
    <t>ATS000:stk_Canada-nb</t>
  </si>
  <si>
    <t>ATS000:stk_Canada</t>
  </si>
  <si>
    <t>ATS000:stk_USRegional</t>
  </si>
  <si>
    <t>ATS000:stk_USWideBody</t>
  </si>
  <si>
    <t>ATS000:stk_USNarrowBody</t>
  </si>
  <si>
    <t>ATS000:stk_U.S.Total</t>
  </si>
  <si>
    <t>Aircraft Stock</t>
  </si>
  <si>
    <t>ATS000</t>
  </si>
  <si>
    <t>share of active aircraft that are passenger aircraft</t>
  </si>
  <si>
    <t>share of active aircraft that are cargo aircraft</t>
  </si>
  <si>
    <t>Aircraft shares by cargo type</t>
  </si>
  <si>
    <t>aircraft</t>
  </si>
  <si>
    <t>EIA</t>
  </si>
  <si>
    <t>https://www.eia.gov/outlooks/aeo/tables_ref.cfm</t>
  </si>
  <si>
    <t>HDVs</t>
  </si>
  <si>
    <t>Ratios of New Vehicle Fuel Economy to Fleet Average Fuel Economy</t>
  </si>
  <si>
    <t>freight ships</t>
  </si>
  <si>
    <t>Freight ship efficiency (for domestic shipping) is available directly from AEO 7.  We</t>
  </si>
  <si>
    <t>calculated as noted above.</t>
  </si>
  <si>
    <t>to fleet average ship fuel economy is not available, we multiply by that ratio for aircraft,</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</si>
  <si>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</si>
  <si>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</si>
  <si>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</si>
  <si>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</si>
  <si>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</si>
  <si>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</si>
  <si>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</si>
  <si>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</si>
  <si>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</si>
  <si>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</si>
  <si>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</si>
  <si>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</si>
  <si>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</si>
  <si>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</si>
  <si>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</si>
  <si>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</si>
  <si>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U.S. Coast Guard</t>
  </si>
  <si>
    <t>National Recreational Boating Survey 2012</t>
  </si>
  <si>
    <t>http://www.uscgboating.org/library/recreational-boating-servey/2012survey%20report.pdf</t>
  </si>
  <si>
    <t>Page 63, Table 40</t>
  </si>
  <si>
    <t>Sources: AEO 48, AEO 49</t>
  </si>
  <si>
    <t>Sources: AEO 7, AEO 48, AEO 49</t>
  </si>
  <si>
    <t>See Notes section for which vehicle types use which sources</t>
  </si>
  <si>
    <t>freight rail</t>
  </si>
  <si>
    <t>Freight rail efficiency is available directly from AEO 7.  Since a ratio of new rail fuel</t>
  </si>
  <si>
    <t>economy to fleet average rail fuel economy is not available, we multiply by the</t>
  </si>
  <si>
    <t>ratio for aircraft, as noted above.</t>
  </si>
  <si>
    <t>passenger rail</t>
  </si>
  <si>
    <t>freight and passenger aircraft</t>
  </si>
  <si>
    <r>
      <t>1985: Amtrak,</t>
    </r>
    <r>
      <rPr>
        <i/>
        <sz val="9"/>
        <rFont val="Arial"/>
        <family val="2"/>
      </rPr>
      <t xml:space="preserve"> Amtrak FY95 Annual Report </t>
    </r>
    <r>
      <rPr>
        <sz val="9"/>
        <rFont val="Arial"/>
        <family val="2"/>
      </rPr>
      <t xml:space="preserve">(Washington, DC: 1996), Statistical Appendix, page 4. </t>
    </r>
  </si>
  <si>
    <r>
      <t xml:space="preserve">1960-80: Association of American Railroads, </t>
    </r>
    <r>
      <rPr>
        <i/>
        <sz val="9"/>
        <rFont val="Arial"/>
        <family val="2"/>
      </rPr>
      <t>Railroad Facts</t>
    </r>
    <r>
      <rPr>
        <sz val="9"/>
        <rFont val="Arial"/>
        <family val="2"/>
      </rPr>
      <t xml:space="preserve"> (Washington, DC: Annual Issues).</t>
    </r>
  </si>
  <si>
    <r>
      <t xml:space="preserve">1960-1995: American Public Transportation Association, </t>
    </r>
    <r>
      <rPr>
        <i/>
        <sz val="9"/>
        <rFont val="Arial"/>
        <family val="2"/>
      </rPr>
      <t>Public Transportation Fact Book</t>
    </r>
    <r>
      <rPr>
        <sz val="9"/>
        <rFont val="Arial"/>
        <family val="2"/>
      </rPr>
      <t xml:space="preserve"> (Washington, DC: Annual Issues), table 2 and similar tables in earlier editions.</t>
    </r>
  </si>
  <si>
    <t>All other data:</t>
  </si>
  <si>
    <t>1993-95: American Public Transit Association, personal communication, Aug. 13, 2001.</t>
  </si>
  <si>
    <t>1992: American Public Transit Association, personal communication, July 19, 2000.</t>
  </si>
  <si>
    <t>Ferryboat:</t>
  </si>
  <si>
    <t>Transit:</t>
  </si>
  <si>
    <t>Highway:</t>
  </si>
  <si>
    <r>
      <t xml:space="preserve">1960: Civil Aeronautics Board, </t>
    </r>
    <r>
      <rPr>
        <i/>
        <sz val="9"/>
        <rFont val="Arial"/>
        <family val="2"/>
      </rPr>
      <t xml:space="preserve">Handbook of Airline Statistics, 1969 </t>
    </r>
    <r>
      <rPr>
        <sz val="9"/>
        <rFont val="Arial"/>
        <family val="2"/>
      </rPr>
      <t>(Washington, DC: 1970), part III, table 2.</t>
    </r>
  </si>
  <si>
    <t>Air:</t>
  </si>
  <si>
    <t>SOURCES</t>
  </si>
  <si>
    <t>Numbers may not add to totals due to rounding.</t>
  </si>
  <si>
    <r>
      <t xml:space="preserve">Transit </t>
    </r>
    <r>
      <rPr>
        <sz val="9"/>
        <rFont val="Arial"/>
        <family val="2"/>
      </rPr>
      <t>data from 1996 and after are not comparable to the data for earlier years or to the data published in previous editions of the report due to different data sources used.</t>
    </r>
  </si>
  <si>
    <t>The FHWA estimates national trends by using State reported Highway Performance and Monitoring System (HPMS) data, fuel consumption data, vehicle registration data, other data such as the R. L. Polk vehicle data, and a host of modeling techniques.</t>
  </si>
  <si>
    <r>
      <rPr>
        <i/>
        <sz val="9"/>
        <rFont val="Arial"/>
        <family val="2"/>
      </rPr>
      <t>Air carrier</t>
    </r>
    <r>
      <rPr>
        <sz val="9"/>
        <rFont val="Arial"/>
        <family val="2"/>
      </rPr>
      <t xml:space="preserve"> passenger-miles are computed by summing the products of the aircraft-miles flown on each inter airport segment multiplied by the number of passengers carried on that segment. </t>
    </r>
    <r>
      <rPr>
        <i/>
        <sz val="9"/>
        <rFont val="Arial"/>
        <family val="2"/>
      </rPr>
      <t>Highway</t>
    </r>
    <r>
      <rPr>
        <sz val="9"/>
        <rFont val="Arial"/>
        <family val="2"/>
      </rPr>
      <t xml:space="preserve">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
    </r>
    <r>
      <rPr>
        <i/>
        <sz val="9"/>
        <rFont val="Arial"/>
        <family val="2"/>
      </rPr>
      <t>Transit</t>
    </r>
    <r>
      <rPr>
        <sz val="9"/>
        <rFont val="Arial"/>
        <family val="2"/>
      </rPr>
      <t xml:space="preserve"> passenger-miles are the cumulative sum of the distances ridden by each passenger. </t>
    </r>
    <r>
      <rPr>
        <i/>
        <sz val="9"/>
        <rFont val="Arial"/>
        <family val="2"/>
      </rPr>
      <t>Rail</t>
    </r>
    <r>
      <rPr>
        <sz val="9"/>
        <rFont val="Arial"/>
        <family val="2"/>
      </rPr>
      <t xml:space="preserve"> passenger-miles represent the movement of 1 passenger for 1 mile. </t>
    </r>
  </si>
  <si>
    <t>NOTES</t>
  </si>
  <si>
    <t>U</t>
  </si>
  <si>
    <t>Commuter rail</t>
  </si>
  <si>
    <t>Rail</t>
  </si>
  <si>
    <t>Heavy rail</t>
  </si>
  <si>
    <t>Truck, combination</t>
  </si>
  <si>
    <t>N</t>
  </si>
  <si>
    <t>Highway, total</t>
  </si>
  <si>
    <t>Air</t>
  </si>
  <si>
    <t xml:space="preserve">Table 1-40:  U.S. Passenger-Miles (Millions) </t>
  </si>
  <si>
    <t>Bureau of Transportation Statistics</t>
  </si>
  <si>
    <t>National Transportation Statistics</t>
  </si>
  <si>
    <t>Table 1-40</t>
  </si>
  <si>
    <t>https://www.rita.dot.gov/bts/sites/rita.dot.gov.bts/files/publications/national_transportation_statistics/index.html</t>
  </si>
  <si>
    <t>freight motorbikes</t>
  </si>
  <si>
    <t>This vehicle type is not used in the U.S. model.</t>
  </si>
  <si>
    <t>TEU000</t>
  </si>
  <si>
    <t>TEU000:ba_Light-DutyVeh</t>
  </si>
  <si>
    <t>TEU000:ba_Automobiles</t>
  </si>
  <si>
    <t>TEU000:ba_LightTrucks</t>
  </si>
  <si>
    <t>TEU000:ba_Motorcycles</t>
  </si>
  <si>
    <t>TEU000:ba_CommercialLig</t>
  </si>
  <si>
    <t>TEU000:ba_Buses</t>
  </si>
  <si>
    <t>TEU000:ba_Transit</t>
  </si>
  <si>
    <t>TEU000:ba_Intercity</t>
  </si>
  <si>
    <t>TEU000:ba_School</t>
  </si>
  <si>
    <t>TEU000:ba_FreightTrucks</t>
  </si>
  <si>
    <t>TEU000:ba_Large(&gt;26000p</t>
  </si>
  <si>
    <t>TEU000:ca_Air</t>
  </si>
  <si>
    <t>TEU000:ca_GeneralAviati</t>
  </si>
  <si>
    <t>TEU000:ca_DomesticAirCa</t>
  </si>
  <si>
    <t>TEU000:ca_International</t>
  </si>
  <si>
    <t>TEU000:ca_FreightCarrie</t>
  </si>
  <si>
    <t>TEU000:ca_Water</t>
  </si>
  <si>
    <t>TEU000:ca_Freight</t>
  </si>
  <si>
    <t>TEU000:ca_DomesticShipp</t>
  </si>
  <si>
    <t>TEU000:da_International</t>
  </si>
  <si>
    <t>TEU000:da_RecreationalB</t>
  </si>
  <si>
    <t>TEU000:da_Rail</t>
  </si>
  <si>
    <t>TEU000:da_Freight</t>
  </si>
  <si>
    <t>TEU000:da_Passenger</t>
  </si>
  <si>
    <t>TEU000:da_Intercity</t>
  </si>
  <si>
    <t>TEU000:da_Transit</t>
  </si>
  <si>
    <t>TEU000:da_Commuter</t>
  </si>
  <si>
    <t>TEU000:da_Lubricants</t>
  </si>
  <si>
    <t>TEU000:da_PipelineFuelN</t>
  </si>
  <si>
    <t>TEU000:ea_MilitaryUse</t>
  </si>
  <si>
    <t>TEU000:ea_Aviation</t>
  </si>
  <si>
    <t>TEU000:ea_ResidualFuelU</t>
  </si>
  <si>
    <t>TEU000:ea_DistillateFue</t>
  </si>
  <si>
    <t>TEU000:fa_Total</t>
  </si>
  <si>
    <t>Total</t>
  </si>
  <si>
    <t>Energy Use by Type</t>
  </si>
  <si>
    <t>TEU000:ga_MotorGasoline</t>
  </si>
  <si>
    <t>TEU000:ga_Ethanol</t>
  </si>
  <si>
    <t>TEU000:ga_Distillate(di</t>
  </si>
  <si>
    <t>TEU000:ga_JetFuel(keros</t>
  </si>
  <si>
    <t>TEU000:ga_ResidualOil</t>
  </si>
  <si>
    <t>TEU000:ga_AviationGasol</t>
  </si>
  <si>
    <t>TEU000:ga_LiquefiedPetr</t>
  </si>
  <si>
    <t>TEU000:ga_Lubricants</t>
  </si>
  <si>
    <t>TEU000:ga_PetroleumSubt</t>
  </si>
  <si>
    <t>TEU000:ga_Methanol</t>
  </si>
  <si>
    <t>TEU000:ga_Electricity</t>
  </si>
  <si>
    <t>TEU000:ga_CompressedNat</t>
  </si>
  <si>
    <t>TEU000:ga_LiquidHydroge</t>
  </si>
  <si>
    <t>TEU000:ga_PipelineFuelN</t>
  </si>
  <si>
    <t>TEU000:ha_TotalConsumpt</t>
  </si>
  <si>
    <t>Total Consumption</t>
  </si>
  <si>
    <t>passenger LDVs</t>
  </si>
  <si>
    <t>freight LDVs</t>
  </si>
  <si>
    <t>passenger HDVs</t>
  </si>
  <si>
    <t>freight HDVs</t>
  </si>
  <si>
    <t>Perc Reduction in Fuel Use for Electricity</t>
  </si>
  <si>
    <t>For sources and calculations, see the variable BTFURfE.</t>
  </si>
  <si>
    <t>Perc of Electricity Use for Plug-In Hybrid Vehicles</t>
  </si>
  <si>
    <t>electricity share</t>
  </si>
  <si>
    <t>For source, see the variable BPoEFUbVT.</t>
  </si>
  <si>
    <t>LDVs and motorbikes</t>
  </si>
  <si>
    <t>For sources and calculations, see the variable AVLo.</t>
  </si>
  <si>
    <t>BTU per Gallon Liquid Fuels</t>
  </si>
  <si>
    <t>gasoline</t>
  </si>
  <si>
    <t>diesel</t>
  </si>
  <si>
    <t>https://www.eia.gov/energyexplained/index.cfm/index.cfm?page=about_energy_units</t>
  </si>
  <si>
    <t>Source:</t>
  </si>
  <si>
    <t>Energy Explained: Units and Calculators</t>
  </si>
  <si>
    <t>Vehicle Loadings (in people or freight tons / vehicle)</t>
  </si>
  <si>
    <t>FTE000:sa_ElEnGee</t>
  </si>
  <si>
    <t>FTE000:sa_SeeEnGee</t>
  </si>
  <si>
    <t>FTE000:sa_ResidualOil</t>
  </si>
  <si>
    <t>FTE000:sa_Distillate(di</t>
  </si>
  <si>
    <t>FTE000:sa_Imports(billi</t>
  </si>
  <si>
    <t>FTE000:sa_Exports(billi</t>
  </si>
  <si>
    <t>FTE000:sa_GrossTrade(bi</t>
  </si>
  <si>
    <t>International Shipping</t>
  </si>
  <si>
    <t>FTE000:ra_ElEnGee</t>
  </si>
  <si>
    <t>FTE000:ra_MotorGasoline</t>
  </si>
  <si>
    <t>FTE000:ra_ResidualOil</t>
  </si>
  <si>
    <t>FTE000:ra_Distillate(di</t>
  </si>
  <si>
    <t>FTE000:ra_FuelEfficienc</t>
  </si>
  <si>
    <t>FTE000:ra_TonMilesShipp</t>
  </si>
  <si>
    <t>Domestic Shipping</t>
  </si>
  <si>
    <t>FTE000:qa_ElEnGee</t>
  </si>
  <si>
    <t>FTE000:qa_Electricity</t>
  </si>
  <si>
    <t>FTE000:qa_ResidualOil</t>
  </si>
  <si>
    <t>FTE000:qa_Distillate(di</t>
  </si>
  <si>
    <t>FTE000:qa_FuelEfficienc</t>
  </si>
  <si>
    <t>FTE000:qa_TonMilesbyRai</t>
  </si>
  <si>
    <t>Railroads</t>
  </si>
  <si>
    <t>FTE000:pa_TotalSales</t>
  </si>
  <si>
    <t>FTE000:pa_HeavySubtotal</t>
  </si>
  <si>
    <t>FTE000:pa_fuelcell</t>
  </si>
  <si>
    <t>FTE000:pa_plugingasolin</t>
  </si>
  <si>
    <t>FTE000:pa_plugindiesel</t>
  </si>
  <si>
    <t>FTE000:pa_electric</t>
  </si>
  <si>
    <t>FTE000:pa_ethanolflex</t>
  </si>
  <si>
    <t>FTE000:pa_CompressedNat</t>
  </si>
  <si>
    <t>FTE000:pa_LiquefiedPetr</t>
  </si>
  <si>
    <t>FTE000:pa_Gasoline</t>
  </si>
  <si>
    <t>FTE000:pa_Diesel</t>
  </si>
  <si>
    <t>FTE000:oa_MediumSubtota</t>
  </si>
  <si>
    <t>FTE000:oa_fuelcell</t>
  </si>
  <si>
    <t>FTE000:oa_plugingasolin</t>
  </si>
  <si>
    <t>FTE000:oa_plugindiesel</t>
  </si>
  <si>
    <t>FTE000:oa_electric</t>
  </si>
  <si>
    <t>FTE000:oa_ethanolflex</t>
  </si>
  <si>
    <t>FTE000:oa_CompressedNat</t>
  </si>
  <si>
    <t>FTE000:oa_LiquefiedPetr</t>
  </si>
  <si>
    <t>FTE000:oa_Gasoline</t>
  </si>
  <si>
    <t>FTE000:oa_Diesel</t>
  </si>
  <si>
    <t>FTE000:lm_sal_new_total</t>
  </si>
  <si>
    <t>FTE000:lm_sal_new_FlCll</t>
  </si>
  <si>
    <t>FTE000:lm_sal_new_PiGH</t>
  </si>
  <si>
    <t>FTE000:lm_sal_new_PiDH</t>
  </si>
  <si>
    <t>FTE000:lm_sal_new_lctrc</t>
  </si>
  <si>
    <t>FTE000:lm_sal_new_flxfl</t>
  </si>
  <si>
    <t>FTE000:lm_sal_new_NGas</t>
  </si>
  <si>
    <t>FTE000:lm_sal_new_Liq</t>
  </si>
  <si>
    <t>FTE000:lm_sal_new_Gas</t>
  </si>
  <si>
    <t>FTE000:lm_sal_new_Dies</t>
  </si>
  <si>
    <t>FTE000:na_Average</t>
  </si>
  <si>
    <t>FTE000:na_HeavyAverage</t>
  </si>
  <si>
    <t>FTE000:na_fuelcell</t>
  </si>
  <si>
    <t>FTE000:na_plugingasolin</t>
  </si>
  <si>
    <t>FTE000:na_plugindiesel</t>
  </si>
  <si>
    <t>FTE000:na_electric</t>
  </si>
  <si>
    <t>FTE000:na_ethanolflex</t>
  </si>
  <si>
    <t>FTE000:na_CompressedNat</t>
  </si>
  <si>
    <t>FTE000:na_LiquefiedPetr</t>
  </si>
  <si>
    <t>FTE000:na_Gasoline</t>
  </si>
  <si>
    <t>FTE000:na_Diesel</t>
  </si>
  <si>
    <t>FTE000:ma_MediumAverage</t>
  </si>
  <si>
    <t>FTE000:ma_fuelcell</t>
  </si>
  <si>
    <t>FTE000:ma_plugingasolin</t>
  </si>
  <si>
    <t>FTE000:ma_plugindiesel</t>
  </si>
  <si>
    <t>FTE000:ma_electric</t>
  </si>
  <si>
    <t>FTE000:ma_ethanolflex</t>
  </si>
  <si>
    <t>FTE000:ma_CompressedNat</t>
  </si>
  <si>
    <t>FTE000:ma_LiquefiedPetr</t>
  </si>
  <si>
    <t>FTE000:ma_Gasoline</t>
  </si>
  <si>
    <t>FTE000:ma_Diesel</t>
  </si>
  <si>
    <t>FTE000:lm_mpg_new_total</t>
  </si>
  <si>
    <t>FTE000:lm_mpg_new_FuCel</t>
  </si>
  <si>
    <t>FTE000:lm_mpg_new_PlgGs</t>
  </si>
  <si>
    <t>FTE000:lm_mpg_new_PlgDs</t>
  </si>
  <si>
    <t>FTE000:lm_mpg_new_lectr</t>
  </si>
  <si>
    <t>FTE000:lm_mpg_new_Ethfl</t>
  </si>
  <si>
    <t>FTE000:lm_mpg_new_NGas</t>
  </si>
  <si>
    <t>FTE000:lm_mpg_new_Liq</t>
  </si>
  <si>
    <t>FTE000:lm_mpg_new_Gas</t>
  </si>
  <si>
    <t>FTE000:lm_mpg_new_Dies</t>
  </si>
  <si>
    <t>New Trucks by Size Class</t>
  </si>
  <si>
    <t>FTE000:ka_TotalStock</t>
  </si>
  <si>
    <t>FTE000:ka_HeavySubtotal</t>
  </si>
  <si>
    <t>FTE000:ka_fuelcell</t>
  </si>
  <si>
    <t>FTE000:ka_plugingasolin</t>
  </si>
  <si>
    <t>FTE000:ka_plugindiesel</t>
  </si>
  <si>
    <t>FTE000:ka_electric</t>
  </si>
  <si>
    <t>FTE000:ka_ethanolflex</t>
  </si>
  <si>
    <t>FTE000:ka_CompressedNat</t>
  </si>
  <si>
    <t>FTE000:ka_LiquefiedPetr</t>
  </si>
  <si>
    <t>FTE000:ka_Gasoline</t>
  </si>
  <si>
    <t>FTE000:ka_Diesel</t>
  </si>
  <si>
    <t>FTE000:ja_MediumSubtota</t>
  </si>
  <si>
    <t>FTE000:ja_fuelcell</t>
  </si>
  <si>
    <t>FTE000:ja_plugingasolin</t>
  </si>
  <si>
    <t>FTE000:ja_plugindiesel</t>
  </si>
  <si>
    <t>FTE000:ja_electric</t>
  </si>
  <si>
    <t>FTE000:ja_ethanolflex</t>
  </si>
  <si>
    <t>FTE000:ja_CompressedNat</t>
  </si>
  <si>
    <t>FTE000:ja_LiquefiedPetr</t>
  </si>
  <si>
    <t>FTE000:ja_Gasoline</t>
  </si>
  <si>
    <t>FTE000:ja_Diesel</t>
  </si>
  <si>
    <t>FTE000:lm_stk_stk_total</t>
  </si>
  <si>
    <t>FTE000:lm_stk_stk_FuelC</t>
  </si>
  <si>
    <t>FTE000:lm_stk_stk_inGas</t>
  </si>
  <si>
    <t>FTE000:lm_stk_stk_inDie</t>
  </si>
  <si>
    <t>FTE000:lm_stk_stk_el</t>
  </si>
  <si>
    <t>FTE000:lm_stk_stk_flux</t>
  </si>
  <si>
    <t>FTE000:lm_stk_stk_NGas</t>
  </si>
  <si>
    <t>FTE000:lm_stk_stk_Liq</t>
  </si>
  <si>
    <t>FTE000:lm_stk_stk_Gas</t>
  </si>
  <si>
    <t>FTE000:lm_stk_stk_Dies</t>
  </si>
  <si>
    <t>FTE000:ia_Average</t>
  </si>
  <si>
    <t>FTE000:ia_HeavyAverage</t>
  </si>
  <si>
    <t>FTE000:ia_fuelcell</t>
  </si>
  <si>
    <t>FTE000:ia_plugingasolin</t>
  </si>
  <si>
    <t>FTE000:ia_plugindiesel</t>
  </si>
  <si>
    <t>FTE000:ia_electric</t>
  </si>
  <si>
    <t>FTE000:ia_ethanolflex</t>
  </si>
  <si>
    <t>FTE000:ia_CompressedNat</t>
  </si>
  <si>
    <t>FTE000:ia_LiquefiedPetr</t>
  </si>
  <si>
    <t>FTE000:ia_Gasoline</t>
  </si>
  <si>
    <t>FTE000:ia_Diesel</t>
  </si>
  <si>
    <t>FTE000:ha_MediumAverage</t>
  </si>
  <si>
    <t>FTE000:ha_fuelcell</t>
  </si>
  <si>
    <t>FTE000:ha_plugingasolin</t>
  </si>
  <si>
    <t>FTE000:ha_plugindiesel</t>
  </si>
  <si>
    <t>FTE000:ha_electric</t>
  </si>
  <si>
    <t>FTE000:ha_ethanolflex</t>
  </si>
  <si>
    <t>FTE000:ha_CompressedNat</t>
  </si>
  <si>
    <t>FTE000:ha_LiquefiedPetr</t>
  </si>
  <si>
    <t>FTE000:ha_Gasoline</t>
  </si>
  <si>
    <t>FTE000:ha_Diesel</t>
  </si>
  <si>
    <t>FTE000:lm_mpg_stk_total</t>
  </si>
  <si>
    <t>FTE000:lm_mpg_stk_cel</t>
  </si>
  <si>
    <t>FTE000:lm_mpg_stk_gashy</t>
  </si>
  <si>
    <t>FTE000:lm_mpg_stk_diehy</t>
  </si>
  <si>
    <t>FTE000:lm_mpg_stk_eleck</t>
  </si>
  <si>
    <t>FTE000:lm_mpg_stk_fleck</t>
  </si>
  <si>
    <t>FTE000:lm_mpg_stk_NGas</t>
  </si>
  <si>
    <t>FTE000:lm_mpg_stk_Liq</t>
  </si>
  <si>
    <t>FTE000:lm_mpg_stk_Gas</t>
  </si>
  <si>
    <t>FTE000:lm_mpg_stk_Dies</t>
  </si>
  <si>
    <t>FTE000:ga_Total</t>
  </si>
  <si>
    <t>FTE000:ga_fuelcell</t>
  </si>
  <si>
    <t>FTE000:ga_plugingasolin</t>
  </si>
  <si>
    <t>FTE000:ga_plugindiesel</t>
  </si>
  <si>
    <t>FTE000:ga_electric</t>
  </si>
  <si>
    <t>FTE000:ga_ethanolflex</t>
  </si>
  <si>
    <t>FTE000:ga_CompressedNat</t>
  </si>
  <si>
    <t>FTE000:ga_LiquefiedPetr</t>
  </si>
  <si>
    <t>FTE000:ga_Gasoline</t>
  </si>
  <si>
    <t>FTE000:ga_Diesel</t>
  </si>
  <si>
    <t>FTE000:fa_HeavySubtotal</t>
  </si>
  <si>
    <t>FTE000:fa_fuelcell</t>
  </si>
  <si>
    <t>FTE000:fa_plugingasolin</t>
  </si>
  <si>
    <t>FTE000:fa_plugindiesel</t>
  </si>
  <si>
    <t>FTE000:fa_electric</t>
  </si>
  <si>
    <t>FTE000:fa_ethanolflex</t>
  </si>
  <si>
    <t>FTE000:fa_CompressedNat</t>
  </si>
  <si>
    <t>FTE000:fa_LiquefiedPetr</t>
  </si>
  <si>
    <t>FTE000:fa_Gasoline</t>
  </si>
  <si>
    <t>FTE000:fa_Diesel</t>
  </si>
  <si>
    <t>FTE000:ea_MediumSubtota</t>
  </si>
  <si>
    <t>FTE000:ea_fuelcell</t>
  </si>
  <si>
    <t>FTE000:ea_plugingasolin</t>
  </si>
  <si>
    <t>FTE000:ea_plugindiesel</t>
  </si>
  <si>
    <t>FTE000:ea_electric</t>
  </si>
  <si>
    <t>FTE000:ea_ethanolflex</t>
  </si>
  <si>
    <t>FTE000:ea_CompressedNat</t>
  </si>
  <si>
    <t>FTE000:ea_LiquefiedPetr</t>
  </si>
  <si>
    <t>FTE000:ea_Gasoline</t>
  </si>
  <si>
    <t>FTE000:ea_Diesel</t>
  </si>
  <si>
    <t>FTE000:lm_use_stk_total</t>
  </si>
  <si>
    <t>FTE000:lm_use_stk_sell</t>
  </si>
  <si>
    <t>FTE000:lm_use_stk_plugg</t>
  </si>
  <si>
    <t>FTE000:lm_use_stk_plugd</t>
  </si>
  <si>
    <t>FTE000:lm_use_stk_elect</t>
  </si>
  <si>
    <t>FTE000:lm_use_stk_flex</t>
  </si>
  <si>
    <t>FTE000:lm_use_stk_NGas</t>
  </si>
  <si>
    <t>FTE000:lm_use_stk_Liq</t>
  </si>
  <si>
    <t>FTE000:lm_use_stk_Gas</t>
  </si>
  <si>
    <t>FTE000:lm_use_stk_Dies</t>
  </si>
  <si>
    <t>FTE000:da_TotalVehicleM</t>
  </si>
  <si>
    <t>FTE000:da_HeavySubtotal</t>
  </si>
  <si>
    <t>FTE000:da_fuelcell</t>
  </si>
  <si>
    <t>FTE000:da_plugingasolin</t>
  </si>
  <si>
    <t>FTE000:da_plugindiesel</t>
  </si>
  <si>
    <t>FTE000:da_electric</t>
  </si>
  <si>
    <t>FTE000:da_ethanolflex</t>
  </si>
  <si>
    <t>FTE000:da_CompressedNat</t>
  </si>
  <si>
    <t>FTE000:da_LiquefiedPetr</t>
  </si>
  <si>
    <t>FTE000:da_Gasoline</t>
  </si>
  <si>
    <t>FTE000:da_Diesel</t>
  </si>
  <si>
    <t>FTE000:ca_MediumSubtota</t>
  </si>
  <si>
    <t>FTE000:ca_fuelcell</t>
  </si>
  <si>
    <t>FTE000:ca_plugingasolin</t>
  </si>
  <si>
    <t>FTE000:ca_plugindiesel</t>
  </si>
  <si>
    <t>FTE000:ca_electric</t>
  </si>
  <si>
    <t>FTE000:ca_ethanolflex</t>
  </si>
  <si>
    <t>FTE000:ca_CompressedNat</t>
  </si>
  <si>
    <t>FTE000:ca_LiquefiedPetr</t>
  </si>
  <si>
    <t>FTE000:ca_Gasoline</t>
  </si>
  <si>
    <t>FTE000:ca_Diesel</t>
  </si>
  <si>
    <t>FTE000:lm_vmt_stk_total</t>
  </si>
  <si>
    <t>FTE000:lm_vmt_stk_cell</t>
  </si>
  <si>
    <t>FTE000:lm_vmt_stk_pigh</t>
  </si>
  <si>
    <t>FTE000:lm_vmt_stk_pidh</t>
  </si>
  <si>
    <t>FTE000:lm_vmt_stk_elec</t>
  </si>
  <si>
    <t>FTE000:lm_vmt_stk_eff</t>
  </si>
  <si>
    <t>FTE000:lm_vmt_stk_NGas</t>
  </si>
  <si>
    <t>FTE000:lm_vmt_stk_Liq</t>
  </si>
  <si>
    <t>FTE000:lm_vmt_stk_Gas</t>
  </si>
  <si>
    <t>FTE000:lm_vmt_stk_Dies</t>
  </si>
  <si>
    <t>Freight Truck Stock by Size Class</t>
  </si>
  <si>
    <t>FTE000</t>
  </si>
  <si>
    <t>Others as noted on "Calculations Etc" tab</t>
  </si>
  <si>
    <t>TKI000:buspassmiles</t>
  </si>
  <si>
    <t xml:space="preserve">   Bus Transportation</t>
  </si>
  <si>
    <t>TKI000:railpassmiles</t>
  </si>
  <si>
    <t xml:space="preserve">   Passenger Rail</t>
  </si>
  <si>
    <t>TEU000:ba_LightMedium</t>
  </si>
  <si>
    <t>TEU000:ba_Medium</t>
  </si>
  <si>
    <t xml:space="preserve"> (billion passenger miles traveled)</t>
  </si>
  <si>
    <t xml:space="preserve">    Pipeline Fuel</t>
  </si>
  <si>
    <t>Hydrogen vs. Gasoline Efficiency</t>
  </si>
  <si>
    <t>gasoline car efficiency</t>
  </si>
  <si>
    <t>U.S. Department of Energy Hydrogen Program</t>
  </si>
  <si>
    <t>hydrogen FCV efficiency</t>
  </si>
  <si>
    <t>See "About" tab for full bibliographic details.</t>
  </si>
  <si>
    <t>distance multiplier for hydrogen vehicles</t>
  </si>
  <si>
    <t>Propane (LPG) vs. Gasoline Efficiency</t>
  </si>
  <si>
    <t>reduction in efficiency for propane</t>
  </si>
  <si>
    <t>https://www.sustainablebusinesstoolkit.com/lpg-vs-petrol-vehicles/</t>
  </si>
  <si>
    <t>distance multiplier for propane vehicles</t>
  </si>
  <si>
    <t>https://afdc.energy.gov/vehicles/propane.html</t>
  </si>
  <si>
    <t>LPG vehicle</t>
  </si>
  <si>
    <t>hydrogen vehicle</t>
  </si>
  <si>
    <t>This variable gives fuel economy for new vehicles in units of cargo distance per BTU.</t>
  </si>
  <si>
    <t>Fuel Economy (thing*miles/BTU)</t>
  </si>
  <si>
    <t>Passenger HDV Fleet Fuel Economy (AEO 7)</t>
  </si>
  <si>
    <t>passgnermiles/btu</t>
  </si>
  <si>
    <t>Annual Energy Outlook 2020</t>
  </si>
  <si>
    <t>NTS_YR</t>
  </si>
  <si>
    <t>vehicle type</t>
  </si>
  <si>
    <t>cargo type</t>
  </si>
  <si>
    <t>LDVs</t>
  </si>
  <si>
    <t>psgr</t>
  </si>
  <si>
    <t>frgt</t>
  </si>
  <si>
    <t>rail</t>
  </si>
  <si>
    <t>ships</t>
  </si>
  <si>
    <t>motorbikes</t>
  </si>
  <si>
    <t>U.S. Department of Energy</t>
  </si>
  <si>
    <t>Fuel Cells Fact Sheet</t>
  </si>
  <si>
    <t>https://www.energy.gov/sites/prod/files/2015/11/f27/fcto_fuel_cells_fact_sheet.pdf</t>
  </si>
  <si>
    <t>MPG000</t>
  </si>
  <si>
    <t>(miles per gallon gasoline equivalent)</t>
  </si>
  <si>
    <t>MPG000:ba_GasolineICEVe</t>
  </si>
  <si>
    <t>MPG000:ba_TDIDieselICE</t>
  </si>
  <si>
    <t>MPG000:ca_Ethanol-FlexF</t>
  </si>
  <si>
    <t>MPG000:ca_100mileEV</t>
  </si>
  <si>
    <t>MPG000:ca_ElectricVehic</t>
  </si>
  <si>
    <t>MPG000:ea_FuelCellGasol</t>
  </si>
  <si>
    <t>MPG000:ca_Plug-inGasoli</t>
  </si>
  <si>
    <t>MPG000:ca_Plug-in40Hybd</t>
  </si>
  <si>
    <t>MPG000:ca_Electric-Dies</t>
  </si>
  <si>
    <t>MPG000:ca_Electric-Gaso</t>
  </si>
  <si>
    <t>MPG000:ca_CompressedNat</t>
  </si>
  <si>
    <t>MPG000:da_CompressedNat</t>
  </si>
  <si>
    <t>MPG000:da_LiquefiedPetr</t>
  </si>
  <si>
    <t>MPG000:ea_LiquefiedPetr</t>
  </si>
  <si>
    <t>MPG000:ea_FuelCellMetha</t>
  </si>
  <si>
    <t>MPG000:ea_FuelCellHydro</t>
  </si>
  <si>
    <t>MPG000:fa_TotalNewCarSa</t>
  </si>
  <si>
    <t>MPG000:ga_GasolineICEVe</t>
  </si>
  <si>
    <t>MPG000:ga_TDIDieselICE</t>
  </si>
  <si>
    <t>MPG000:ha_Ethanol-FlexF</t>
  </si>
  <si>
    <t>MPG000:ha_100mileEV</t>
  </si>
  <si>
    <t>MPG000:ha_ElectricVehic</t>
  </si>
  <si>
    <t>MPG000:ja_FuelCellGasol</t>
  </si>
  <si>
    <t>MPG000:ha_Plug-inGasoli</t>
  </si>
  <si>
    <t>MPG000:ha_Plug-in40Hybd</t>
  </si>
  <si>
    <t>MPG000:ha_Electric-Dies</t>
  </si>
  <si>
    <t>MPG000:ha_Electric-Gaso</t>
  </si>
  <si>
    <t>MPG000:ha_CompressedNat</t>
  </si>
  <si>
    <t>MPG000:ia_CompressedNat</t>
  </si>
  <si>
    <t>MPG000:ia_LiquefiedPetr</t>
  </si>
  <si>
    <t>MPG000:ja_LiquefiedPetr</t>
  </si>
  <si>
    <t>MPG000:ja_FuelCellMetha</t>
  </si>
  <si>
    <t>MPG000:ja_FuelCellHydro</t>
  </si>
  <si>
    <t>MPG000:ka_TotalNewTruck</t>
  </si>
  <si>
    <t>MPG000:na_AverageNewTru</t>
  </si>
  <si>
    <t>Average New Vehicle Miles per Gallon</t>
  </si>
  <si>
    <t>MPG000:oa_FleetAverageS</t>
  </si>
  <si>
    <t>MPG000:pa_FleetAverageS</t>
  </si>
  <si>
    <t>MPG000:qa_FleetAverageS</t>
  </si>
  <si>
    <t>MPG000:allallnew</t>
  </si>
  <si>
    <t>MPG000:allallstock</t>
  </si>
  <si>
    <t>TST000</t>
  </si>
  <si>
    <t>TST000:ba_GasolineICEVe</t>
  </si>
  <si>
    <t>TST000:ba_TDIDieselICE</t>
  </si>
  <si>
    <t>TST000:ba_TotalConventi</t>
  </si>
  <si>
    <t>TST000:ca_Ethanol-FlexF</t>
  </si>
  <si>
    <t>TST000:ca_100mileEV</t>
  </si>
  <si>
    <t>TST000:ca_ElectricVehic</t>
  </si>
  <si>
    <t>TST000:ea_FuelCellGasol</t>
  </si>
  <si>
    <t>TST000:ca_Plug-inGasoli</t>
  </si>
  <si>
    <t>TST000:ca_Plug-in40Hybd</t>
  </si>
  <si>
    <t>TST000:ca_Electric-Dies</t>
  </si>
  <si>
    <t>TST000:ca_Electric-Gaso</t>
  </si>
  <si>
    <t>TST000:ca_CompressedNat</t>
  </si>
  <si>
    <t>TST000:da_CompressedNat</t>
  </si>
  <si>
    <t>TST000:da_LiquefiedPetr</t>
  </si>
  <si>
    <t>TST000:ea_LiquefiedPetr</t>
  </si>
  <si>
    <t>TST000:ea_FuelCellMetha</t>
  </si>
  <si>
    <t>TST000:ea_FuelCellHydro</t>
  </si>
  <si>
    <t>TST000:ea_TotalAlternat</t>
  </si>
  <si>
    <t>TST000:fa_PercentAltern</t>
  </si>
  <si>
    <t>Percent Alternative Car Sales</t>
  </si>
  <si>
    <t>TST000:fa_TotalNewCarSa</t>
  </si>
  <si>
    <t>Total New Car Sales</t>
  </si>
  <si>
    <t>TST000:ga_GasolineICEVe</t>
  </si>
  <si>
    <t>TST000:ga_TDIDieselICE</t>
  </si>
  <si>
    <t>TST000:ga_TotalConventi</t>
  </si>
  <si>
    <t>TST000:ha_Ethanol-FlexF</t>
  </si>
  <si>
    <t>TST000:ha_100mileEV</t>
  </si>
  <si>
    <t>TST000:ha_ElectricVehic</t>
  </si>
  <si>
    <t>TST000:ja_FuelCellGasol</t>
  </si>
  <si>
    <t>TST000:ha_Plug-inGasoli</t>
  </si>
  <si>
    <t>TST000:ha_Plug-in40Hybd</t>
  </si>
  <si>
    <t>TST000:ha_Electric-Dies</t>
  </si>
  <si>
    <t>TST000:ha_Electric-Gaso</t>
  </si>
  <si>
    <t>TST000:ha_CompressedNat</t>
  </si>
  <si>
    <t>TST000:ia_CompressedNat</t>
  </si>
  <si>
    <t>TST000:ia_LiquefiedPetr</t>
  </si>
  <si>
    <t>TST000:ja_LiquefiedPetr</t>
  </si>
  <si>
    <t>TST000:ja_FuelCellMetha</t>
  </si>
  <si>
    <t>TST000:ja_FuelCellHydro</t>
  </si>
  <si>
    <t>TST000:ja_TotalAlternat</t>
  </si>
  <si>
    <t>TST000:ka_PercentAltern</t>
  </si>
  <si>
    <t>Percent Alternative Light Truck Sales</t>
  </si>
  <si>
    <t>TST000:ka_TotalNewTruck</t>
  </si>
  <si>
    <t>Total New Light Truck Sales</t>
  </si>
  <si>
    <t>TST000:la_PercentTotalA</t>
  </si>
  <si>
    <t>Percent Total Alternative Sales</t>
  </si>
  <si>
    <t>TST000:la_EPACTLegislat</t>
  </si>
  <si>
    <t>EPACT Legislative  Alternative Sales</t>
  </si>
  <si>
    <t>TST000:la_ZEVPLegislati</t>
  </si>
  <si>
    <t>ZEVP Legislative Alternative Sales</t>
  </si>
  <si>
    <t>TST000:ta_ConventionGas</t>
  </si>
  <si>
    <t>TST000:ta_TDIDiesel</t>
  </si>
  <si>
    <t>TST000:ta_Flex-Fuel</t>
  </si>
  <si>
    <t>TST000:ta_PlugElectric</t>
  </si>
  <si>
    <t>TST000:ta_PluginHybrid</t>
  </si>
  <si>
    <t>TST000:ta_ElectricHybrd</t>
  </si>
  <si>
    <t>TST000:ta_GassyGaseous</t>
  </si>
  <si>
    <t>TST000:ta_FuelCell</t>
  </si>
  <si>
    <t>TST000:ma_TotalVehicles</t>
  </si>
  <si>
    <t>Total Vehicles Sales</t>
  </si>
  <si>
    <t>TST000:mh_ConventionGas</t>
  </si>
  <si>
    <t>TST000:mh_TDIDiesel</t>
  </si>
  <si>
    <t>TST000:</t>
  </si>
  <si>
    <t>Total Alternative-Fueled Vehicle Sales</t>
  </si>
  <si>
    <t>Passenger LDV Fuel Economy - Gasoline Vehicles</t>
  </si>
  <si>
    <t>AEO 38</t>
  </si>
  <si>
    <t>AEO 40</t>
  </si>
  <si>
    <t>(thousands of car sales)</t>
  </si>
  <si>
    <t>AEO 7</t>
  </si>
  <si>
    <t>(Ratio of tested to on-road)</t>
  </si>
  <si>
    <t>Ratio of on-road to new fuel efficiency</t>
  </si>
  <si>
    <t>Estimated weighted average on-road fuel economy</t>
  </si>
  <si>
    <t>Weighted average new vehicle fuel economy</t>
  </si>
  <si>
    <t>billion passenger miles - passenger rail</t>
  </si>
  <si>
    <t>Passenger rail</t>
  </si>
  <si>
    <t>TEF000</t>
  </si>
  <si>
    <t>TEF000:ba_Total</t>
  </si>
  <si>
    <t>Light-Duty Vehicle</t>
  </si>
  <si>
    <t>TEF000:ba_MotorGasoline</t>
  </si>
  <si>
    <t>TEF000:ba_Ethanol</t>
  </si>
  <si>
    <t>TEF000:ba_Distillate(di</t>
  </si>
  <si>
    <t>TEF000:ba_CompressedNat</t>
  </si>
  <si>
    <t>TEF000:ba_LiquefiedPetr</t>
  </si>
  <si>
    <t>TEF000:ba_Electricity</t>
  </si>
  <si>
    <t>TEF000:ba_LiquidHydroge</t>
  </si>
  <si>
    <t>TEF000:ca_CommercialLig</t>
  </si>
  <si>
    <t>TEF000:clt_MotorGas</t>
  </si>
  <si>
    <t>TEF000:clt_e85</t>
  </si>
  <si>
    <t>TEF000:clt_Diesel</t>
  </si>
  <si>
    <t>TEF000:clt_propane</t>
  </si>
  <si>
    <t>TEF000:clt_natural_gas</t>
  </si>
  <si>
    <t>TEF000:clt_electricity</t>
  </si>
  <si>
    <t>TEF000:clt_hydrogen</t>
  </si>
  <si>
    <t>TEF000:da_Total</t>
  </si>
  <si>
    <t>TEF000:da_MotorGasoline</t>
  </si>
  <si>
    <t>TEF000:da_Distillate(di</t>
  </si>
  <si>
    <t>TEF000:da_CompressedNat</t>
  </si>
  <si>
    <t>TEF000:da_LiquefiedPetr</t>
  </si>
  <si>
    <t>TEF000:ft_eeeeeeeeeee85</t>
  </si>
  <si>
    <t>TEF000:ft_electricity</t>
  </si>
  <si>
    <t>TEF000:ft_hydrogen</t>
  </si>
  <si>
    <t>TEF000:ea_Total</t>
  </si>
  <si>
    <t>TEF000:ea_Distillate(di</t>
  </si>
  <si>
    <t>TEF000:ea_ResidualOil</t>
  </si>
  <si>
    <t>TEF000:ea_SeeEnGee</t>
  </si>
  <si>
    <t>TEF000:ea_LiquidNG</t>
  </si>
  <si>
    <t>TEF000:fa_Total</t>
  </si>
  <si>
    <t>TEF000:fa_Distillate(di</t>
  </si>
  <si>
    <t>TEF000:fa_ResidualOil</t>
  </si>
  <si>
    <t>TEF000:fa_MotorGasoline</t>
  </si>
  <si>
    <t>TEF000:fa_LiquidNG</t>
  </si>
  <si>
    <t>TEF000:ga_Total</t>
  </si>
  <si>
    <t>TEF000:ga_Distillate(di</t>
  </si>
  <si>
    <t>TEF000:ga_ResidualOil</t>
  </si>
  <si>
    <t>TEF000:ga_SeeEnGee</t>
  </si>
  <si>
    <t>TEF000:ga_LiquidNG</t>
  </si>
  <si>
    <t>TEF000:ha_Total</t>
  </si>
  <si>
    <t>Air Transportation</t>
  </si>
  <si>
    <t>TEF000:ha_JetFuel</t>
  </si>
  <si>
    <t>TEF000:ha_AviationGasol</t>
  </si>
  <si>
    <t>TEF000:ia_Total</t>
  </si>
  <si>
    <t>Military Use</t>
  </si>
  <si>
    <t>TEF000:ia_JetFuel</t>
  </si>
  <si>
    <t>TEF000:ia_ResidualFuel</t>
  </si>
  <si>
    <t>TEF000:ia_Distillate</t>
  </si>
  <si>
    <t>TEF000:ja_Total</t>
  </si>
  <si>
    <t>Bus Transportation</t>
  </si>
  <si>
    <t>TEF000:bus_transit_tot</t>
  </si>
  <si>
    <t>TEF000:ja_TransitBus(mo</t>
  </si>
  <si>
    <t>TEF000:bus_transit_e85</t>
  </si>
  <si>
    <t>TEF000:ja_TransitBus(di</t>
  </si>
  <si>
    <t>TEF000:bus_transit_CNG</t>
  </si>
  <si>
    <t>TEF000:bus_transit_LPG</t>
  </si>
  <si>
    <t>TEF000:bus_transit_elec</t>
  </si>
  <si>
    <t>TEF000:bus_transit_hydr</t>
  </si>
  <si>
    <t>TEF000:bus_inter_total</t>
  </si>
  <si>
    <t>TEF000:bus_inter_motor</t>
  </si>
  <si>
    <t>TEF000:bus_inter_e85</t>
  </si>
  <si>
    <t>TEF000:ja_IntercityBus(</t>
  </si>
  <si>
    <t>TEF000:bus_inter_CNG</t>
  </si>
  <si>
    <t>TEF000:bus_inter_LPG</t>
  </si>
  <si>
    <t>TEF000:bus_inter_elec</t>
  </si>
  <si>
    <t>TEF000:bus_inter_hydrog</t>
  </si>
  <si>
    <t>TEF000:bus_school_total</t>
  </si>
  <si>
    <t>TEF000:ja_SchoolBus(mot</t>
  </si>
  <si>
    <t>TEF000:bus_school_e85</t>
  </si>
  <si>
    <t>TEF000:ja_SchoolBus(die</t>
  </si>
  <si>
    <t>TEF000:bus_school_CNG</t>
  </si>
  <si>
    <t>TEF000:bus_school_LPG</t>
  </si>
  <si>
    <t>TEF000:bus_school_elec</t>
  </si>
  <si>
    <t>TEF000:bus_school_hydro</t>
  </si>
  <si>
    <t>TEF000:ma_Total</t>
  </si>
  <si>
    <t>Rail Transportation</t>
  </si>
  <si>
    <t>TEF000:ka_IntercityRail</t>
  </si>
  <si>
    <t>TEF000:ka_InterElect</t>
  </si>
  <si>
    <t>TEF000:la_InterDiesel</t>
  </si>
  <si>
    <t>TEF000:la_InterCNG</t>
  </si>
  <si>
    <t>TEF000:la_InterLNG</t>
  </si>
  <si>
    <t>TEF000:la_TransitRail</t>
  </si>
  <si>
    <t>TEF000:la_TransitElect</t>
  </si>
  <si>
    <t>TEF000:ma_CommuterRail</t>
  </si>
  <si>
    <t>TEF000:ma_CommuteElect</t>
  </si>
  <si>
    <t>TEF000:ma_CommuteDiesel</t>
  </si>
  <si>
    <t>TEF000:ma_CommuteCNG</t>
  </si>
  <si>
    <t>TEF000:ma_CommuteLNG</t>
  </si>
  <si>
    <t>TEF000:na_RecreationBoa</t>
  </si>
  <si>
    <t>Recreational Boats</t>
  </si>
  <si>
    <t>TEF000:na_RecreateGas</t>
  </si>
  <si>
    <t>TEF000:na_RecreateDies</t>
  </si>
  <si>
    <t>TEF000:na_Lubricants</t>
  </si>
  <si>
    <t>Lubricants</t>
  </si>
  <si>
    <t>TEF000:na_PipelineFuelN</t>
  </si>
  <si>
    <t>Pipeline Fuel Natural Gas</t>
  </si>
  <si>
    <t>TEF000:pa_TotalConsumpt</t>
  </si>
  <si>
    <t>estimated fuel economy (passenger miles/btu) - electric</t>
  </si>
  <si>
    <t>estimated fuel economy (passenger miles/btu) - diesel</t>
  </si>
  <si>
    <t>energy use by mode (BTU) - rail, passenger, electric</t>
  </si>
  <si>
    <t>energy use by mode (BTU) - rail, passenger, diesel</t>
  </si>
  <si>
    <t>Efficiency electric</t>
  </si>
  <si>
    <t>Efficiency diesel</t>
  </si>
  <si>
    <t>Electric BTUs * efficiency</t>
  </si>
  <si>
    <t>Diesel BTUs * efficiency</t>
  </si>
  <si>
    <t>Fuel Economy - Passenger Rail</t>
  </si>
  <si>
    <t>Source: https://www.eesi.org/articles/view/electrification-of-u.s.-railways-pie-in-the-sky-or-realistic-goal</t>
  </si>
  <si>
    <t>Passenger rail diesel vs. electric efficiency</t>
  </si>
  <si>
    <t>Environmental and Energy Study Institute</t>
  </si>
  <si>
    <t>Electrification of U.S. Railways: Pie in the Sky, or Realistic Goal?</t>
  </si>
  <si>
    <t>https://www.eesi.org/articles/view/electrification-of-u.s.-railways-pie-in-the-sky-or-realistic-goal</t>
  </si>
  <si>
    <t>Third paragraph</t>
  </si>
  <si>
    <t>Fuel Economy - Passenger HDV</t>
  </si>
  <si>
    <t>energy use by mode (BTU) - rail, passenger, other</t>
  </si>
  <si>
    <t>Other efficiency adjustment</t>
  </si>
  <si>
    <t>Electric efficiency adjustment</t>
  </si>
  <si>
    <t>estimated fuel economy (passenger miles/btu) - other</t>
  </si>
  <si>
    <t>Energy demand by fuel type is available from AEO 36. We adjust the energy demand for diesel and electricity by an efficiency factor for electric rail</t>
  </si>
  <si>
    <t>technologies to find the share of travel demand from each vehicle technology, then apply those shares to the passenger-miles reported in AEO 7.</t>
  </si>
  <si>
    <t>We divide the passenger-miles for each technology by the energy demand for the respective technologies.</t>
  </si>
  <si>
    <t>Sources: AEO 7, 36, and others as noted on "Calculations Etc" tab</t>
  </si>
  <si>
    <t>Sources: AEO 7, 36, others as noted on "Calculations Etc" tab</t>
  </si>
  <si>
    <t>Since a ratio of new ship fuel economy</t>
  </si>
  <si>
    <t>use this value to represent all freight shipping. We hold it constant through 2050,</t>
  </si>
  <si>
    <t>as we find incorporating the domestic shipping efficiency improvements results in</t>
  </si>
  <si>
    <t>undercounting energy use (as reported in AEO Table 7) in later years.</t>
  </si>
  <si>
    <t>Fuel Economy (freight ton*miles/BTU)</t>
  </si>
  <si>
    <t>U.S. air carrier, certificated, domestic, all services</t>
  </si>
  <si>
    <t>General aviation</t>
  </si>
  <si>
    <r>
      <t>Light duty vehicle, short wheel base</t>
    </r>
    <r>
      <rPr>
        <vertAlign val="superscript"/>
        <sz val="11"/>
        <rFont val="Arial Narrow"/>
        <family val="2"/>
      </rPr>
      <t>a,b</t>
    </r>
  </si>
  <si>
    <r>
      <t>Motorcycle</t>
    </r>
    <r>
      <rPr>
        <vertAlign val="superscript"/>
        <sz val="11"/>
        <rFont val="Arial Narrow"/>
        <family val="2"/>
      </rPr>
      <t>b</t>
    </r>
  </si>
  <si>
    <r>
      <t>Light duty vehicle, long wheel base</t>
    </r>
    <r>
      <rPr>
        <vertAlign val="superscript"/>
        <sz val="11"/>
        <rFont val="Arial Narrow"/>
        <family val="2"/>
      </rPr>
      <t>a,b</t>
    </r>
  </si>
  <si>
    <r>
      <t>Truck, single-unit 2-axle 6-tire or more</t>
    </r>
    <r>
      <rPr>
        <vertAlign val="superscript"/>
        <sz val="11"/>
        <rFont val="Arial Narrow"/>
        <family val="2"/>
      </rPr>
      <t>b</t>
    </r>
  </si>
  <si>
    <r>
      <t>Bus</t>
    </r>
    <r>
      <rPr>
        <vertAlign val="superscript"/>
        <sz val="11"/>
        <rFont val="Arial Narrow"/>
        <family val="2"/>
      </rPr>
      <t>c,e</t>
    </r>
  </si>
  <si>
    <r>
      <t>Transit</t>
    </r>
    <r>
      <rPr>
        <b/>
        <vertAlign val="superscript"/>
        <sz val="11"/>
        <rFont val="Arial Narrow"/>
        <family val="2"/>
      </rPr>
      <t>d</t>
    </r>
    <r>
      <rPr>
        <b/>
        <sz val="11"/>
        <rFont val="Arial Narrow"/>
        <family val="2"/>
      </rPr>
      <t>, total</t>
    </r>
  </si>
  <si>
    <r>
      <t>Motor bus</t>
    </r>
    <r>
      <rPr>
        <vertAlign val="superscript"/>
        <sz val="11"/>
        <rFont val="Arial Narrow"/>
        <family val="2"/>
      </rPr>
      <t>c,e</t>
    </r>
  </si>
  <si>
    <r>
      <t>Commuter bus</t>
    </r>
    <r>
      <rPr>
        <vertAlign val="superscript"/>
        <sz val="11"/>
        <rFont val="Arial Narrow"/>
        <family val="2"/>
      </rPr>
      <t>e</t>
    </r>
  </si>
  <si>
    <r>
      <t>Light rail</t>
    </r>
    <r>
      <rPr>
        <vertAlign val="superscript"/>
        <sz val="11"/>
        <rFont val="Arial Narrow"/>
        <family val="2"/>
      </rPr>
      <t>f</t>
    </r>
  </si>
  <si>
    <r>
      <t>Trolley bus</t>
    </r>
    <r>
      <rPr>
        <vertAlign val="superscript"/>
        <sz val="11"/>
        <rFont val="Arial Narrow"/>
        <family val="2"/>
      </rPr>
      <t>c</t>
    </r>
  </si>
  <si>
    <r>
      <t>Demand response</t>
    </r>
    <r>
      <rPr>
        <vertAlign val="superscript"/>
        <sz val="11"/>
        <rFont val="Arial Narrow"/>
        <family val="2"/>
      </rPr>
      <t>c,d</t>
    </r>
  </si>
  <si>
    <r>
      <t>Ferry boat</t>
    </r>
    <r>
      <rPr>
        <vertAlign val="superscript"/>
        <sz val="11"/>
        <rFont val="Arial Narrow"/>
        <family val="2"/>
      </rPr>
      <t>g</t>
    </r>
  </si>
  <si>
    <r>
      <t>Other</t>
    </r>
    <r>
      <rPr>
        <vertAlign val="superscript"/>
        <sz val="11"/>
        <rFont val="Arial Narrow"/>
        <family val="2"/>
      </rPr>
      <t>g,h</t>
    </r>
  </si>
  <si>
    <r>
      <t>Intercity/Amtrak</t>
    </r>
    <r>
      <rPr>
        <b/>
        <vertAlign val="superscript"/>
        <sz val="11"/>
        <rFont val="Arial Narrow"/>
        <family val="2"/>
      </rPr>
      <t>i</t>
    </r>
  </si>
  <si>
    <r>
      <t>Walking</t>
    </r>
    <r>
      <rPr>
        <b/>
        <vertAlign val="superscript"/>
        <sz val="11"/>
        <rFont val="Arial Narrow"/>
        <family val="2"/>
      </rPr>
      <t>j</t>
    </r>
  </si>
  <si>
    <r>
      <t>Cycling</t>
    </r>
    <r>
      <rPr>
        <b/>
        <vertAlign val="superscript"/>
        <sz val="11"/>
        <rFont val="Arial Narrow"/>
        <family val="2"/>
      </rPr>
      <t>j</t>
    </r>
  </si>
  <si>
    <r>
      <t>KEY:</t>
    </r>
    <r>
      <rPr>
        <sz val="9"/>
        <rFont val="Arial"/>
        <family val="2"/>
      </rPr>
      <t xml:space="preserve"> N = data do not exist; U = data are not available.</t>
    </r>
  </si>
  <si>
    <r>
      <t>a</t>
    </r>
    <r>
      <rPr>
        <sz val="9"/>
        <rFont val="Arial"/>
        <family val="2"/>
      </rPr>
      <t xml:space="preserve"> Data from 2007 were calculated using a new methodology developed by FHWA. Data for these years are based on new categories and are not comparable to previous years. The new category</t>
    </r>
    <r>
      <rPr>
        <i/>
        <sz val="9"/>
        <rFont val="Arial"/>
        <family val="2"/>
      </rPr>
      <t xml:space="preserve"> Light duty vehicle, short wheel base </t>
    </r>
    <r>
      <rPr>
        <sz val="9"/>
        <rFont val="Arial"/>
        <family val="2"/>
      </rPr>
      <t xml:space="preserve">replaces the old category Passenger car and includes passenger cars, light trucks, vans and sport utility vehicles with a wheelbase (WB) equal to or less than 121 inches. The new category </t>
    </r>
    <r>
      <rPr>
        <i/>
        <sz val="9"/>
        <rFont val="Arial"/>
        <family val="2"/>
      </rPr>
      <t>Light duty vehicle, long wheel base</t>
    </r>
    <r>
      <rPr>
        <sz val="9"/>
        <rFont val="Arial"/>
        <family val="2"/>
      </rPr>
      <t xml:space="preserve"> replaces Other 2-axle, 4-tire vehicle and includes large passenger cars, vans, pickup trucks, and sport/utility vehicles with wheelbases (WB) larger than 121 inches. This edition of 1-40 is not comparable to those before the 2019 edition.</t>
    </r>
  </si>
  <si>
    <r>
      <t>b</t>
    </r>
    <r>
      <rPr>
        <sz val="9"/>
        <rFont val="Arial"/>
        <family val="2"/>
      </rPr>
      <t xml:space="preserve"> 1960-65, </t>
    </r>
    <r>
      <rPr>
        <i/>
        <sz val="9"/>
        <rFont val="Arial"/>
        <family val="2"/>
      </rPr>
      <t>Motorcycle</t>
    </r>
    <r>
      <rPr>
        <sz val="9"/>
        <rFont val="Arial"/>
        <family val="2"/>
      </rPr>
      <t xml:space="preserve"> data are included in </t>
    </r>
    <r>
      <rPr>
        <i/>
        <sz val="9"/>
        <rFont val="Arial"/>
        <family val="2"/>
      </rPr>
      <t>Light duty vehicle, short wheel base</t>
    </r>
    <r>
      <rPr>
        <sz val="9"/>
        <rFont val="Arial"/>
        <family val="2"/>
      </rPr>
      <t xml:space="preserve">, and </t>
    </r>
    <r>
      <rPr>
        <i/>
        <sz val="9"/>
        <rFont val="Arial"/>
        <family val="2"/>
      </rPr>
      <t>Long duty vehicle, long wheel base</t>
    </r>
    <r>
      <rPr>
        <sz val="9"/>
        <rFont val="Arial"/>
        <family val="2"/>
      </rPr>
      <t xml:space="preserve"> data are included in </t>
    </r>
    <r>
      <rPr>
        <i/>
        <sz val="9"/>
        <rFont val="Arial"/>
        <family val="2"/>
      </rPr>
      <t>Truck, single-unit 2-axle 6-tire or more</t>
    </r>
    <r>
      <rPr>
        <sz val="9"/>
        <rFont val="Arial"/>
        <family val="2"/>
      </rPr>
      <t>.</t>
    </r>
  </si>
  <si>
    <r>
      <t>c</t>
    </r>
    <r>
      <rPr>
        <sz val="9"/>
        <rFont val="Arial"/>
        <family val="2"/>
      </rPr>
      <t xml:space="preserve"> To reduce double counting </t>
    </r>
    <r>
      <rPr>
        <i/>
        <sz val="9"/>
        <rFont val="Arial"/>
        <family val="2"/>
      </rPr>
      <t xml:space="preserve">Motor bus, Trolley bus, </t>
    </r>
    <r>
      <rPr>
        <sz val="9"/>
        <rFont val="Arial"/>
        <family val="2"/>
      </rPr>
      <t xml:space="preserve">and </t>
    </r>
    <r>
      <rPr>
        <i/>
        <sz val="9"/>
        <rFont val="Arial"/>
        <family val="2"/>
      </rPr>
      <t>Demand response</t>
    </r>
    <r>
      <rPr>
        <sz val="9"/>
        <rFont val="Arial"/>
        <family val="2"/>
      </rPr>
      <t xml:space="preserve"> (commonly called "paratransit" service) counts have been subtracted from </t>
    </r>
    <r>
      <rPr>
        <i/>
        <sz val="9"/>
        <rFont val="Arial"/>
        <family val="2"/>
      </rPr>
      <t xml:space="preserve">Highway, total </t>
    </r>
    <r>
      <rPr>
        <sz val="9"/>
        <rFont val="Arial"/>
        <family val="2"/>
      </rPr>
      <t>and</t>
    </r>
    <r>
      <rPr>
        <i/>
        <sz val="9"/>
        <rFont val="Arial"/>
        <family val="2"/>
      </rPr>
      <t xml:space="preserve"> Bus</t>
    </r>
    <r>
      <rPr>
        <sz val="9"/>
        <rFont val="Arial"/>
        <family val="2"/>
      </rPr>
      <t xml:space="preserve"> because such miles are included under Transit</t>
    </r>
    <r>
      <rPr>
        <i/>
        <sz val="9"/>
        <rFont val="Arial"/>
        <family val="2"/>
      </rPr>
      <t>.</t>
    </r>
  </si>
  <si>
    <r>
      <t>d</t>
    </r>
    <r>
      <rPr>
        <sz val="9"/>
        <rFont val="Arial"/>
        <family val="2"/>
      </rPr>
      <t xml:space="preserve">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r>
  </si>
  <si>
    <r>
      <t>e</t>
    </r>
    <r>
      <rPr>
        <sz val="9"/>
        <rFont val="Arial"/>
        <family val="2"/>
      </rPr>
      <t xml:space="preserve"> </t>
    </r>
    <r>
      <rPr>
        <i/>
        <sz val="9"/>
        <rFont val="Arial"/>
        <family val="2"/>
      </rPr>
      <t xml:space="preserve">Motor bus </t>
    </r>
    <r>
      <rPr>
        <sz val="9"/>
        <rFont val="Arial"/>
        <family val="2"/>
      </rPr>
      <t xml:space="preserve">category includes motor bus and bus rapid transit. </t>
    </r>
    <r>
      <rPr>
        <i/>
        <sz val="9"/>
        <rFont val="Arial"/>
        <family val="2"/>
      </rPr>
      <t>Commuter bus</t>
    </r>
    <r>
      <rPr>
        <sz val="9"/>
        <rFont val="Arial"/>
        <family val="2"/>
      </rPr>
      <t xml:space="preserve"> included with </t>
    </r>
    <r>
      <rPr>
        <i/>
        <sz val="9"/>
        <rFont val="Arial"/>
        <family val="2"/>
      </rPr>
      <t>Motor bus</t>
    </r>
    <r>
      <rPr>
        <sz val="9"/>
        <rFont val="Arial"/>
        <family val="2"/>
      </rPr>
      <t xml:space="preserve"> for 1980 to 2010.</t>
    </r>
  </si>
  <si>
    <r>
      <t xml:space="preserve">f </t>
    </r>
    <r>
      <rPr>
        <i/>
        <sz val="9"/>
        <rFont val="Arial"/>
        <family val="2"/>
      </rPr>
      <t>Light rail</t>
    </r>
    <r>
      <rPr>
        <sz val="9"/>
        <rFont val="Arial"/>
        <family val="2"/>
      </rPr>
      <t xml:space="preserve"> includes Light Rail, Street Car Rail, and Hybrid Rail.</t>
    </r>
  </si>
  <si>
    <r>
      <t xml:space="preserve">g </t>
    </r>
    <r>
      <rPr>
        <i/>
        <sz val="9"/>
        <rFont val="Arial"/>
        <family val="2"/>
      </rPr>
      <t>Ferry boat</t>
    </r>
    <r>
      <rPr>
        <sz val="9"/>
        <rFont val="Arial"/>
        <family val="2"/>
      </rPr>
      <t xml:space="preserve"> included with </t>
    </r>
    <r>
      <rPr>
        <i/>
        <sz val="9"/>
        <rFont val="Arial"/>
        <family val="2"/>
      </rPr>
      <t>Other</t>
    </r>
    <r>
      <rPr>
        <sz val="9"/>
        <rFont val="Arial"/>
        <family val="2"/>
      </rPr>
      <t xml:space="preserve"> under Transit for 1980 and 1985.</t>
    </r>
  </si>
  <si>
    <r>
      <t xml:space="preserve">h </t>
    </r>
    <r>
      <rPr>
        <i/>
        <sz val="9"/>
        <rFont val="Arial"/>
        <family val="2"/>
      </rPr>
      <t>Other</t>
    </r>
    <r>
      <rPr>
        <sz val="9"/>
        <rFont val="Arial"/>
        <family val="2"/>
      </rPr>
      <t xml:space="preserve"> includes Aerial Tramway, Alaska Railroad, Cable Car, Demand Response - Taxi, Inclined Plane, Monorail/Automated Guideway, Publico and Vanpool.</t>
    </r>
  </si>
  <si>
    <r>
      <t>i</t>
    </r>
    <r>
      <rPr>
        <sz val="9"/>
        <rFont val="Arial"/>
        <family val="2"/>
      </rPr>
      <t xml:space="preserve"> National Passenger Railroad Corporation (Amtrak) began operations in 1971. Does not include contract commuter passengers. Data may include some Canadian Amtrak stations.</t>
    </r>
  </si>
  <si>
    <r>
      <t>j</t>
    </r>
    <r>
      <rPr>
        <sz val="9"/>
        <rFont val="Arial"/>
        <family val="2"/>
      </rPr>
      <t xml:space="preserve">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r>
  </si>
  <si>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</si>
  <si>
    <r>
      <t xml:space="preserve">In July 1997, the U.S. Department of Transportation, Federal Highway Administration published revised passenger-miles data for the highway modes for a number of years. The major change reflected the reassignment of some vehicles from the </t>
    </r>
    <r>
      <rPr>
        <i/>
        <sz val="9"/>
        <rFont val="Arial"/>
        <family val="2"/>
      </rPr>
      <t xml:space="preserve">Passenger car </t>
    </r>
    <r>
      <rPr>
        <sz val="9"/>
        <rFont val="Arial"/>
        <family val="2"/>
      </rPr>
      <t xml:space="preserve">category to the </t>
    </r>
    <r>
      <rPr>
        <i/>
        <sz val="9"/>
        <rFont val="Arial"/>
        <family val="2"/>
      </rPr>
      <t>Other 2-axle 4-tire vehicle</t>
    </r>
    <r>
      <rPr>
        <sz val="9"/>
        <rFont val="Arial"/>
        <family val="2"/>
      </rPr>
      <t xml:space="preserve"> category. Passenger-miles for </t>
    </r>
    <r>
      <rPr>
        <i/>
        <sz val="9"/>
        <rFont val="Arial"/>
        <family val="2"/>
      </rPr>
      <t>passenger car, motorcycle, and other 2-axle 4-tire vehicles</t>
    </r>
    <r>
      <rPr>
        <sz val="9"/>
        <rFont val="Arial"/>
        <family val="2"/>
      </rPr>
      <t xml:space="preserve"> were derived by multiplying vehicle-miles for these vehicles by average vehicle occupancy rates, provided by the Nationwide Personal Transportation Survey (1977, 1983, and 1995) and the National Household Travel Survey. </t>
    </r>
  </si>
  <si>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</si>
  <si>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</si>
  <si>
    <t>2007 data for Bus, Demand responsive (Paratransit), and Other are not comparable to earlier years due to change in the method of data collection and estimation by the American Public Transportation Association (APTA).</t>
  </si>
  <si>
    <t>This edition of table 1-40 is not comparable to previous versions of this table.</t>
  </si>
  <si>
    <t>All data except General aviation:</t>
  </si>
  <si>
    <r>
      <t xml:space="preserve">1965-70: Civil Aeronautics Board, </t>
    </r>
    <r>
      <rPr>
        <i/>
        <sz val="9"/>
        <rFont val="Arial"/>
        <family val="2"/>
      </rPr>
      <t xml:space="preserve">Handbook of Airline Statistics, 1973 </t>
    </r>
    <r>
      <rPr>
        <sz val="9"/>
        <rFont val="Arial"/>
        <family val="2"/>
      </rPr>
      <t>(Washington, DC: 1974), part III, table 2.</t>
    </r>
  </si>
  <si>
    <r>
      <t xml:space="preserve">1975-85: U.S. Department of Transportation, Bureau of Transportation Statistics, Office of Airline Information, </t>
    </r>
    <r>
      <rPr>
        <i/>
        <sz val="9"/>
        <rFont val="Arial"/>
        <family val="2"/>
      </rPr>
      <t>Air Carrier Summary, T1: U.S. Air Carrier Traffic And Capacity Summary by Service Class</t>
    </r>
    <r>
      <rPr>
        <sz val="9"/>
        <rFont val="Arial"/>
        <family val="2"/>
      </rPr>
      <t>, available at https://transtats.bts.gov/ as of Mar. 25, 2020.</t>
    </r>
  </si>
  <si>
    <r>
      <t xml:space="preserve">1990-2019: U.S. Department of Transportation, Bureau of Transportation Statistics, Office of Airline Information,  </t>
    </r>
    <r>
      <rPr>
        <i/>
        <sz val="9"/>
        <rFont val="Arial"/>
        <family val="2"/>
      </rPr>
      <t>Air Carrier Statistics T-100</t>
    </r>
    <r>
      <rPr>
        <sz val="9"/>
        <rFont val="Arial"/>
        <family val="2"/>
      </rPr>
      <t>, available at https://transtats.bts.gov/ as of Jan. 8, 2021.</t>
    </r>
  </si>
  <si>
    <t>General aviation:</t>
  </si>
  <si>
    <r>
      <t xml:space="preserve">Eno Transportation Foundation, Inc., </t>
    </r>
    <r>
      <rPr>
        <i/>
        <sz val="9"/>
        <rFont val="Arial"/>
        <family val="2"/>
      </rPr>
      <t>Transportation in America,</t>
    </r>
    <r>
      <rPr>
        <sz val="9"/>
        <rFont val="Arial"/>
        <family val="2"/>
      </rPr>
      <t xml:space="preserve"> Annual Issues (Washington, DC), pp. 40 and 45, and similar tables in earlier editions.</t>
    </r>
  </si>
  <si>
    <t>Bus:</t>
  </si>
  <si>
    <r>
      <t xml:space="preserve">1985-93: U.S. Department of Transportation, Federal Highway Administration, </t>
    </r>
    <r>
      <rPr>
        <i/>
        <sz val="9"/>
        <rFont val="Arial"/>
        <family val="2"/>
      </rPr>
      <t>Highway Statistics Summary to 1995</t>
    </r>
    <r>
      <rPr>
        <sz val="9"/>
        <rFont val="Arial"/>
        <family val="2"/>
      </rPr>
      <t>, table VM-201A, minus transit bus categories (Motor bus, Trolley bus, and Demand response).</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</si>
  <si>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 minus transit bus categories (Motor bus, Trolley bus, and Demand response).</t>
    </r>
  </si>
  <si>
    <r>
      <t xml:space="preserve">1960-93: U.S. Department of Transportation, Federal Highway Administration, </t>
    </r>
    <r>
      <rPr>
        <i/>
        <sz val="9"/>
        <rFont val="Arial"/>
        <family val="2"/>
      </rPr>
      <t>Highway Statistics Summary to 1995</t>
    </r>
    <r>
      <rPr>
        <sz val="9"/>
        <rFont val="Arial"/>
        <family val="2"/>
      </rPr>
      <t xml:space="preserve">, table VM-201A. </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</si>
  <si>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t>
    </r>
  </si>
  <si>
    <r>
      <t>1996-2008: U.S. Department of Transportation, Federal Transit Administration,</t>
    </r>
    <r>
      <rPr>
        <i/>
        <sz val="9"/>
        <rFont val="Arial"/>
        <family val="2"/>
      </rPr>
      <t xml:space="preserve"> 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</si>
  <si>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Annual Database Service, available at https://www.transit.dot.gov/ntd/ntd-data as of Jan. 8, 2021.</t>
    </r>
  </si>
  <si>
    <r>
      <t xml:space="preserve">1996-2008: U.S. Department of Transportation, Federal Transit Administration, </t>
    </r>
    <r>
      <rPr>
        <i/>
        <sz val="9"/>
        <rFont val="Arial"/>
        <family val="2"/>
      </rPr>
      <t xml:space="preserve">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</si>
  <si>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t>
    </r>
    <r>
      <rPr>
        <i/>
        <sz val="9"/>
        <rFont val="Arial"/>
        <family val="2"/>
      </rPr>
      <t>Annual Database Service</t>
    </r>
    <r>
      <rPr>
        <sz val="9"/>
        <rFont val="Arial"/>
        <family val="2"/>
      </rPr>
      <t>, available at https://www.transit.dot.gov/ntd/ntd-data as of Jan. 8, 2021.</t>
    </r>
  </si>
  <si>
    <t>Intercity / Amtrak:</t>
  </si>
  <si>
    <r>
      <t xml:space="preserve">1990-2000: Amtrak, </t>
    </r>
    <r>
      <rPr>
        <i/>
        <sz val="9"/>
        <rFont val="Arial"/>
        <family val="2"/>
      </rPr>
      <t xml:space="preserve">Amtrak Annual Report </t>
    </r>
    <r>
      <rPr>
        <sz val="9"/>
        <rFont val="Arial"/>
        <family val="2"/>
      </rPr>
      <t>(Washington, DC: Annual Issues), Statistical Appendix.</t>
    </r>
  </si>
  <si>
    <t>2001-19: Amtrak, Energy Management Department and Government Affairs Department, personal communications, Aug. 28, 2020.</t>
  </si>
  <si>
    <t>Walking, Cycling:</t>
  </si>
  <si>
    <t>U.S. Department of Transportation, Bureau of Transportation Statistics and Federal Highway Administration, National Household Travel Survey data, available at https://nhts.ornl.gov/ as of Jul. 15, 2020.</t>
  </si>
  <si>
    <t>highogs.d120120a</t>
  </si>
  <si>
    <t>Annual Energy Outlook 2021</t>
  </si>
  <si>
    <t>ref2021</t>
  </si>
  <si>
    <t>d113020a</t>
  </si>
  <si>
    <t xml:space="preserve"> January 2021</t>
  </si>
  <si>
    <t>Compound</t>
  </si>
  <si>
    <t xml:space="preserve"> Growth </t>
  </si>
  <si>
    <t xml:space="preserve">2020-2050 </t>
  </si>
  <si>
    <t>(percent)</t>
  </si>
  <si>
    <t>1/ Commercial trucks 8,501 to 10,000 pounds gross vehicle weight rating.</t>
  </si>
  <si>
    <t>2/ CAFE standard based on projected new vehicle sales.</t>
  </si>
  <si>
    <t>3/ Includes CAFE credits for alternative fueled vehicle sales and credit banking.</t>
  </si>
  <si>
    <t>4/ Environmental Protection Agency rated miles per gallon.</t>
  </si>
  <si>
    <t>5/ Tested new vehicle efficiency revised for on-road performance.</t>
  </si>
  <si>
    <t>6/ Combined "on-the-road" estimate for all cars and light trucks.</t>
  </si>
  <si>
    <t>CAFE = Corporate average fuel economy.</t>
  </si>
  <si>
    <t>Btu = British thermal unit.</t>
  </si>
  <si>
    <t>Note:  Totals may not equal sum of components due to independent rounding.</t>
  </si>
  <si>
    <t>Sources: 2020:  U.S. Energy Information Administration (EIA), Short-Term Energy Outlook, October 2020 and EIA,</t>
  </si>
  <si>
    <t>AEO2021 National Energy Modeling System run highogs.d120120a. Projections:  EIA, AEO2021 National Energy Modeling System run highogs.d120120a.</t>
  </si>
  <si>
    <t>Table 35.  Transportation Sector Energy Use by Mode and Type</t>
  </si>
  <si>
    <t>https://www.eia.gov/outlooks/aeo/data/browser/#/?id=45-AEO2021&amp;region=0-0&amp;cases=highogs&amp;start=2019&amp;end=2050&amp;f=A&amp;sourcekey=0</t>
  </si>
  <si>
    <t>Tue Mar 09 2021 10:51:32 GMT-0800 (Pacific Standard Time)</t>
  </si>
  <si>
    <t>Source: U.S. Energy Information Administration</t>
  </si>
  <si>
    <t>full name</t>
  </si>
  <si>
    <t>Highway</t>
  </si>
  <si>
    <t>Light-Duty Vehicles</t>
  </si>
  <si>
    <t>Transportation Energy Use: Highway: Light-Duty Vehicles: High oil and gas supply</t>
  </si>
  <si>
    <t>Automobiles</t>
  </si>
  <si>
    <t>Transportation Energy Use: Highway: Light-Duty Vehicles: Automobiles: High oil and gas supply</t>
  </si>
  <si>
    <t>Light Trucks</t>
  </si>
  <si>
    <t>Transportation Energy Use: Highway: Light-Duty Vehicles: Light Trucks: High oil and gas supply</t>
  </si>
  <si>
    <t>Motorcycles</t>
  </si>
  <si>
    <t>Transportation Energy Use: Highway: Light-Duty Vehicles: Motorcycles: High oil and gas supply</t>
  </si>
  <si>
    <t>Commercial Light Trucks</t>
  </si>
  <si>
    <t>Transportation Energy Use: Highway: Commercial Light Trucks: High oil and gas supply</t>
  </si>
  <si>
    <t>Buses</t>
  </si>
  <si>
    <t>Transportation Energy Use: Highway: Buses: High oil and gas supply</t>
  </si>
  <si>
    <t>Transit</t>
  </si>
  <si>
    <t>Transportation Energy Use: Highway: Buses: Transit: High oil and gas supply</t>
  </si>
  <si>
    <t>Intercity</t>
  </si>
  <si>
    <t>Transportation Energy Use: Highway: Buses: Intercity: High oil and gas supply</t>
  </si>
  <si>
    <t>School</t>
  </si>
  <si>
    <t>Transportation Energy Use: Highway: Buses: School: High oil and gas supply</t>
  </si>
  <si>
    <t>Freight Trucks</t>
  </si>
  <si>
    <t>Transportation Energy Use: Highway: Freight Trucks: High oil and gas supply</t>
  </si>
  <si>
    <t>Light Medium</t>
  </si>
  <si>
    <t>Transportation Energy Use: Highway: Freight Trucks: Light Medium: High oil and gas supply</t>
  </si>
  <si>
    <t>Medium</t>
  </si>
  <si>
    <t>Transportation Energy Use: Highway: Freight Trucks: Medium: High oil and gas supply</t>
  </si>
  <si>
    <t>Large  (&gt; 26000 pounds)</t>
  </si>
  <si>
    <t>Transportation Energy Use: Highway: Freight Trucks: Large: High oil and gas supply</t>
  </si>
  <si>
    <t>Non-Highway</t>
  </si>
  <si>
    <t>Transportation Energy Use: Non-Highway: Air: High oil and gas supply</t>
  </si>
  <si>
    <t>General Aviation</t>
  </si>
  <si>
    <t>Transportation Energy Use: Non-Highway: Air: General Aviation: High oil and gas supply</t>
  </si>
  <si>
    <t>Domestic Passenger</t>
  </si>
  <si>
    <t>Transportation Energy Use: Non-Highway: Air: Domestic Passenger: High oil and gas supply</t>
  </si>
  <si>
    <t>International Passenger</t>
  </si>
  <si>
    <t>Transportation Energy Use: Non-Highway: Air: International Passenger: High oil and gas supply</t>
  </si>
  <si>
    <t>Dedicated Freight</t>
  </si>
  <si>
    <t>Transportation Energy Use: Non-Highway: Air: Dedicated Freight: High oil and gas supply</t>
  </si>
  <si>
    <t>Water</t>
  </si>
  <si>
    <t>Transportation Energy Use: Non-Highway: Water: High oil and gas supply</t>
  </si>
  <si>
    <t>Freight</t>
  </si>
  <si>
    <t>Transportation Energy Use: Non-Highway: Water: Freight: High oil and gas supply</t>
  </si>
  <si>
    <t>Transportation Energy Use: Non-Highway: Water: Freight: Domestic Shipping: High oil and gas supply</t>
  </si>
  <si>
    <t>Transportation Energy Use: Non-Highway: Water: Freight: International Shipping: High oil and gas supply</t>
  </si>
  <si>
    <t>Transportation Energy Use: Non-Highway: Water: Recreational Boats: High oil and gas supply</t>
  </si>
  <si>
    <t>Transportation Energy Use: Non-Highway: Rail: High oil and gas supply</t>
  </si>
  <si>
    <t>Transportation Energy Use: Non-Highway: Rail: Freight: High oil and gas supply</t>
  </si>
  <si>
    <t>Passenger</t>
  </si>
  <si>
    <t>Transportation Energy Use: Non-Highway: Rail: Passenger: High oil and gas supply</t>
  </si>
  <si>
    <t>Transportation Energy Use: Non-Highway: Rail: Passenger: Intercity: High oil and gas supply</t>
  </si>
  <si>
    <t>Transportation Energy Use: Non-Highway: Rail: Passenger: Transit: High oil and gas supply</t>
  </si>
  <si>
    <t>Commuter</t>
  </si>
  <si>
    <t>Transportation Energy Use: Non-Highway: Rail: Passenger: Commuter: High oil and gas supply</t>
  </si>
  <si>
    <t>Transportation Energy Use: Non-Highway: Lubricants: High oil and gas supply</t>
  </si>
  <si>
    <t>Transportation Energy Use: Non-Highway: Pipeline Fuel Natural Gas: High oil and gas supply</t>
  </si>
  <si>
    <t>Transportation Energy Use: Military Use: High oil and gas supply</t>
  </si>
  <si>
    <t>Jet Fuel and Aviation Gasoline</t>
  </si>
  <si>
    <t>Transportation Energy Use: Military Use: Aviation: High oil and gas supply</t>
  </si>
  <si>
    <t>Residual Fuel Oil</t>
  </si>
  <si>
    <t>Transportation Energy Use: Military Use: Residual Fuel Oil: High oil and gas supply</t>
  </si>
  <si>
    <t>Distillates and Diesel</t>
  </si>
  <si>
    <t>Transportation Energy Use: Military Use: Distillate Fuel Oil: High oil and gas supply</t>
  </si>
  <si>
    <t>Transportation Energy Use: Total: High oil and gas supply</t>
  </si>
  <si>
    <t>Motor Gasoline excluding E85</t>
  </si>
  <si>
    <t>Transportation Energy Use: Petroleum: Motor Gasoline: High oil and gas supply</t>
  </si>
  <si>
    <t>E85</t>
  </si>
  <si>
    <t>Transportation Energy Use: E85: High oil and gas supply</t>
  </si>
  <si>
    <t>Diesel</t>
  </si>
  <si>
    <t>Transportation Energy Use: Petroleum: Diesel: High oil and gas supply</t>
  </si>
  <si>
    <t>Jet Fuel (kerosene &amp; naphtha)</t>
  </si>
  <si>
    <t>Transportation Energy Use: Petroleum: Jet Fuel: High oil and gas supply</t>
  </si>
  <si>
    <t>Transportation Energy Use: Petroleum: Residual Fuel Oil: High oil and gas supply</t>
  </si>
  <si>
    <t>Aviation Gasoline</t>
  </si>
  <si>
    <t>Transportation Energy Use: Petroleum: Aviation Gasoline: High oil and gas supply</t>
  </si>
  <si>
    <t>Propane</t>
  </si>
  <si>
    <t>Transportation Energy Use: Petroleum: Propane: High oil and gas supply</t>
  </si>
  <si>
    <t>Transportation Energy Use: Petroleum: Lubricants: High oil and gas supply</t>
  </si>
  <si>
    <t>Petroleum and Other Liquids Subtotal</t>
  </si>
  <si>
    <t>Transportation Energy Use: Petroleum Subtotal: High oil and gas supply</t>
  </si>
  <si>
    <t>M85</t>
  </si>
  <si>
    <t>Transportation Energy Use: M85: High oil and gas supply</t>
  </si>
  <si>
    <t>Electricity</t>
  </si>
  <si>
    <t>Transportation Energy Use: Electricity: High oil and gas supply</t>
  </si>
  <si>
    <t>Compressed/Liquefied Natural Gas</t>
  </si>
  <si>
    <t>Transportation Energy Use: Natural Gas: High oil and gas supply</t>
  </si>
  <si>
    <t>Hydrogen</t>
  </si>
  <si>
    <t>Transportation Energy Use: Hydrogen: High oil and gas supply</t>
  </si>
  <si>
    <t>Transportation Energy Use: Pipeline Fuel Natural Gas: High oil and gas supply</t>
  </si>
  <si>
    <t>Transportation: Total Energy Use: High oil and gas supply</t>
  </si>
  <si>
    <t>api key</t>
  </si>
  <si>
    <t>units</t>
  </si>
  <si>
    <t>Growth (2020-2050)</t>
  </si>
  <si>
    <t>45-AEO2021.2.</t>
  </si>
  <si>
    <t>45-AEO2021.3.</t>
  </si>
  <si>
    <t>45-AEO2021.4.highogs-d120120a</t>
  </si>
  <si>
    <t>trillion Btu</t>
  </si>
  <si>
    <t>45-AEO2021.5.highogs-d120120a</t>
  </si>
  <si>
    <t>45-AEO2021.6.highogs-d120120a</t>
  </si>
  <si>
    <t>45-AEO2021.7.highogs-d120120a</t>
  </si>
  <si>
    <t>45-AEO2021.8.highogs-d120120a</t>
  </si>
  <si>
    <t>45-AEO2021.9.highogs-d120120a</t>
  </si>
  <si>
    <t>45-AEO2021.10.highogs-d120120a</t>
  </si>
  <si>
    <t>45-AEO2021.11.highogs-d120120a</t>
  </si>
  <si>
    <t>45-AEO2021.12.highogs-d120120a</t>
  </si>
  <si>
    <t>45-AEO2021.13.highogs-d120120a</t>
  </si>
  <si>
    <t>45-AEO2021.14.highogs-d120120a</t>
  </si>
  <si>
    <t>45-AEO2021.15.highogs-d120120a</t>
  </si>
  <si>
    <t>45-AEO2021.16.highogs-d120120a</t>
  </si>
  <si>
    <t>45-AEO2021.18.</t>
  </si>
  <si>
    <t>45-AEO2021.19.highogs-d120120a</t>
  </si>
  <si>
    <t>45-AEO2021.20.highogs-d120120a</t>
  </si>
  <si>
    <t>45-AEO2021.21.highogs-d120120a</t>
  </si>
  <si>
    <t>45-AEO2021.22.highogs-d120120a</t>
  </si>
  <si>
    <t>45-AEO2021.23.highogs-d120120a</t>
  </si>
  <si>
    <t>45-AEO2021.24.highogs-d120120a</t>
  </si>
  <si>
    <t>45-AEO2021.25.highogs-d120120a</t>
  </si>
  <si>
    <t>45-AEO2021.26.highogs-d120120a</t>
  </si>
  <si>
    <t>45-AEO2021.27.highogs-d120120a</t>
  </si>
  <si>
    <t>45-AEO2021.28.highogs-d120120a</t>
  </si>
  <si>
    <t>45-AEO2021.29.highogs-d120120a</t>
  </si>
  <si>
    <t>45-AEO2021.30.highogs-d120120a</t>
  </si>
  <si>
    <t>45-AEO2021.31.highogs-d120120a</t>
  </si>
  <si>
    <t>45-AEO2021.32.highogs-d120120a</t>
  </si>
  <si>
    <t>45-AEO2021.33.highogs-d120120a</t>
  </si>
  <si>
    <t>45-AEO2021.34.highogs-d120120a</t>
  </si>
  <si>
    <t>45-AEO2021.35.highogs-d120120a</t>
  </si>
  <si>
    <t>45-AEO2021.36.highogs-d120120a</t>
  </si>
  <si>
    <t>45-AEO2021.38.highogs-d120120a</t>
  </si>
  <si>
    <t>45-AEO2021.39.highogs-d120120a</t>
  </si>
  <si>
    <t>45-AEO2021.40.highogs-d120120a</t>
  </si>
  <si>
    <t>45-AEO2021.41.highogs-d120120a</t>
  </si>
  <si>
    <t>45-AEO2021.43.highogs-d120120a</t>
  </si>
  <si>
    <t>45-AEO2021.45.</t>
  </si>
  <si>
    <t>45-AEO2021.46.highogs-d120120a</t>
  </si>
  <si>
    <t>45-AEO2021.47.highogs-d120120a</t>
  </si>
  <si>
    <t>45-AEO2021.48.highogs-d120120a</t>
  </si>
  <si>
    <t>45-AEO2021.49.highogs-d120120a</t>
  </si>
  <si>
    <t>45-AEO2021.50.highogs-d120120a</t>
  </si>
  <si>
    <t>45-AEO2021.51.highogs-d120120a</t>
  </si>
  <si>
    <t>45-AEO2021.52.highogs-d120120a</t>
  </si>
  <si>
    <t>45-AEO2021.53.highogs-d120120a</t>
  </si>
  <si>
    <t>45-AEO2021.54.highogs-d120120a</t>
  </si>
  <si>
    <t>45-AEO2021.55.highogs-d120120a</t>
  </si>
  <si>
    <t>45-AEO2021.56.highogs-d120120a</t>
  </si>
  <si>
    <t>45-AEO2021.57.highogs-d120120a</t>
  </si>
  <si>
    <t>45-AEO2021.58.highogs-d120120a</t>
  </si>
  <si>
    <t>45-AEO2021.59.highogs-d120120a</t>
  </si>
  <si>
    <t>45-AEO2021.61.highogs-d120120a</t>
  </si>
  <si>
    <t>ORIGINAL EIA CODE</t>
  </si>
  <si>
    <t>Table 36.  Transportation Sector Energy Use by Fuel Type Within a Mode</t>
  </si>
  <si>
    <t>https://www.eia.gov/outlooks/aeo/data/browser/#/?id=46-AEO2021&amp;region=0-0&amp;cases=highogs&amp;start=2020&amp;end=2050&amp;f=A&amp;linechart=highogs-d120120a.2-46-AEO2021&amp;sourcekey=0</t>
  </si>
  <si>
    <t>Tue Mar 09 2021 10:55:36 GMT-0800 (Pacific Standard Time)</t>
  </si>
  <si>
    <t>Distillate Fuel Oil (diesel)</t>
  </si>
  <si>
    <t>Motor Gasoline</t>
  </si>
  <si>
    <t>Freight Rail</t>
  </si>
  <si>
    <t>Compressed Natural Gas</t>
  </si>
  <si>
    <t>Liquefied Natural Gas</t>
  </si>
  <si>
    <t>Residual Oil</t>
  </si>
  <si>
    <t>Jet Fuel</t>
  </si>
  <si>
    <t>Transit Bus</t>
  </si>
  <si>
    <t>Intercity Bus</t>
  </si>
  <si>
    <t>School Bus</t>
  </si>
  <si>
    <t>Intercity Rail</t>
  </si>
  <si>
    <t>Transit Rail</t>
  </si>
  <si>
    <t>Commuter Rail</t>
  </si>
  <si>
    <t>Gasoline</t>
  </si>
  <si>
    <t>Transportation Energy Use: Light-Duty Vehicle: Total: High oil and gas supply</t>
  </si>
  <si>
    <t>46-AEO2021.2.highogs-d120120a</t>
  </si>
  <si>
    <t>Transportation Energy Use: Light-Duty Vehicle: Motor Gasoline: High oil and gas supply</t>
  </si>
  <si>
    <t>46-AEO2021.3.highogs-d120120a</t>
  </si>
  <si>
    <t>Transportation Energy Use: Light-Duty Vehicle: Ethanol: High oil and gas supply</t>
  </si>
  <si>
    <t>46-AEO2021.4.highogs-d120120a</t>
  </si>
  <si>
    <t>Transportation Energy Use: Light-Duty Vehicle: Distillate Fuel Oil: High oil and gas supply</t>
  </si>
  <si>
    <t>46-AEO2021.5.highogs-d120120a</t>
  </si>
  <si>
    <t>Transportation Energy Use: Light-Duty Vehicle: Natural Gas: High oil and gas supply</t>
  </si>
  <si>
    <t>46-AEO2021.6.highogs-d120120a</t>
  </si>
  <si>
    <t>Transportation Energy Use: Light-Duty Vehicle: Propane: High oil and gas supply</t>
  </si>
  <si>
    <t>46-AEO2021.7.highogs-d120120a</t>
  </si>
  <si>
    <t>Transportation Energy Use: Light-Duty Vehicle: Electricity: High oil and gas supply</t>
  </si>
  <si>
    <t>46-AEO2021.8.highogs-d120120a</t>
  </si>
  <si>
    <t>Transportation Energy Use: Light-Duty Vehicle: Hydrogen: High oil and gas supply</t>
  </si>
  <si>
    <t>46-AEO2021.9.highogs-d120120a</t>
  </si>
  <si>
    <t>Transportation Energy Use: Commercial Light Trucks: Total: High oil and gas supply</t>
  </si>
  <si>
    <t>46-AEO2021.29.highogs-d120120a</t>
  </si>
  <si>
    <t>Transportation Energy Use: Commercial Light Trucks: Motor Gasoline: High oil and gas supply</t>
  </si>
  <si>
    <t>46-AEO2021.30.highogs-d120120a</t>
  </si>
  <si>
    <t>Transportation Energy Use: Commercial Light Trucks: E85: High oil and gas supply</t>
  </si>
  <si>
    <t>46-AEO2021.31.highogs-d120120a</t>
  </si>
  <si>
    <t>Transportation Energy Use: Commercial Light Trucks: Distillate Fuel Oil: High oil and gas supply</t>
  </si>
  <si>
    <t>46-AEO2021.32.highogs-d120120a</t>
  </si>
  <si>
    <t>Transportation Energy Use: Commercial Light Trucks: Propane: High oil and gas supply</t>
  </si>
  <si>
    <t>46-AEO2021.33.highogs-d120120a</t>
  </si>
  <si>
    <t>Transportation Energy Use: Commercial Light Trucks: Natural Gas: High oil and gas supply</t>
  </si>
  <si>
    <t>46-AEO2021.34.highogs-d120120a</t>
  </si>
  <si>
    <t>Transportation Energy Use: Commercial Light Trucks: Electricity: High oil and gas supply</t>
  </si>
  <si>
    <t>46-AEO2021.35.highogs-d120120a</t>
  </si>
  <si>
    <t>Transportation Energy Use: Commercial Light Trucks: Hydrogen: High oil and gas supply</t>
  </si>
  <si>
    <t>46-AEO2021.36.highogs-d120120a</t>
  </si>
  <si>
    <t>Transportation Energy Use: Freight Trucks: Total: High oil and gas supply</t>
  </si>
  <si>
    <t>46-AEO2021.38.highogs-d120120a</t>
  </si>
  <si>
    <t>Transportation Energy Use: Freight Trucks: Motor Gasoline: High oil and gas supply</t>
  </si>
  <si>
    <t>46-AEO2021.39.highogs-d120120a</t>
  </si>
  <si>
    <t>Transportation Energy Use: Freight Trucks: Distillate Fuel Oil: High oil and gas supply</t>
  </si>
  <si>
    <t>46-AEO2021.40.highogs-d120120a</t>
  </si>
  <si>
    <t>Transportation Energy Use: Freight Trucks: Natural Gas: High oil and gas supply</t>
  </si>
  <si>
    <t>46-AEO2021.41.highogs-d120120a</t>
  </si>
  <si>
    <t>Transportation Energy Use: Freight Trucks: Propane: High oil and gas supply</t>
  </si>
  <si>
    <t>46-AEO2021.42.highogs-d120120a</t>
  </si>
  <si>
    <t>Transportation Energy Use: Freight Trucks: E85: High oil and gas supply</t>
  </si>
  <si>
    <t>46-AEO2021.43.highogs-d120120a</t>
  </si>
  <si>
    <t>Transportation Energy Use: Freight Trucks: Electricity: High oil and gas supply</t>
  </si>
  <si>
    <t>46-AEO2021.44.highogs-d120120a</t>
  </si>
  <si>
    <t>Transportation Energy Use: Freight Trucks: Hydrogen: High oil and gas supply</t>
  </si>
  <si>
    <t>46-AEO2021.45.highogs-d120120a</t>
  </si>
  <si>
    <t>Transportation Energy Use: Freight Rail: Total: High oil and gas supply</t>
  </si>
  <si>
    <t>46-AEO2021.48.highogs-d120120a</t>
  </si>
  <si>
    <t>Transportation Energy Use: Freight Rail: Distillate Fuel Oil: High oil and gas supply</t>
  </si>
  <si>
    <t>46-AEO2021.49.highogs-d120120a</t>
  </si>
  <si>
    <t>Transportation Energy Use: Freight Rail: Residual Fuel Oil: High oil and gas supply</t>
  </si>
  <si>
    <t>46-AEO2021.50.highogs-d120120a</t>
  </si>
  <si>
    <t>Transportation Energy Use: Freight Rail: CNG: High oil and gas supply</t>
  </si>
  <si>
    <t>46-AEO2021.51.highogs-d120120a</t>
  </si>
  <si>
    <t>Transportation Energy Use: Freight Rail: LNG: High oil and gas supply</t>
  </si>
  <si>
    <t>46-AEO2021.52.highogs-d120120a</t>
  </si>
  <si>
    <t>Transportation Energy Use: Domestic Shipping: Total: High oil and gas supply</t>
  </si>
  <si>
    <t>46-AEO2021.54.highogs-d120120a</t>
  </si>
  <si>
    <t>Transportation Energy Use: Domestic Shipping: Distillate Fuel Oil: High oil and gas supply</t>
  </si>
  <si>
    <t>46-AEO2021.55.highogs-d120120a</t>
  </si>
  <si>
    <t>Transportation Energy Use: Domestic Shipping: Residual Oil: High oil and gas supply</t>
  </si>
  <si>
    <t>46-AEO2021.56.highogs-d120120a</t>
  </si>
  <si>
    <t>Transportation Energy Use: Domestic Shipping: CNG: High oil and gas supply</t>
  </si>
  <si>
    <t>46-AEO2021.57.highogs-d120120a</t>
  </si>
  <si>
    <t>Transportation Energy Use: Domestic Shipping: LNG: High oil and gas supply</t>
  </si>
  <si>
    <t>46-AEO2021.58.highogs-d120120a</t>
  </si>
  <si>
    <t>Transportation Energy Use: International Shipping: Total: High oil and gas supply</t>
  </si>
  <si>
    <t>46-AEO2021.60.highogs-d120120a</t>
  </si>
  <si>
    <t>Transportation Energy Use: International Shipping: Distillate Fuel Oil: High oil and gas supply</t>
  </si>
  <si>
    <t>46-AEO2021.61.highogs-d120120a</t>
  </si>
  <si>
    <t>Transportation Energy Use: International Shipping: Residual Oil: High oil and gas supply</t>
  </si>
  <si>
    <t>46-AEO2021.62.highogs-d120120a</t>
  </si>
  <si>
    <t>Transportation Energy Use: International Shipping: CNG: High oil and gas supply</t>
  </si>
  <si>
    <t>46-AEO2021.63.highogs-d120120a</t>
  </si>
  <si>
    <t>Transportation Energy Use: International Shipping: LNG: High oil and gas supply</t>
  </si>
  <si>
    <t>46-AEO2021.64.highogs-d120120a</t>
  </si>
  <si>
    <t>Transportation Energy Use: Air: Total: High oil and gas supply</t>
  </si>
  <si>
    <t>46-AEO2021.66.highogs-d120120a</t>
  </si>
  <si>
    <t>Transportation Energy Use: Air: Jet Fuel: High oil and gas supply</t>
  </si>
  <si>
    <t>46-AEO2021.67.highogs-d120120a</t>
  </si>
  <si>
    <t>Transportation Energy Use: Air: Aviation Gasoline: High oil and gas supply</t>
  </si>
  <si>
    <t>46-AEO2021.68.highogs-d120120a</t>
  </si>
  <si>
    <t>Transportation Energy Use: Military: Total: High oil and gas supply</t>
  </si>
  <si>
    <t>46-AEO2021.70.highogs-d120120a</t>
  </si>
  <si>
    <t>Transportation Energy Use: Military: Jet Fuel: High oil and gas supply</t>
  </si>
  <si>
    <t>46-AEO2021.71.highogs-d120120a</t>
  </si>
  <si>
    <t>Transportation Energy Use: Military: Residual Fuel Oil: High oil and gas supply</t>
  </si>
  <si>
    <t>46-AEO2021.72.highogs-d120120a</t>
  </si>
  <si>
    <t>Transportation Energy Use: Military: Distillate Fuel Oil: High oil and gas supply</t>
  </si>
  <si>
    <t>46-AEO2021.73.highogs-d120120a</t>
  </si>
  <si>
    <t>Transportation Energy Use: Bus: High oil and gas supply</t>
  </si>
  <si>
    <t>46-AEO2021.75.highogs-d120120a</t>
  </si>
  <si>
    <t>Transportation Energy Use: Bus: Transit Bus: High oil and gas supply</t>
  </si>
  <si>
    <t>46-AEO2021.76.highogs-d120120a</t>
  </si>
  <si>
    <t>Transportation Energy Use: Bus: Transit Bus: Motor Gasoline: High oil and gas supply</t>
  </si>
  <si>
    <t>46-AEO2021.77.highogs-d120120a</t>
  </si>
  <si>
    <t>Transportation Energy Use: Bus: Transit Bus: E85: High oil and gas supply</t>
  </si>
  <si>
    <t>46-AEO2021.78.highogs-d120120a</t>
  </si>
  <si>
    <t>Transportation Energy Use: Bus: Transit Bus: Distillate Fuel Oil: High oil and gas supply</t>
  </si>
  <si>
    <t>46-AEO2021.79.highogs-d120120a</t>
  </si>
  <si>
    <t>Transportation Energy Use: Bus: Transit Bus: Natural Gas: High oil and gas supply</t>
  </si>
  <si>
    <t>46-AEO2021.80.highogs-d120120a</t>
  </si>
  <si>
    <t>Transportation Energy Use: Bus: Transit Bus: Propane: High oil and gas supply</t>
  </si>
  <si>
    <t>46-AEO2021.81.highogs-d120120a</t>
  </si>
  <si>
    <t>Transportation Energy Use: Bus: Transit Bus: Electricity: High oil and gas supply</t>
  </si>
  <si>
    <t>46-AEO2021.82.highogs-d120120a</t>
  </si>
  <si>
    <t>Transportation Energy Use: Bus: Transit Bus: Hydrogen: High oil and gas supply</t>
  </si>
  <si>
    <t>46-AEO2021.83.highogs-d120120a</t>
  </si>
  <si>
    <t>Transportation Energy Use: Bus: Intercity Bus: High oil and gas supply</t>
  </si>
  <si>
    <t>46-AEO2021.84.highogs-d120120a</t>
  </si>
  <si>
    <t>Transportation Energy Use: Bus: Intercity Bus: Motor Gasoline: High oil and gas supply</t>
  </si>
  <si>
    <t>46-AEO2021.85.highogs-d120120a</t>
  </si>
  <si>
    <t>Transportation Energy Use: Bus: Intercity Bus: E85: High oil and gas supply</t>
  </si>
  <si>
    <t>46-AEO2021.86.highogs-d120120a</t>
  </si>
  <si>
    <t>Transportation Energy Use: Bus: Intercity Bus: Distillate Fuel Oil: High oil and gas supply</t>
  </si>
  <si>
    <t>46-AEO2021.87.highogs-d120120a</t>
  </si>
  <si>
    <t>Transportation Energy Use: Bus: Intercity Bus: Natural Gas: High oil and gas supply</t>
  </si>
  <si>
    <t>46-AEO2021.88.highogs-d120120a</t>
  </si>
  <si>
    <t>Transportation Energy Use: Bus: Intercity Bus: Propane: High oil and gas supply</t>
  </si>
  <si>
    <t>46-AEO2021.89.highogs-d120120a</t>
  </si>
  <si>
    <t>Transportation Energy Use: Bus: Intercity Bus: Electricity: High oil and gas supply</t>
  </si>
  <si>
    <t>46-AEO2021.90.highogs-d120120a</t>
  </si>
  <si>
    <t>Transportation Energy Use: Bus: Intercity Bus: Hydrogen: High oil and gas supply</t>
  </si>
  <si>
    <t>46-AEO2021.91.highogs-d120120a</t>
  </si>
  <si>
    <t>Transportation Energy Use: Bus: School Bus: High oil and gas supply</t>
  </si>
  <si>
    <t>46-AEO2021.92.highogs-d120120a</t>
  </si>
  <si>
    <t>Transportation Energy Use: Bus: School Bus: Motor Gasoline: High oil and gas supply</t>
  </si>
  <si>
    <t>46-AEO2021.93.highogs-d120120a</t>
  </si>
  <si>
    <t>Transportation Energy Use: Bus: School Bus: E85: High oil and gas supply</t>
  </si>
  <si>
    <t>46-AEO2021.94.highogs-d120120a</t>
  </si>
  <si>
    <t>Transportation Energy Use: Bus: School Bus: Distillate Fuel Oil: High oil and gas supply</t>
  </si>
  <si>
    <t>46-AEO2021.95.highogs-d120120a</t>
  </si>
  <si>
    <t>Transportation Energy Use: Bus: School Bus: Natural Gas: High oil and gas supply</t>
  </si>
  <si>
    <t>46-AEO2021.96.highogs-d120120a</t>
  </si>
  <si>
    <t>Transportation Energy Use: Bus: School Bus: Propane: High oil and gas supply</t>
  </si>
  <si>
    <t>46-AEO2021.97.highogs-d120120a</t>
  </si>
  <si>
    <t>Transportation Energy Use: Bus: School Bus: Electricity: High oil and gas supply</t>
  </si>
  <si>
    <t>46-AEO2021.98.highogs-d120120a</t>
  </si>
  <si>
    <t>Transportation Energy Use: Bus: School Bus: Hydrogen: High oil and gas supply</t>
  </si>
  <si>
    <t>46-AEO2021.99.highogs-d120120a</t>
  </si>
  <si>
    <t>Transportation Energy Use: Rail: High oil and gas supply</t>
  </si>
  <si>
    <t>46-AEO2021.100.highogs-d120120a</t>
  </si>
  <si>
    <t>Transportation Energy Use: Rail: Intercity Rail: High oil and gas supply</t>
  </si>
  <si>
    <t>46-AEO2021.101.highogs-d120120a</t>
  </si>
  <si>
    <t>Transportation Energy Use: Rail: Intercity Rail: Electricity: High oil and gas supply</t>
  </si>
  <si>
    <t>46-AEO2021.102.highogs-d120120a</t>
  </si>
  <si>
    <t>Transportation Energy Use: Rail: Intercity Rail: Diesel: High oil and gas supply</t>
  </si>
  <si>
    <t>46-AEO2021.103.highogs-d120120a</t>
  </si>
  <si>
    <t>Transportation Energy Use: Rail: Intercity Rail: CNG: High oil and gas supply</t>
  </si>
  <si>
    <t>46-AEO2021.104.highogs-d120120a</t>
  </si>
  <si>
    <t>Transportation Energy Use: Rail: Intercity Rail: LNG: High oil and gas supply</t>
  </si>
  <si>
    <t>46-AEO2021.105.highogs-d120120a</t>
  </si>
  <si>
    <t>Transportation Energy Use: Rail: Transit Rail: High oil and gas supply</t>
  </si>
  <si>
    <t>46-AEO2021.106.highogs-d120120a</t>
  </si>
  <si>
    <t>Transportation Energy Use: Rail: Transit Rail: Electricity: High oil and gas supply</t>
  </si>
  <si>
    <t>46-AEO2021.107.highogs-d120120a</t>
  </si>
  <si>
    <t>Transportation Energy Use: Rail: Commuter Rail: High oil and gas supply</t>
  </si>
  <si>
    <t>46-AEO2021.108.highogs-d120120a</t>
  </si>
  <si>
    <t>Transportation Energy Use: Rail: Commuter Rail: Electricity: High oil and gas supply</t>
  </si>
  <si>
    <t>46-AEO2021.109.highogs-d120120a</t>
  </si>
  <si>
    <t>Transportation Energy Use: Rail: Commuter Rail: Diesel: High oil and gas supply</t>
  </si>
  <si>
    <t>46-AEO2021.110.highogs-d120120a</t>
  </si>
  <si>
    <t>Transportation Energy Use: Rail: Commuter Rail: CNG: High oil and gas supply</t>
  </si>
  <si>
    <t>46-AEO2021.111.highogs-d120120a</t>
  </si>
  <si>
    <t>Transportation Energy Use: Rail: Commuter Rail: LNG: High oil and gas supply</t>
  </si>
  <si>
    <t>46-AEO2021.112.highogs-d120120a</t>
  </si>
  <si>
    <t>Transportation Energy Use: Recreation Boats: High oil and gas supply</t>
  </si>
  <si>
    <t>46-AEO2021.114.highogs-d120120a</t>
  </si>
  <si>
    <t>Transportation Energy Use: Recreation Boats: Motor Gasoline: High oil and gas supply</t>
  </si>
  <si>
    <t>46-AEO2021.115.highogs-d120120a</t>
  </si>
  <si>
    <t>Transportation Energy Use: Recreation Boats: Distillate Fuel Oil: High oil and gas supply</t>
  </si>
  <si>
    <t>46-AEO2021.116.highogs-d120120a</t>
  </si>
  <si>
    <t>Transportation Energy Use: Lubricants: High oil and gas supply</t>
  </si>
  <si>
    <t>46-AEO2021.118.highogs-d120120a</t>
  </si>
  <si>
    <t>46-AEO2021.119.highogs-d120120a</t>
  </si>
  <si>
    <t>Transportation Energy Use: Total Use: High oil and gas supply</t>
  </si>
  <si>
    <t>46-AEO2021.121.highogs-d120120a</t>
  </si>
  <si>
    <t>Table 38.  Light-Duty Vehicle Sales by Technology Type</t>
  </si>
  <si>
    <t>https://www.eia.gov/outlooks/aeo/data/browser/#/?id=48-AEO2021&amp;region=1-0&amp;cases=highogs&amp;start=2020&amp;end=2050&amp;f=A&amp;linechart=highogs-d120120a.4-48-AEO2021.1-0&amp;map=highogs-d120120a.5-48-AEO2021.1-0&amp;sourcekey=0</t>
  </si>
  <si>
    <t>Tue Mar 09 2021 12:43:15 GMT-0800 (Pacific Standard Time)</t>
  </si>
  <si>
    <t>New Car Sales</t>
  </si>
  <si>
    <t>Conventional Cars</t>
  </si>
  <si>
    <t>Gasoline ICE Vehicles</t>
  </si>
  <si>
    <t>TDI Diesel ICE</t>
  </si>
  <si>
    <t>Total Conventional Cars</t>
  </si>
  <si>
    <t>Alternative-Fuel Cars</t>
  </si>
  <si>
    <t>Ethanol-Flex Fuel ICE</t>
  </si>
  <si>
    <t>100 Mile Electric Vehicle</t>
  </si>
  <si>
    <t>200 Mile Electric Vehicle</t>
  </si>
  <si>
    <t>300 Mile Electric Vehicle</t>
  </si>
  <si>
    <t>Plug-in 10 Gasoline Hybrid</t>
  </si>
  <si>
    <t>Plug-in 40 Gasoline Hybrid</t>
  </si>
  <si>
    <t>Electric-Diesel Hybrid</t>
  </si>
  <si>
    <t>Electric-Gasoline Hybrid</t>
  </si>
  <si>
    <t>Natural Gas ICE</t>
  </si>
  <si>
    <t>Natural Gas Bi-fuel</t>
  </si>
  <si>
    <t>Propane ICE</t>
  </si>
  <si>
    <t>Propane Bi-fuel</t>
  </si>
  <si>
    <t>Fuel Cell Methanol</t>
  </si>
  <si>
    <t>Fuel Cell Hydrogen</t>
  </si>
  <si>
    <t>Total Alternative Cars</t>
  </si>
  <si>
    <t>New Light Truck Sales</t>
  </si>
  <si>
    <t>Conventional Light Trucks</t>
  </si>
  <si>
    <t>Total Conventional Light Trucks</t>
  </si>
  <si>
    <t>Alternative-Fuel Light Trucks</t>
  </si>
  <si>
    <t>Total Alternative Light Trucks</t>
  </si>
  <si>
    <t>Total Sales</t>
  </si>
  <si>
    <t>Conventional Gasoline</t>
  </si>
  <si>
    <t>TDI Diesel</t>
  </si>
  <si>
    <t>Flex-Fuel</t>
  </si>
  <si>
    <t>Electric</t>
  </si>
  <si>
    <t>Plug-in Electric Hybrid</t>
  </si>
  <si>
    <t>Electric Hybrid</t>
  </si>
  <si>
    <t>Gaseous (Propane and Natural Gas)</t>
  </si>
  <si>
    <t>Fuel Cell</t>
  </si>
  <si>
    <t>Conventional Gasoline Microhybrids</t>
  </si>
  <si>
    <t>TDI Diesel Microhybrids</t>
  </si>
  <si>
    <t>48-AEO2021.2.</t>
  </si>
  <si>
    <t>48-AEO2021.3.</t>
  </si>
  <si>
    <t>Light-Duty Vehicle Sales: Conventional Cars: Gasoline: High oil and gas supply</t>
  </si>
  <si>
    <t>48-AEO2021.4.highogs-d120120a</t>
  </si>
  <si>
    <t>thousands</t>
  </si>
  <si>
    <t>Light-Duty Vehicle Sales: Conventional Cars: TDI Diesel: High oil and gas supply</t>
  </si>
  <si>
    <t>48-AEO2021.5.highogs-d120120a</t>
  </si>
  <si>
    <t>Light-Duty Vehicle Sales: Conventional Cars: Total: High oil and gas supply</t>
  </si>
  <si>
    <t>48-AEO2021.6.highogs-d120120a</t>
  </si>
  <si>
    <t>48-AEO2021.8.</t>
  </si>
  <si>
    <t>Light-Duty Vehicle Sales: Alternative-Fuel Cars: Ethanol-Flex Fuel ICE: High oil and gas supply</t>
  </si>
  <si>
    <t>48-AEO2021.9.highogs-d120120a</t>
  </si>
  <si>
    <t>Light-Duty Vehicle Sales: Alternative-Fuel Cars: 100 Mile Electric Vehicle: High oil and gas supply</t>
  </si>
  <si>
    <t>48-AEO2021.10.highogs-d120120a</t>
  </si>
  <si>
    <t>Light-Duty Vehicle Sales: Alternative-Fuel Cars: 200 Mile Electric Vehicle: High oil and gas supply</t>
  </si>
  <si>
    <t>48-AEO2021.11.highogs-d120120a</t>
  </si>
  <si>
    <t>Light-Duty Vehicle Sales: Alternative-Fuel Cars: 300 Mile Electric Vehicle: High oil and gas supply</t>
  </si>
  <si>
    <t>48-AEO2021.12.highogs-d120120a</t>
  </si>
  <si>
    <t>Light-Duty Vehicle Sales: Alternative-Fuel Cars: Plug-in 10 Gasoline Hybrid: High oil and gas supply</t>
  </si>
  <si>
    <t>48-AEO2021.13.highogs-d120120a</t>
  </si>
  <si>
    <t>Light-Duty Vehicle Sales: Alternative-Fuel Cars: Plug-in 40 Gasoline Hybrid: High oil and gas supply</t>
  </si>
  <si>
    <t>48-AEO2021.14.highogs-d120120a</t>
  </si>
  <si>
    <t>Light-Duty Vehicle Sales: Alternative-Fuel Cars: Electric-Diesel Hybrid: High oil and gas supply</t>
  </si>
  <si>
    <t>48-AEO2021.15.highogs-d120120a</t>
  </si>
  <si>
    <t>Light-Duty Vehicle Sales: Alternative-Fuel Cars: Electric-Gasoline Hybrid: High oil and gas supply</t>
  </si>
  <si>
    <t>48-AEO2021.16.highogs-d120120a</t>
  </si>
  <si>
    <t>Light-Duty Vehicle Sales: Alternative-Fuel Cars: Natural Gas ICE: High oil and gas supply</t>
  </si>
  <si>
    <t>48-AEO2021.17.highogs-d120120a</t>
  </si>
  <si>
    <t>Light-Duty Vehicle Sales: Alternative-Fuel Cars: Natural Gas Bi-fuel: High oil and gas supply</t>
  </si>
  <si>
    <t>48-AEO2021.18.highogs-d120120a</t>
  </si>
  <si>
    <t>Light-Duty Vehicle Sales: Alternative-Fuel Cars: Propane: High oil and gas supply</t>
  </si>
  <si>
    <t>48-AEO2021.19.highogs-d120120a</t>
  </si>
  <si>
    <t>48-AEO2021.20.highogs-d120120a</t>
  </si>
  <si>
    <t>Light-Duty Vehicle Sales: Alternative-Fuel Cars: Fuel Cell Methanol: High oil and gas supply</t>
  </si>
  <si>
    <t>48-AEO2021.21.highogs-d120120a</t>
  </si>
  <si>
    <t>Light-Duty Vehicle Sales: Alternative-Fuel cars: Fuel Cell Hydrogen: High oil and gas supply</t>
  </si>
  <si>
    <t>48-AEO2021.22.highogs-d120120a</t>
  </si>
  <si>
    <t>Light-Duty Vehicle Sales: Alternative-Fuel Cars: Total: High oil and gas supply</t>
  </si>
  <si>
    <t>48-AEO2021.23.highogs-d120120a</t>
  </si>
  <si>
    <t>Light-Duty Vehicle Sales: Percent Alternative Car: High oil and gas supply</t>
  </si>
  <si>
    <t>48-AEO2021.25.highogs-d120120a</t>
  </si>
  <si>
    <t>percent</t>
  </si>
  <si>
    <t>Light-Duty Vehicle Sales: Total New Car: High oil and gas supply</t>
  </si>
  <si>
    <t>48-AEO2021.26.highogs-d120120a</t>
  </si>
  <si>
    <t>48-AEO2021.28.</t>
  </si>
  <si>
    <t>48-AEO2021.29.</t>
  </si>
  <si>
    <t>Light-Duty Vehicle Sales: Conventional Light Trucks: Gasoline: High oil and gas supply</t>
  </si>
  <si>
    <t>48-AEO2021.30.highogs-d120120a</t>
  </si>
  <si>
    <t>Light-Duty Vehicle Sales: Conventional Light Trucks: TDI Diesel: High oil and gas supply</t>
  </si>
  <si>
    <t>48-AEO2021.31.highogs-d120120a</t>
  </si>
  <si>
    <t>Light-Duty Vehicle Sales: Conventional Light Trucks: Total: High oil and gas supply</t>
  </si>
  <si>
    <t>48-AEO2021.32.highogs-d120120a</t>
  </si>
  <si>
    <t>48-AEO2021.34.</t>
  </si>
  <si>
    <t>Light-Duty Vehicle Sales: Alternative-Fuel Light Trucks: Ethanol-Flex Fuel ICE: High oil and gas supply</t>
  </si>
  <si>
    <t>48-AEO2021.35.highogs-d120120a</t>
  </si>
  <si>
    <t>Light-Duty Vehicle Sales: Alternative-Fuel Light Trucks: 100 Mile Electric Vehicle: High oil and gas supply</t>
  </si>
  <si>
    <t>48-AEO2021.36.highogs-d120120a</t>
  </si>
  <si>
    <t>Light-Duty Vehicle Sales: Alternative-Fuel Light Trucks: 200 Mile Electric Vehicle: High oil and gas supply</t>
  </si>
  <si>
    <t>48-AEO2021.37.highogs-d120120a</t>
  </si>
  <si>
    <t>Light-Duty Vehicle Sales: Alternative-Fuel Light Trucks: 300 Mile Electric Vehicle: High oil and gas supply</t>
  </si>
  <si>
    <t>48-AEO2021.38.highogs-d120120a</t>
  </si>
  <si>
    <t>Light-Duty Vehicle Sales: Alternative-Fuel Light Trucks: Plug-in 10 Gasoline Hybrid: High oil and gas supply</t>
  </si>
  <si>
    <t>48-AEO2021.39.highogs-d120120a</t>
  </si>
  <si>
    <t>Light-Duty Vehicle Sales: Alternative-Fuel Light Trucks: Plug-in 40 Gasoline Hybrid: High oil and gas supply</t>
  </si>
  <si>
    <t>48-AEO2021.40.highogs-d120120a</t>
  </si>
  <si>
    <t>Light-Duty Vehicle Sales: Alternative-Fuel Light Trucks: Electric-Diesel Hybrid: High oil and gas supply</t>
  </si>
  <si>
    <t>48-AEO2021.41.highogs-d120120a</t>
  </si>
  <si>
    <t>Light-Duty Vehicle Sales: Alternative-Fuel Light Trucks: Electric-Gasoline Hybrid: High oil and gas supply</t>
  </si>
  <si>
    <t>48-AEO2021.42.highogs-d120120a</t>
  </si>
  <si>
    <t>Light-Duty Vehicle Sales: Alternative-Fuel Light Trucks: Natural Gas ICE: High oil and gas supply</t>
  </si>
  <si>
    <t>48-AEO2021.43.highogs-d120120a</t>
  </si>
  <si>
    <t>Light-Duty Vehicle Sales: Alternative-Fuel Light Trucks: Natural Gas Bi-fuel: High oil and gas supply</t>
  </si>
  <si>
    <t>48-AEO2021.44.highogs-d120120a</t>
  </si>
  <si>
    <t>Light-Duty Vehicle Sales: Alternative-Fuel Light Trucks: Propane ICE: High oil and gas supply</t>
  </si>
  <si>
    <t>48-AEO2021.45.highogs-d120120a</t>
  </si>
  <si>
    <t>Light-Duty Vehicle Sales: Alternative-Fuel Light Trucks: Propane Bi-fuel: High oil and gas supply</t>
  </si>
  <si>
    <t>48-AEO2021.46.highogs-d120120a</t>
  </si>
  <si>
    <t>Light-Duty Vehicle Sales: Alternative-Fuel Light Trucks: Fuel Cell Methanol: High oil and gas supply</t>
  </si>
  <si>
    <t>48-AEO2021.47.highogs-d120120a</t>
  </si>
  <si>
    <t>Light-Duty Vehicle Sales: Alternative-Fuel Light Trucks: Fuel Cell Hydrogen: High oil and gas supply</t>
  </si>
  <si>
    <t>48-AEO2021.48.highogs-d120120a</t>
  </si>
  <si>
    <t>Light-Duty Vehicle Sales: Alternative-Fuel Light Trucks: Total: High oil and gas supply</t>
  </si>
  <si>
    <t>48-AEO2021.49.highogs-d120120a</t>
  </si>
  <si>
    <t>Light-Duty Vehicle Sales: Percent Alternative Light Truck Sales: High oil and gas supply</t>
  </si>
  <si>
    <t>48-AEO2021.51.highogs-d120120a</t>
  </si>
  <si>
    <t>Light-Duty Vehicle Sales: Total New Truck: High oil and gas supply</t>
  </si>
  <si>
    <t>48-AEO2021.52.highogs-d120120a</t>
  </si>
  <si>
    <t>Light-Duty Vehicle Sales: Percent Total Alternative Sales: High oil and gas supply</t>
  </si>
  <si>
    <t>48-AEO2021.54.highogs-d120120a</t>
  </si>
  <si>
    <t>Light-Duty Vehicle Sales: EPACT Legislative Alternative Sales: High oil and gas supply</t>
  </si>
  <si>
    <t>48-AEO2021.55.highogs-d120120a</t>
  </si>
  <si>
    <t>Light-Duty Vehicle Sales: ZEVP Legislative Alternative Sales: High oil and gas supply</t>
  </si>
  <si>
    <t>48-AEO2021.56.highogs-d120120a</t>
  </si>
  <si>
    <t xml:space="preserve"> Cars and Light Trucks</t>
  </si>
  <si>
    <t>48-AEO2021.58.</t>
  </si>
  <si>
    <t>Light-Duty Vehicle Sales: Total Sales, Cars and Light Trucks: Conventional Gasoline: High oil and gas supply</t>
  </si>
  <si>
    <t>48-AEO2021.59.highogs-d120120a</t>
  </si>
  <si>
    <t>Light-Duty Vehicle Sales: Total Sales, Cars and Light Trucks: TDI Diesel: High oil and gas supply</t>
  </si>
  <si>
    <t>48-AEO2021.60.highogs-d120120a</t>
  </si>
  <si>
    <t>Light-Duty Vehicle Sales: Total Sales, Cars and Light Trucks: Flex-Fuel: High oil and gas supply</t>
  </si>
  <si>
    <t>48-AEO2021.61.highogs-d120120a</t>
  </si>
  <si>
    <t>Light-Duty Vehicle Sales: Total Sales, Cars and Light Trucks: Electric: High oil and gas supply</t>
  </si>
  <si>
    <t>48-AEO2021.62.highogs-d120120a</t>
  </si>
  <si>
    <t>Light-Duty Vehicle Sales: Total Sales, Cars and Light Trucks: Plug-in Electric Hybrid: High oil and gas supply</t>
  </si>
  <si>
    <t>48-AEO2021.63.highogs-d120120a</t>
  </si>
  <si>
    <t>Light-Duty Vehicle Sales: Total Sales, Cars and Light Trucks: Electric Hybrid: High oil and gas supply</t>
  </si>
  <si>
    <t>48-AEO2021.64.highogs-d120120a</t>
  </si>
  <si>
    <t>Light-Duty Vehicle Sales: Total Sales, Cars and Light Trucks: Gaseous: High oil and gas supply</t>
  </si>
  <si>
    <t>48-AEO2021.65.highogs-d120120a</t>
  </si>
  <si>
    <t>Light-Duty Vehicle Sales: Total Sales, Cars and Light Trucks: Fuel Cell: High oil and gas supply</t>
  </si>
  <si>
    <t>48-AEO2021.66.highogs-d120120a</t>
  </si>
  <si>
    <t>Light-Duty Vehicle Sales: Total Vehicles Sales: High oil and gas supply</t>
  </si>
  <si>
    <t>48-AEO2021.67.highogs-d120120a</t>
  </si>
  <si>
    <t>Light-Duty Vehicle Sales: Microhybrids: Conventional Gasoline: High oil and gas supply</t>
  </si>
  <si>
    <t>48-AEO2021.70.highogs-d120120a</t>
  </si>
  <si>
    <t>Light-Duty Vehicle Sales: Microhybrids: TDI Diesel: High oil and gas supply</t>
  </si>
  <si>
    <t>48-AEO2021.71.highogs-d120120a</t>
  </si>
  <si>
    <t>Light-Duty Vehicle Sales: Alternative-Fueled Vehicles: High oil and gas supply</t>
  </si>
  <si>
    <t>48-AEO2021.80.highogs-d120120a</t>
  </si>
  <si>
    <t>Table 40.  Light-Duty Vehicle Miles per Gallon by Technology Type</t>
  </si>
  <si>
    <t>https://www.eia.gov/outlooks/aeo/data/browser/#/?id=50-AEO2021&amp;region=0-0&amp;cases=highogs&amp;start=2020&amp;end=2050&amp;f=A&amp;linechart=highogs-d120120a.4-50-AEO2021&amp;sourcekey=0</t>
  </si>
  <si>
    <t>Tue Mar 09 2021 12:47:38 GMT-0800 (Pacific Standard Time)</t>
  </si>
  <si>
    <t>New Car Miles per Gallon</t>
  </si>
  <si>
    <t>Average New Cars Miles per Gallon</t>
  </si>
  <si>
    <t>New Light Truck Miles per Gallon</t>
  </si>
  <si>
    <t>Average Light Truck Miles per Gallon</t>
  </si>
  <si>
    <t>Average Car Stock Miles per Gallon</t>
  </si>
  <si>
    <t>Average Light Truck Stock Miles per Gallon</t>
  </si>
  <si>
    <t>Average Vehicle Stock Miles per Gallon</t>
  </si>
  <si>
    <t>Average New Vehicle Stock Miles per Gallon</t>
  </si>
  <si>
    <t>50-AEO2021.2.</t>
  </si>
  <si>
    <t>50-AEO2021.3.</t>
  </si>
  <si>
    <t>Light-Duty Fuel Economy: Conventional Cars: Gasoline: High oil and gas supply</t>
  </si>
  <si>
    <t>50-AEO2021.4.highogs-d120120a</t>
  </si>
  <si>
    <t>mpg gas equiv</t>
  </si>
  <si>
    <t>Light-Duty Fuel Economy: Conventional Cars: TDI Diesel: High oil and gas supply</t>
  </si>
  <si>
    <t>50-AEO2021.5.highogs-d120120a</t>
  </si>
  <si>
    <t>50-AEO2021.7.</t>
  </si>
  <si>
    <t>Light-Duty Fuel Economy: Alternative-Fuel Cars: Ethanol-Flex Fuel ICE: High oil and gas supply</t>
  </si>
  <si>
    <t>50-AEO2021.8.highogs-d120120a</t>
  </si>
  <si>
    <t>Light-Duty Fuel Economy: Alternative-Fuel Cars: 100 Mile Electric Vehicle: High oil and gas supply</t>
  </si>
  <si>
    <t>50-AEO2021.9.highogs-d120120a</t>
  </si>
  <si>
    <t>Light-Duty Fuel Economy: Alternative-Fuel Cars: 200 Mile Electric Vehicle: High oil and gas supply</t>
  </si>
  <si>
    <t>50-AEO2021.10.highogs-d120120a</t>
  </si>
  <si>
    <t>Light-Duty Fuel Economy: Alternative-Fuel Cars: 300 Mile Electric Vehicle: High oil and gas supply</t>
  </si>
  <si>
    <t>50-AEO2021.11.highogs-d120120a</t>
  </si>
  <si>
    <t>Light-Duty Fuel Economy: Alternative-Fuel Cars: Plug-in 10 Gasoline Hybrid: High oil and gas supply</t>
  </si>
  <si>
    <t>50-AEO2021.12.highogs-d120120a</t>
  </si>
  <si>
    <t>Light-Duty Fuel Economy: Alternative-Fuel Cars: Plug-in 40 Gasoline Hybrid: High oil and gas supply</t>
  </si>
  <si>
    <t>50-AEO2021.13.highogs-d120120a</t>
  </si>
  <si>
    <t>Light-Duty Fuel Economy: Alternative-Fuel Cars: Electric-Diesel Hybrid: High oil and gas supply</t>
  </si>
  <si>
    <t>50-AEO2021.14.highogs-d120120a</t>
  </si>
  <si>
    <t>Light-Duty Fuel Economy: Alternative-Fuel Cars: Electric-Gasoline Hybrid: High oil and gas supply</t>
  </si>
  <si>
    <t>50-AEO2021.15.highogs-d120120a</t>
  </si>
  <si>
    <t>Light-Duty Fuel Economy: Alternative-Fuel Cars: Natural Gas ICE: High oil and gas supply</t>
  </si>
  <si>
    <t>50-AEO2021.16.highogs-d120120a</t>
  </si>
  <si>
    <t>Light-Duty Fuel Economy: Alternative-Fuel Cars: Natural Gas Bi-fuel: High oil and gas supply</t>
  </si>
  <si>
    <t>50-AEO2021.17.highogs-d120120a</t>
  </si>
  <si>
    <t>Light-Duty Fuel Economy: Alternative-Fuel Cars: Propane ICE: High oil and gas supply</t>
  </si>
  <si>
    <t>50-AEO2021.18.highogs-d120120a</t>
  </si>
  <si>
    <t>Light-Duty Fuel Economy: Alternative-Fuel Cars: Propane Bi-fuel: High oil and gas supply</t>
  </si>
  <si>
    <t>50-AEO2021.19.highogs-d120120a</t>
  </si>
  <si>
    <t>Light-Duty Fuel Economy: Alternative-Fuel Cars: Fuel Cell Methanol: High oil and gas supply</t>
  </si>
  <si>
    <t>50-AEO2021.20.highogs-d120120a</t>
  </si>
  <si>
    <t>Light-Duty Fuel Economy: Alternative-Fuel Cars: Fuel Cell Hydrogen: High oil and gas supply</t>
  </si>
  <si>
    <t>50-AEO2021.21.highogs-d120120a</t>
  </si>
  <si>
    <t>Light-Duty Fuel Economy: Cars: Average New Car MPG: High oil and gas supply</t>
  </si>
  <si>
    <t>50-AEO2021.23.highogs-d120120a</t>
  </si>
  <si>
    <t>50-AEO2021.25.</t>
  </si>
  <si>
    <t>50-AEO2021.26.</t>
  </si>
  <si>
    <t>Light-Duty Fuel Economy: Conventional Light Trucks: Gasoline: High oil and gas supply</t>
  </si>
  <si>
    <t>50-AEO2021.27.highogs-d120120a</t>
  </si>
  <si>
    <t>Light-Duty Fuel Economy: Conventional Light Trucks: TDI Diesel: High oil and gas supply</t>
  </si>
  <si>
    <t>50-AEO2021.28.highogs-d120120a</t>
  </si>
  <si>
    <t>50-AEO2021.30.</t>
  </si>
  <si>
    <t>Light-Duty Fuel Economy: Alternative-Fuel Light Trucks: Ethanol-Flex Fuel ICE: High oil and gas supply</t>
  </si>
  <si>
    <t>50-AEO2021.31.highogs-d120120a</t>
  </si>
  <si>
    <t>Light-Duty Fuel Economy: Alternative-Fuel Light Trucks: 100 Mile Electric Vehicle: High oil and gas supply</t>
  </si>
  <si>
    <t>50-AEO2021.32.highogs-d120120a</t>
  </si>
  <si>
    <t>Light-Duty Fuel Economy: Alternative-Fuel Light Trucks: 200 Mile Electric Vehicle: High oil and gas supply</t>
  </si>
  <si>
    <t>50-AEO2021.33.highogs-d120120a</t>
  </si>
  <si>
    <t>Light-Duty Fuel Economy: Alternative-Fuel Light Trucks: 300 Mile Electric Vehicle: High oil and gas supply</t>
  </si>
  <si>
    <t>50-AEO2021.34.highogs-d120120a</t>
  </si>
  <si>
    <t>Light-Duty Fuel Economy: Alternative-Fuel Light Trucks: Plug-in 10 Gasoline Hybrid: High oil and gas supply</t>
  </si>
  <si>
    <t>50-AEO2021.35.highogs-d120120a</t>
  </si>
  <si>
    <t>Light-Duty Fuel Economy: Alternative-Fuel Light Trucks: Plug-in 40 Gasoline Hybrid: High oil and gas supply</t>
  </si>
  <si>
    <t>50-AEO2021.36.highogs-d120120a</t>
  </si>
  <si>
    <t>Light-Duty Fuel Economy: Alternative-Fuel Light Trucks: Electric-Diesel Hybrid: High oil and gas supply</t>
  </si>
  <si>
    <t>50-AEO2021.37.highogs-d120120a</t>
  </si>
  <si>
    <t>Light-Duty Fuel Economy: Alternative-Fuel Light Trucks: Electric-Gasoline Hybrid: High oil and gas supply</t>
  </si>
  <si>
    <t>50-AEO2021.38.highogs-d120120a</t>
  </si>
  <si>
    <t>Light-Duty Fuel Economy: Alternative-Fuel Light Trucks: Natural Gas ICE: High oil and gas supply</t>
  </si>
  <si>
    <t>50-AEO2021.39.highogs-d120120a</t>
  </si>
  <si>
    <t>Light-Duty Fuel Economy: Alternative-Fuel Light Trucks: Natural Gas Bi-fuel: High oil and gas supply</t>
  </si>
  <si>
    <t>50-AEO2021.40.highogs-d120120a</t>
  </si>
  <si>
    <t>Light-Duty Fuel Economy: Alternative-Fuel Light Trucks: Propane ICE: High oil and gas supply</t>
  </si>
  <si>
    <t>50-AEO2021.41.highogs-d120120a</t>
  </si>
  <si>
    <t>Light-Duty Fuel Economy: Alternative-Fuel Light Trucks: Propane Bi-fuel: High oil and gas supply</t>
  </si>
  <si>
    <t>50-AEO2021.42.highogs-d120120a</t>
  </si>
  <si>
    <t>Light-Duty Fuel Economy: Alternative-Fuel Light Trucks: Fuel Cell Methanol: High oil and gas supply</t>
  </si>
  <si>
    <t>50-AEO2021.43.highogs-d120120a</t>
  </si>
  <si>
    <t>Light-Duty Fuel Economy: Alternative-Fuel Light Trucks: Fuel Cell Hydrogen: High oil and gas supply</t>
  </si>
  <si>
    <t>50-AEO2021.44.highogs-d120120a</t>
  </si>
  <si>
    <t>Light-Duty Fuel Economy: Light Trucks: Average New Light Truck: High oil and gas supply</t>
  </si>
  <si>
    <t>50-AEO2021.46.highogs-d120120a</t>
  </si>
  <si>
    <t>Light-Duty Fuel Economy: Average New Vehicle: High oil and gas supply</t>
  </si>
  <si>
    <t>50-AEO2021.48.highogs-d120120a</t>
  </si>
  <si>
    <t>Light-Duty Fuel Economy: Cars: Stock Average: High oil and gas supply</t>
  </si>
  <si>
    <t>50-AEO2021.50.highogs-d120120a</t>
  </si>
  <si>
    <t>Light-Duty Fuel Economy: Light Trucks: Stock Average: High oil and gas supply</t>
  </si>
  <si>
    <t>50-AEO2021.51.highogs-d120120a</t>
  </si>
  <si>
    <t>Light-Duty Fuel Economy: Stock Average: High oil and gas supply</t>
  </si>
  <si>
    <t>50-AEO2021.53.highogs-d120120a</t>
  </si>
  <si>
    <t>Light-Duty Fuel Economy: New: +2B: Plug-in Hybrid: High oil and gas supply</t>
  </si>
  <si>
    <t>50-AEO2021.66.highogs-d120120a</t>
  </si>
  <si>
    <t>Light-Duty Fuel Economy: Stock: +2B: Plug-in Hybrid: High oil and gas supply</t>
  </si>
  <si>
    <t>50-AEO2021.78.highogs-d120120a</t>
  </si>
  <si>
    <t>Table 47.  Air Travel Energy Use</t>
  </si>
  <si>
    <t>https://www.eia.gov/outlooks/aeo/data/browser/#/?id=57-AEO2021&amp;cases=highogs&amp;sourcekey=0</t>
  </si>
  <si>
    <t>Tue Mar 09 2021 12:51:14 GMT-0800 (Pacific Standard Time)</t>
  </si>
  <si>
    <t>Domestic</t>
  </si>
  <si>
    <t>International</t>
  </si>
  <si>
    <t>Non-U.S.</t>
  </si>
  <si>
    <t>U.S. Domestic</t>
  </si>
  <si>
    <t>U.S. International</t>
  </si>
  <si>
    <t>Population (millions)</t>
  </si>
  <si>
    <t>United States</t>
  </si>
  <si>
    <t>Canada</t>
  </si>
  <si>
    <t>Central America</t>
  </si>
  <si>
    <t>South America</t>
  </si>
  <si>
    <t>Europe</t>
  </si>
  <si>
    <t>Africa</t>
  </si>
  <si>
    <t>Mideast</t>
  </si>
  <si>
    <t>Commonwealth of Independent States</t>
  </si>
  <si>
    <t>China</t>
  </si>
  <si>
    <t>Northeast Asia</t>
  </si>
  <si>
    <t>Southeast Asia</t>
  </si>
  <si>
    <t>Southwest Asia</t>
  </si>
  <si>
    <t>Oceania</t>
  </si>
  <si>
    <t>Revenue Passenger Miles (billion miles)</t>
  </si>
  <si>
    <t>Freight Revenue Ton Miles (billion miles)</t>
  </si>
  <si>
    <t>Narrow Body Aircraft</t>
  </si>
  <si>
    <t>Wide Body Aircraft</t>
  </si>
  <si>
    <t>Regional Jets</t>
  </si>
  <si>
    <t>General Technology 1</t>
  </si>
  <si>
    <t>General Technology 2</t>
  </si>
  <si>
    <t>General Technology 3</t>
  </si>
  <si>
    <t>General Technology 4</t>
  </si>
  <si>
    <t>General Technology 5</t>
  </si>
  <si>
    <t>Laminar Flow Control</t>
  </si>
  <si>
    <t>Advanced Aerodynamics</t>
  </si>
  <si>
    <t>Weight Reducing Materials</t>
  </si>
  <si>
    <t>Electrically Active Controls</t>
  </si>
  <si>
    <t>Aircraft Efficiency (seat miles per gallon)</t>
  </si>
  <si>
    <t>New Aircraft</t>
  </si>
  <si>
    <t>Average Aircraft</t>
  </si>
  <si>
    <t>Commercial Jet Fuel</t>
  </si>
  <si>
    <t>Commercial Aviation Gasoline</t>
  </si>
  <si>
    <t>Military Jet Fuel</t>
  </si>
  <si>
    <t>Air Travel: Fuel Cost: High oil and gas supply</t>
  </si>
  <si>
    <t>57-AEO2021.2.highogs-d120120a</t>
  </si>
  <si>
    <t>1987 $/MMBtu</t>
  </si>
  <si>
    <t>57-AEO2021.4.</t>
  </si>
  <si>
    <t>Air Travel: Ticket Price: Domestic: High oil and gas supply</t>
  </si>
  <si>
    <t>57-AEO2021.5.highogs-d120120a</t>
  </si>
  <si>
    <t>1996 cents</t>
  </si>
  <si>
    <t>Air Travel: Ticket Price: International: High oil and gas supply</t>
  </si>
  <si>
    <t>57-AEO2021.6.highogs-d120120a</t>
  </si>
  <si>
    <t>Air Travel: Ticket Price: Non U.S.: High oil and gas supply</t>
  </si>
  <si>
    <t>57-AEO2021.7.highogs-d120120a</t>
  </si>
  <si>
    <t>57-AEO2021.9.</t>
  </si>
  <si>
    <t>Air Travel: Load Factor: U.S. Domestic: High oil and gas supply</t>
  </si>
  <si>
    <t>57-AEO2021.10.highogs-d120120a</t>
  </si>
  <si>
    <t>fraction</t>
  </si>
  <si>
    <t>Air Travel: Load Factor: U.S. International: High oil and gas supply</t>
  </si>
  <si>
    <t>57-AEO2021.11.highogs-d120120a</t>
  </si>
  <si>
    <t>57-AEO2021.13.</t>
  </si>
  <si>
    <t>57-AEO2021.29.</t>
  </si>
  <si>
    <t>Air Travel: Drivers: Population: U.S.: High oil and gas supply</t>
  </si>
  <si>
    <t>57-AEO2021.30.highogs-d120120a</t>
  </si>
  <si>
    <t>millions</t>
  </si>
  <si>
    <t>Air Travel: Drivers: Population: Canada: High oil and gas supply</t>
  </si>
  <si>
    <t>57-AEO2021.31.highogs-d120120a</t>
  </si>
  <si>
    <t>Air Travel: Drivers: Population: Central America: High oil and gas supply</t>
  </si>
  <si>
    <t>57-AEO2021.32.highogs-d120120a</t>
  </si>
  <si>
    <t>Air Travel: Drivers: Population: South America: High oil and gas supply</t>
  </si>
  <si>
    <t>57-AEO2021.33.highogs-d120120a</t>
  </si>
  <si>
    <t>Air Travel: Drivers: Population: Europe: High oil and gas supply</t>
  </si>
  <si>
    <t>57-AEO2021.34.highogs-d120120a</t>
  </si>
  <si>
    <t>Air Travel: Drivers: Population: Africa: High oil and gas supply</t>
  </si>
  <si>
    <t>57-AEO2021.35.highogs-d120120a</t>
  </si>
  <si>
    <t>Air Travel: Drivers: Population: Mideast: High oil and gas supply</t>
  </si>
  <si>
    <t>57-AEO2021.36.highogs-d120120a</t>
  </si>
  <si>
    <t>Air Travel: Drivers: Population: CIS: High oil and gas supply</t>
  </si>
  <si>
    <t>57-AEO2021.37.highogs-d120120a</t>
  </si>
  <si>
    <t>Air Travel: Drivers: Population: China: High oil and gas supply</t>
  </si>
  <si>
    <t>57-AEO2021.38.highogs-d120120a</t>
  </si>
  <si>
    <t>Air Travel: Drivers: Population: NE Asia: High oil and gas supply</t>
  </si>
  <si>
    <t>57-AEO2021.39.highogs-d120120a</t>
  </si>
  <si>
    <t>Air Travel: Drivers: Population: SE Asia: High oil and gas supply</t>
  </si>
  <si>
    <t>57-AEO2021.40.highogs-d120120a</t>
  </si>
  <si>
    <t>Air Travel: Drivers: Population: SW Asia: High oil and gas supply</t>
  </si>
  <si>
    <t>57-AEO2021.41.highogs-d120120a</t>
  </si>
  <si>
    <t>Air Travel: Drivers: Population: Oceania: High oil and gas supply</t>
  </si>
  <si>
    <t>57-AEO2021.42.highogs-d120120a</t>
  </si>
  <si>
    <t>57-AEO2021.44.</t>
  </si>
  <si>
    <t>57-AEO2021.45.</t>
  </si>
  <si>
    <t>57-AEO2021.46.</t>
  </si>
  <si>
    <t>Air Travel: Travel Demand: Revenue Passenger Miles: Domestic: U.S.: High oil and gas supply</t>
  </si>
  <si>
    <t>57-AEO2021.47.highogs-d120120a</t>
  </si>
  <si>
    <t>billion miles</t>
  </si>
  <si>
    <t>Air Travel: Travel Demand: Revenue Passenger Miles: Domestic: Canada: High oil and gas supply</t>
  </si>
  <si>
    <t>57-AEO2021.48.highogs-d120120a</t>
  </si>
  <si>
    <t>Air Travel: Travel Demand: Revenue Passenger Miles: Domestic: Central America: High oil and gas supply</t>
  </si>
  <si>
    <t>57-AEO2021.49.highogs-d120120a</t>
  </si>
  <si>
    <t>Air Travel: Travel Demand: Revenue Passenger Miles: Domestic: South America: High oil and gas supply</t>
  </si>
  <si>
    <t>57-AEO2021.50.highogs-d120120a</t>
  </si>
  <si>
    <t>Air Travel: Travel Demand: Revenue Passenger Miles: Domestic: Europe: High oil and gas supply</t>
  </si>
  <si>
    <t>57-AEO2021.51.highogs-d120120a</t>
  </si>
  <si>
    <t>Air Travel: Travel Demand: Revenue Passenger Miles: Domestic: Africa: High oil and gas supply</t>
  </si>
  <si>
    <t>57-AEO2021.52.highogs-d120120a</t>
  </si>
  <si>
    <t>Air Travel: Travel Demand: Revenue Passenger Miles: Domestic: Mideast: High oil and gas supply</t>
  </si>
  <si>
    <t>57-AEO2021.53.highogs-d120120a</t>
  </si>
  <si>
    <t>Air Travel: Travel Demand: Revenue Passenger Miles: Domestic: CIS: High oil and gas supply</t>
  </si>
  <si>
    <t>57-AEO2021.54.highogs-d120120a</t>
  </si>
  <si>
    <t>Air Travel: Travel Demand: Revenue Passenger Miles: Domestic: China: High oil and gas supply</t>
  </si>
  <si>
    <t>57-AEO2021.55.highogs-d120120a</t>
  </si>
  <si>
    <t>Air Travel: Travel Demand: Revenue Passenger Miles: Domestic: NE Asia: High oil and gas supply</t>
  </si>
  <si>
    <t>57-AEO2021.56.highogs-d120120a</t>
  </si>
  <si>
    <t>Air Travel: Travel Demand: Revenue Passenger Miles: Domestic: SE Asia: High oil and gas supply</t>
  </si>
  <si>
    <t>57-AEO2021.57.highogs-d120120a</t>
  </si>
  <si>
    <t>Air Travel: Travel Demand: Revenue Passenger Miles: Domestic: SW Asia: High oil and gas supply</t>
  </si>
  <si>
    <t>57-AEO2021.58.highogs-d120120a</t>
  </si>
  <si>
    <t>Air Travel: Travel Demand: Revenue Passenger Miles: Domestic: Oceania: High oil and gas supply</t>
  </si>
  <si>
    <t>57-AEO2021.59.highogs-d120120a</t>
  </si>
  <si>
    <t>57-AEO2021.60.</t>
  </si>
  <si>
    <t>Air Travel: Travel Demand: Revenue Passenger Miles: International: U.S.: High oil and gas supply</t>
  </si>
  <si>
    <t>57-AEO2021.61.highogs-d120120a</t>
  </si>
  <si>
    <t>Air Travel: Travel Demand: Revenue Passenger Miles: International: Canada: High oil and gas supply</t>
  </si>
  <si>
    <t>57-AEO2021.62.highogs-d120120a</t>
  </si>
  <si>
    <t>Air Travel: Travel Demand: Revenue Passenger Miles: International: Central America: High oil and gas supply</t>
  </si>
  <si>
    <t>57-AEO2021.63.highogs-d120120a</t>
  </si>
  <si>
    <t>Air Travel: Travel Demand: Revenue Passenger Miles: International: South America: High oil and gas supply</t>
  </si>
  <si>
    <t>57-AEO2021.64.highogs-d120120a</t>
  </si>
  <si>
    <t>Air Travel: Travel Demand: Revenue Passenger Miles: International: Europe: High oil and gas supply</t>
  </si>
  <si>
    <t>57-AEO2021.65.highogs-d120120a</t>
  </si>
  <si>
    <t>Air Travel: Travel Demand: Revenue Passenger Miles: International: Africa: High oil and gas supply</t>
  </si>
  <si>
    <t>57-AEO2021.66.highogs-d120120a</t>
  </si>
  <si>
    <t>Air Travel: Travel Demand: Revenue Passenger Miles: International: Mideast: High oil and gas supply</t>
  </si>
  <si>
    <t>57-AEO2021.67.highogs-d120120a</t>
  </si>
  <si>
    <t>Air Travel: Travel Demand: Revenue Passenger Miles: International: CIS: High oil and gas supply</t>
  </si>
  <si>
    <t>57-AEO2021.68.highogs-d120120a</t>
  </si>
  <si>
    <t>Air Travel: Travel Demand: Revenue Passenger Miles: International: China: High oil and gas supply</t>
  </si>
  <si>
    <t>57-AEO2021.69.highogs-d120120a</t>
  </si>
  <si>
    <t>Air Travel: Travel Demand: Revenue Passenger Miles: International: NE Asia: High oil and gas supply</t>
  </si>
  <si>
    <t>57-AEO2021.70.highogs-d120120a</t>
  </si>
  <si>
    <t>Air Travel: Travel Demand: Revenue Passenger Miles: International: SE Asia: High oil and gas supply</t>
  </si>
  <si>
    <t>57-AEO2021.71.highogs-d120120a</t>
  </si>
  <si>
    <t>Air Travel: Travel Demand: Revenue Passenger Miles: International: SW Asia: High oil and gas supply</t>
  </si>
  <si>
    <t>57-AEO2021.72.highogs-d120120a</t>
  </si>
  <si>
    <t>Air Travel: Travel Demand: Revenue Passenger Miles: International: Oceania: High oil and gas supply</t>
  </si>
  <si>
    <t>57-AEO2021.73.highogs-d120120a</t>
  </si>
  <si>
    <t>57-AEO2021.75.</t>
  </si>
  <si>
    <t>Air Travel: Travel Demand: Revenue Ton Miles: Freight: US: High oil and gas supply</t>
  </si>
  <si>
    <t>57-AEO2021.76.highogs-d120120a</t>
  </si>
  <si>
    <t>Air Travel: Travel Demand: Revenue Ton Miles: Freight: Canada: High oil and gas supply</t>
  </si>
  <si>
    <t>57-AEO2021.77.highogs-d120120a</t>
  </si>
  <si>
    <t>Air Travel: Travel Demand: Revenue Ton Miles: Freight: Central America: High oil and gas supply</t>
  </si>
  <si>
    <t>57-AEO2021.78.highogs-d120120a</t>
  </si>
  <si>
    <t>Air Travel: Travel Demand: Revenue Ton Miles: Freight: South America: High oil and gas supply</t>
  </si>
  <si>
    <t>57-AEO2021.79.highogs-d120120a</t>
  </si>
  <si>
    <t>Air Travel: Travel Demand: Revenue Ton Miles: Freight: Europe: High oil and gas supply</t>
  </si>
  <si>
    <t>57-AEO2021.80.highogs-d120120a</t>
  </si>
  <si>
    <t>Air Travel: Travel Demand: Revenue Ton Miles: Freight: Africa: High oil and gas supply</t>
  </si>
  <si>
    <t>57-AEO2021.81.highogs-d120120a</t>
  </si>
  <si>
    <t>Air Travel: Travel Demand: Revenue Ton Miles: Freight: Mideast: High oil and gas supply</t>
  </si>
  <si>
    <t>57-AEO2021.82.highogs-d120120a</t>
  </si>
  <si>
    <t>Air Travel: Travel Demand: Revenue Ton Miles: Freight: CIS: High oil and gas supply</t>
  </si>
  <si>
    <t>57-AEO2021.83.highogs-d120120a</t>
  </si>
  <si>
    <t>Air Travel: Travel Demand: Revenue Ton Miles: Freight: China: High oil and gas supply</t>
  </si>
  <si>
    <t>57-AEO2021.84.highogs-d120120a</t>
  </si>
  <si>
    <t>Air Travel: Travel Demand: Revenue Ton Miles: Freight: NE Asia: High oil and gas supply</t>
  </si>
  <si>
    <t>57-AEO2021.85.highogs-d120120a</t>
  </si>
  <si>
    <t>Air Travel: Travel Demand: Revenue Ton Miles: Freight: SE Asia: High oil and gas supply</t>
  </si>
  <si>
    <t>57-AEO2021.86.highogs-d120120a</t>
  </si>
  <si>
    <t>Air Travel: Travel Demand: Revenue Ton Miles: Freight: SW Asia: High oil and gas supply</t>
  </si>
  <si>
    <t>57-AEO2021.87.highogs-d120120a</t>
  </si>
  <si>
    <t>Air Travel: Travel Demand: Revenue Ton Miles: Freight: Oceania: High oil and gas supply</t>
  </si>
  <si>
    <t>57-AEO2021.88.highogs-d120120a</t>
  </si>
  <si>
    <t>Air Travel: Travel Demand: Revenue Ton Miles: Freight: World: High oil and gas supply</t>
  </si>
  <si>
    <t>57-AEO2021.89.highogs-d120120a</t>
  </si>
  <si>
    <t>57-AEO2021.91.</t>
  </si>
  <si>
    <t>Air Travel: Seat Miles Demanded: U.S.: High oil and gas supply</t>
  </si>
  <si>
    <t>57-AEO2021.92.highogs-d120120a</t>
  </si>
  <si>
    <t>Air Travel: Seat Miles Demanded: U.S.: Narrow Body Aircraft: High oil and gas supply</t>
  </si>
  <si>
    <t>57-AEO2021.93.highogs-d120120a</t>
  </si>
  <si>
    <t>Air Travel: Seat Miles Demanded: U.S.: Wide Body Aircraft: High oil and gas supply</t>
  </si>
  <si>
    <t>57-AEO2021.94.highogs-d120120a</t>
  </si>
  <si>
    <t>Air Travel: Seat Miles Demanded: U.S.: Regional Jets: High oil and gas supply</t>
  </si>
  <si>
    <t>57-AEO2021.95.highogs-d120120a</t>
  </si>
  <si>
    <t>Air Travel: Seat Miles Demanded: Canada: High oil and gas supply</t>
  </si>
  <si>
    <t>57-AEO2021.96.highogs-d120120a</t>
  </si>
  <si>
    <t>Air Travel: Seat Miles Demanded: Central America: High oil and gas supply</t>
  </si>
  <si>
    <t>57-AEO2021.97.highogs-d120120a</t>
  </si>
  <si>
    <t>Air Travel: Seat Miles Demanded: South America: High oil and gas supply</t>
  </si>
  <si>
    <t>57-AEO2021.98.highogs-d120120a</t>
  </si>
  <si>
    <t>Air Travel: Seat Miles Demanded: Europe: High oil and gas supply</t>
  </si>
  <si>
    <t>57-AEO2021.99.highogs-d120120a</t>
  </si>
  <si>
    <t>Air Travel: Seat Miles Demanded: Africa: High oil and gas supply</t>
  </si>
  <si>
    <t>57-AEO2021.100.highogs-d120120a</t>
  </si>
  <si>
    <t>Air Travel: Seat Miles Demanded: Mideast: High oil and gas supply</t>
  </si>
  <si>
    <t>57-AEO2021.101.highogs-d120120a</t>
  </si>
  <si>
    <t>Air Travel: Seat Miles Demanded: CIS: High oil and gas supply</t>
  </si>
  <si>
    <t>57-AEO2021.102.highogs-d120120a</t>
  </si>
  <si>
    <t>Air Travel: Seat Miles Demanded: China: High oil and gas supply</t>
  </si>
  <si>
    <t>57-AEO2021.103.highogs-d120120a</t>
  </si>
  <si>
    <t>Air Travel: Seat Miles Demanded: NE Asia: High oil and gas supply</t>
  </si>
  <si>
    <t>57-AEO2021.104.highogs-d120120a</t>
  </si>
  <si>
    <t>Air Travel: Seat Miles Demanded: SE Asia: High oil and gas supply</t>
  </si>
  <si>
    <t>57-AEO2021.105.highogs-d120120a</t>
  </si>
  <si>
    <t>Air Travel: Seat Miles Demanded: SW Asia: High oil and gas supply</t>
  </si>
  <si>
    <t>57-AEO2021.106.highogs-d120120a</t>
  </si>
  <si>
    <t>Air Travel: Seat Miles Demanded: Oceania: High oil and gas supply</t>
  </si>
  <si>
    <t>57-AEO2021.107.highogs-d120120a</t>
  </si>
  <si>
    <t>Air Travel: Seat Miles Demanded: World: High oil and gas supply</t>
  </si>
  <si>
    <t>57-AEO2021.108.highogs-d120120a</t>
  </si>
  <si>
    <t>57-AEO2021.110.</t>
  </si>
  <si>
    <t>Air Travel: Aircraft Sales: U.S.: High oil and gas supply</t>
  </si>
  <si>
    <t>57-AEO2021.111.highogs-d120120a</t>
  </si>
  <si>
    <t>Air Travel: Aircraft Sales: U.S.: Narrow Body: High oil and gas supply</t>
  </si>
  <si>
    <t>57-AEO2021.112.highogs-d120120a</t>
  </si>
  <si>
    <t>Air Travel: Aircraft Sales: U.S.: Wide Body: High oil and gas supply</t>
  </si>
  <si>
    <t>57-AEO2021.113.highogs-d120120a</t>
  </si>
  <si>
    <t>Air Travel: Aircraft Sales: U.S.: Regional Jets: High oil and gas supply</t>
  </si>
  <si>
    <t>57-AEO2021.114.highogs-d120120a</t>
  </si>
  <si>
    <t>Air Travel: Aircraft Sales: Canada: High oil and gas supply</t>
  </si>
  <si>
    <t>57-AEO2021.115.highogs-d120120a</t>
  </si>
  <si>
    <t>Air Travel: Aircraft Sales: Canada: Narrow Body: High oil and gas supply</t>
  </si>
  <si>
    <t>57-AEO2021.116.highogs-d120120a</t>
  </si>
  <si>
    <t>Air Travel: Aircraft Sales: Canada: Wide Body: High oil and gas supply</t>
  </si>
  <si>
    <t>57-AEO2021.117.highogs-d120120a</t>
  </si>
  <si>
    <t>Air Travel: Aircraft Sales: Canada: Regional Jets: High oil and gas supply</t>
  </si>
  <si>
    <t>57-AEO2021.118.highogs-d120120a</t>
  </si>
  <si>
    <t>Air Travel: Aircraft Sales: Central America: High oil and gas supply</t>
  </si>
  <si>
    <t>57-AEO2021.119.highogs-d120120a</t>
  </si>
  <si>
    <t>Air Travel: Aircraft Sales: Central America: Narrow Body: High oil and gas supply</t>
  </si>
  <si>
    <t>57-AEO2021.120.highogs-d120120a</t>
  </si>
  <si>
    <t>Air Travel: Aircraft Sales: Central America: Wide Body: High oil and gas supply</t>
  </si>
  <si>
    <t>57-AEO2021.121.highogs-d120120a</t>
  </si>
  <si>
    <t>Air Travel: Aircraft Sales: Central America: Regional Jets: High oil and gas supply</t>
  </si>
  <si>
    <t>57-AEO2021.122.highogs-d120120a</t>
  </si>
  <si>
    <t>Air Travel: Aircraft Sales: South America: High oil and gas supply</t>
  </si>
  <si>
    <t>57-AEO2021.123.highogs-d120120a</t>
  </si>
  <si>
    <t>Air Travel: Aircraft Sales: South America: Narrow Body: High oil and gas supply</t>
  </si>
  <si>
    <t>57-AEO2021.124.highogs-d120120a</t>
  </si>
  <si>
    <t>Air Travel: Aircraft Sales: South America: Wide Body: High oil and gas supply</t>
  </si>
  <si>
    <t>57-AEO2021.125.highogs-d120120a</t>
  </si>
  <si>
    <t>Air Travel: Aircraft Sales: South America: Regional Jets: High oil and gas supply</t>
  </si>
  <si>
    <t>57-AEO2021.126.highogs-d120120a</t>
  </si>
  <si>
    <t>Air Travel: Aircraft Sales: Europe: High oil and gas supply</t>
  </si>
  <si>
    <t>57-AEO2021.127.highogs-d120120a</t>
  </si>
  <si>
    <t>Air Travel: Aircraft Sales: Europe: Narrow Body: High oil and gas supply</t>
  </si>
  <si>
    <t>57-AEO2021.128.highogs-d120120a</t>
  </si>
  <si>
    <t>Air Travel: Aircraft Sales: Europe: Wide Body: High oil and gas supply</t>
  </si>
  <si>
    <t>57-AEO2021.129.highogs-d120120a</t>
  </si>
  <si>
    <t>Air Travel: Aircraft Sales: Europe: Regional Jets: High oil and gas supply</t>
  </si>
  <si>
    <t>57-AEO2021.130.highogs-d120120a</t>
  </si>
  <si>
    <t>Air Travel: Aircraft Sales: Africa: High oil and gas supply</t>
  </si>
  <si>
    <t>57-AEO2021.131.highogs-d120120a</t>
  </si>
  <si>
    <t>Air Travel: Aircraft Sales: Africa: Narrow Body: High oil and gas supply</t>
  </si>
  <si>
    <t>57-AEO2021.132.highogs-d120120a</t>
  </si>
  <si>
    <t>Air Travel: Aircraft Sales: Africa: Wide Body: High oil and gas supply</t>
  </si>
  <si>
    <t>57-AEO2021.133.highogs-d120120a</t>
  </si>
  <si>
    <t>Air Travel: Aircraft Sales: Africa: Regional Jets: High oil and gas supply</t>
  </si>
  <si>
    <t>57-AEO2021.134.highogs-d120120a</t>
  </si>
  <si>
    <t>Air Travel: Aircraft Sales: Mideast: High oil and gas supply</t>
  </si>
  <si>
    <t>57-AEO2021.135.highogs-d120120a</t>
  </si>
  <si>
    <t>Air Travel: Aircraft Sales: Mideast: Narrow Body: High oil and gas supply</t>
  </si>
  <si>
    <t>57-AEO2021.136.highogs-d120120a</t>
  </si>
  <si>
    <t>Air Travel: Aircraft Sales: Mideast: Wide Body: High oil and gas supply</t>
  </si>
  <si>
    <t>57-AEO2021.137.highogs-d120120a</t>
  </si>
  <si>
    <t>Air Travel: Aircraft Sales: Mideast: Regional Jets: High oil and gas supply</t>
  </si>
  <si>
    <t>57-AEO2021.138.highogs-d120120a</t>
  </si>
  <si>
    <t>Air Travel: Aircraft Sales: CIS: High oil and gas supply</t>
  </si>
  <si>
    <t>57-AEO2021.139.highogs-d120120a</t>
  </si>
  <si>
    <t>Air Travel: Aircraft Sales: CIS: Narrow Body: High oil and gas supply</t>
  </si>
  <si>
    <t>57-AEO2021.140.highogs-d120120a</t>
  </si>
  <si>
    <t>Air Travel: Aircraft Sales: CIS: Wide Body: High oil and gas supply</t>
  </si>
  <si>
    <t>57-AEO2021.141.highogs-d120120a</t>
  </si>
  <si>
    <t>Air Travel: Aircraft Sales: CIS: Regional Jets: High oil and gas supply</t>
  </si>
  <si>
    <t>57-AEO2021.142.highogs-d120120a</t>
  </si>
  <si>
    <t>Air Travel: Aircraft Sales: China: High oil and gas supply</t>
  </si>
  <si>
    <t>57-AEO2021.143.highogs-d120120a</t>
  </si>
  <si>
    <t>Air Travel: Aircraft Sales: China: Narrow Body: High oil and gas supply</t>
  </si>
  <si>
    <t>57-AEO2021.144.highogs-d120120a</t>
  </si>
  <si>
    <t>Air Travel: Aircraft Sales: China: Wide Body: High oil and gas supply</t>
  </si>
  <si>
    <t>57-AEO2021.145.highogs-d120120a</t>
  </si>
  <si>
    <t>Air Travel: Aircraft Sales: China: Regional Jets: High oil and gas supply</t>
  </si>
  <si>
    <t>57-AEO2021.146.highogs-d120120a</t>
  </si>
  <si>
    <t>Air Travel: Aircraft Sales: NE Asia: High oil and gas supply</t>
  </si>
  <si>
    <t>57-AEO2021.147.highogs-d120120a</t>
  </si>
  <si>
    <t>Air Travel: Aircraft Sales: NE Asia: Narrow Body: High oil and gas supply</t>
  </si>
  <si>
    <t>57-AEO2021.148.highogs-d120120a</t>
  </si>
  <si>
    <t>Air Travel: Aircraft Sales: NE Asia: Wide Body: High oil and gas supply</t>
  </si>
  <si>
    <t>57-AEO2021.149.highogs-d120120a</t>
  </si>
  <si>
    <t>Air Travel: Aircraft Sales: NE Asia: Regional Jets: High oil and gas supply</t>
  </si>
  <si>
    <t>57-AEO2021.150.highogs-d120120a</t>
  </si>
  <si>
    <t>Air Travel: Aircraft Sales: SE Asia: High oil and gas supply</t>
  </si>
  <si>
    <t>57-AEO2021.151.highogs-d120120a</t>
  </si>
  <si>
    <t>Air Travel: Aircraft Sales: SE Asia: Narrow Body: High oil and gas supply</t>
  </si>
  <si>
    <t>57-AEO2021.152.highogs-d120120a</t>
  </si>
  <si>
    <t>Air Travel: Aircraft Sales: SE Asia: Wide Body: High oil and gas supply</t>
  </si>
  <si>
    <t>57-AEO2021.153.highogs-d120120a</t>
  </si>
  <si>
    <t>Air Travel: Aircraft Sales: SE Asia: Regional Jets: High oil and gas supply</t>
  </si>
  <si>
    <t>57-AEO2021.154.highogs-d120120a</t>
  </si>
  <si>
    <t>Air Travel: Aircraft Sales: SW Asia: High oil and gas supply</t>
  </si>
  <si>
    <t>57-AEO2021.155.highogs-d120120a</t>
  </si>
  <si>
    <t>Air Travel: Aircraft Sales: SW Asia: Narrow Body: High oil and gas supply</t>
  </si>
  <si>
    <t>57-AEO2021.156.highogs-d120120a</t>
  </si>
  <si>
    <t>Air Travel: Aircraft Sales: SW Asia: Wide Body: High oil and gas supply</t>
  </si>
  <si>
    <t>57-AEO2021.157.highogs-d120120a</t>
  </si>
  <si>
    <t>Air Travel: Aircraft Sales: SW Asia: Regional Jets: High oil and gas supply</t>
  </si>
  <si>
    <t>57-AEO2021.158.highogs-d120120a</t>
  </si>
  <si>
    <t>Air Travel: Aircraft Sales: Oceania: High oil and gas supply</t>
  </si>
  <si>
    <t>57-AEO2021.159.highogs-d120120a</t>
  </si>
  <si>
    <t>Air Travel: Aircraft Sales: Oceania: Narrow Body: High oil and gas supply</t>
  </si>
  <si>
    <t>57-AEO2021.160.highogs-d120120a</t>
  </si>
  <si>
    <t>Air Travel: Aircraft Sales: Oceania: Wide Body: High oil and gas supply</t>
  </si>
  <si>
    <t>57-AEO2021.161.highogs-d120120a</t>
  </si>
  <si>
    <t>Air Travel: Aircraft Sales: Oceania: Regional Jets: High oil and gas supply</t>
  </si>
  <si>
    <t>57-AEO2021.162.highogs-d120120a</t>
  </si>
  <si>
    <t>Air Travel: Aircraft Sales: World: High oil and gas supply</t>
  </si>
  <si>
    <t>57-AEO2021.163.highogs-d120120a</t>
  </si>
  <si>
    <t>57-AEO2021.165.</t>
  </si>
  <si>
    <t>Air Travel: Advanced Technology Penetration: General Technology 1: High oil and gas supply</t>
  </si>
  <si>
    <t>57-AEO2021.166.highogs-d120120a</t>
  </si>
  <si>
    <t>Air Travel: Advanced Technology Penetration: General Technology 2: High oil and gas supply</t>
  </si>
  <si>
    <t>57-AEO2021.167.highogs-d120120a</t>
  </si>
  <si>
    <t>Air Travel: Advanced Technology Penetration: General Technology 3: High oil and gas supply</t>
  </si>
  <si>
    <t>57-AEO2021.168.highogs-d120120a</t>
  </si>
  <si>
    <t>Air Travel: Advanced Technology Penetration: General Technology 4: High oil and gas supply</t>
  </si>
  <si>
    <t>57-AEO2021.169.highogs-d120120a</t>
  </si>
  <si>
    <t>Air Travel: Advanced Technology Penetration: General Technology 5: High oil and gas supply</t>
  </si>
  <si>
    <t>57-AEO2021.170.highogs-d120120a</t>
  </si>
  <si>
    <t>Air Travel: Advanced Technology Penetration: Laminar Flow Control: High oil and gas supply</t>
  </si>
  <si>
    <t>57-AEO2021.171.highogs-d120120a</t>
  </si>
  <si>
    <t>Air Travel: Advanced Technology Penetration: Advanced Aerodynamics: High oil and gas supply</t>
  </si>
  <si>
    <t>57-AEO2021.172.highogs-d120120a</t>
  </si>
  <si>
    <t>Air Travel: Advanced Technology Penetration: Weight Reducing Materials: High oil and gas supply</t>
  </si>
  <si>
    <t>57-AEO2021.173.highogs-d120120a</t>
  </si>
  <si>
    <t>Air Travel: Advanced Technology Penetration: Electrically Active Controls: High oil and gas supply</t>
  </si>
  <si>
    <t>57-AEO2021.174.highogs-d120120a</t>
  </si>
  <si>
    <t>57-AEO2021.176.</t>
  </si>
  <si>
    <t>57-AEO2021.177.</t>
  </si>
  <si>
    <t>Air Travel: New Aircraft Efficiency: Narrow Body Aircraft: High oil and gas supply</t>
  </si>
  <si>
    <t>57-AEO2021.178.highogs-d120120a</t>
  </si>
  <si>
    <t>seat mpg</t>
  </si>
  <si>
    <t>Air Travel: New Aircraft Efficiency: Wide Body Aircraft: High oil and gas supply</t>
  </si>
  <si>
    <t>57-AEO2021.179.highogs-d120120a</t>
  </si>
  <si>
    <t>Air Travel: New Aircraft Efficiency: Regional Jets: High oil and gas supply</t>
  </si>
  <si>
    <t>57-AEO2021.180.highogs-d120120a</t>
  </si>
  <si>
    <t>Air Travel: New Aircraft Efficiency: Average Aircraft: High oil and gas supply</t>
  </si>
  <si>
    <t>57-AEO2021.181.highogs-d120120a</t>
  </si>
  <si>
    <t>57-AEO2021.182.</t>
  </si>
  <si>
    <t>Air Travel: Aircraft Stock Efficiency: Narrow Body Aircraft: High oil and gas supply</t>
  </si>
  <si>
    <t>57-AEO2021.183.highogs-d120120a</t>
  </si>
  <si>
    <t>Air Travel: Aircraft Stock Efficiency: Wide Body Aircraft: High oil and gas supply</t>
  </si>
  <si>
    <t>57-AEO2021.184.highogs-d120120a</t>
  </si>
  <si>
    <t>Air Travel: Aircraft Stock Efficiency: Regional Jets: High oil and gas supply</t>
  </si>
  <si>
    <t>57-AEO2021.185.highogs-d120120a</t>
  </si>
  <si>
    <t>Air Travel: Aircraft Stock Efficiency: Average Aircraft: High oil and gas supply</t>
  </si>
  <si>
    <t>57-AEO2021.186.highogs-d120120a</t>
  </si>
  <si>
    <t>57-AEO2021.188.</t>
  </si>
  <si>
    <t>57-AEO2021.189.</t>
  </si>
  <si>
    <t>Air Travel: Fuel Use: Commercial: Jet Fuel: U.S.: High oil and gas supply</t>
  </si>
  <si>
    <t>57-AEO2021.190.highogs-d120120a</t>
  </si>
  <si>
    <t>Air Travel: Fuel Use: Commercial: Jet Fuel: Canada: High oil and gas supply</t>
  </si>
  <si>
    <t>57-AEO2021.191.highogs-d120120a</t>
  </si>
  <si>
    <t>Air Travel: Fuel Use: Commercial: Jet Fuel: Central America: High oil and gas supply</t>
  </si>
  <si>
    <t>57-AEO2021.192.highogs-d120120a</t>
  </si>
  <si>
    <t>Air Travel: Fuel Use: Commercial: Jet Fuel: South America: High oil and gas supply</t>
  </si>
  <si>
    <t>57-AEO2021.193.highogs-d120120a</t>
  </si>
  <si>
    <t>Air Travel: Fuel Use: Commercial: Jet Fuel: Europe: High oil and gas supply</t>
  </si>
  <si>
    <t>57-AEO2021.194.highogs-d120120a</t>
  </si>
  <si>
    <t>Air Travel: Fuel Use: Commercial: Jet Fuel: Africa: High oil and gas supply</t>
  </si>
  <si>
    <t>57-AEO2021.195.highogs-d120120a</t>
  </si>
  <si>
    <t>Air Travel: Fuel Use: Commercial: Jet Fuel: Mideast: High oil and gas supply</t>
  </si>
  <si>
    <t>57-AEO2021.196.highogs-d120120a</t>
  </si>
  <si>
    <t>Air Travel: Fuel Use: Commercial: Jet Fuel: CIS: High oil and gas supply</t>
  </si>
  <si>
    <t>57-AEO2021.197.highogs-d120120a</t>
  </si>
  <si>
    <t>Air Travel: Fuel Use: Commercial: Jet Fuel: China: High oil and gas supply</t>
  </si>
  <si>
    <t>57-AEO2021.198.highogs-d120120a</t>
  </si>
  <si>
    <t>Air Travel: Fuel Use: Commercial: Jet Fuel: NE Asia: High oil and gas supply</t>
  </si>
  <si>
    <t>57-AEO2021.199.highogs-d120120a</t>
  </si>
  <si>
    <t>Air Travel: Fuel Use: Commercial: Jet Fuel: SE Asia: High oil and gas supply</t>
  </si>
  <si>
    <t>57-AEO2021.200.highogs-d120120a</t>
  </si>
  <si>
    <t>Air Travel: Fuel Use: Commercial: Jet Fuel: SW Asia: High oil and gas supply</t>
  </si>
  <si>
    <t>57-AEO2021.201.highogs-d120120a</t>
  </si>
  <si>
    <t>Air Travel: Fuel Use: Commercial: Jet Fuel: Oceania: High oil and gas supply</t>
  </si>
  <si>
    <t>57-AEO2021.202.highogs-d120120a</t>
  </si>
  <si>
    <t>Air Travel: Fuel Use: Commercial: Jet Fuel: World: High oil and gas supply</t>
  </si>
  <si>
    <t>57-AEO2021.203.highogs-d120120a</t>
  </si>
  <si>
    <t xml:space="preserve"> U.S.</t>
  </si>
  <si>
    <t>Air Travel: Fuel Use: Commercial: Aviation Gasoline: U.S.: High oil and gas supply</t>
  </si>
  <si>
    <t>57-AEO2021.204.highogs-d120120a</t>
  </si>
  <si>
    <t>Air Travel: Fuel Use: Military: Jet Fuel: U.S.: High oil and gas supply</t>
  </si>
  <si>
    <t>57-AEO2021.205.highogs-d120120a</t>
  </si>
  <si>
    <t>Table 48.  Aircraft Stock</t>
  </si>
  <si>
    <t>https://www.eia.gov/outlooks/aeo/data/browser/#/?id=148-AEO2021&amp;region=0-0&amp;cases=highogs&amp;start=2020&amp;end=2050&amp;f=A&amp;linechart=highogs-d120120a.3-148-AEO2021&amp;sourcekey=0</t>
  </si>
  <si>
    <t>Tue Mar 09 2021 13:01:17 GMT-0800 (Pacific Standard Time)</t>
  </si>
  <si>
    <t>148-AEO2021.2.</t>
  </si>
  <si>
    <t>Aircraft Stock: Total: United States: High oil and gas supply</t>
  </si>
  <si>
    <t>148-AEO2021.3.highogs-d120120a</t>
  </si>
  <si>
    <t>Aircraft Stock: Total: U.S.: Narrow Body: High oil and gas supply</t>
  </si>
  <si>
    <t>148-AEO2021.4.highogs-d120120a</t>
  </si>
  <si>
    <t>Aircraft Stock: Total: U.S.: Wide Body: High oil and gas supply</t>
  </si>
  <si>
    <t>148-AEO2021.5.highogs-d120120a</t>
  </si>
  <si>
    <t>Aircraft Stock: Total: U.S.: Regional: High oil and gas supply</t>
  </si>
  <si>
    <t>148-AEO2021.6.highogs-d120120a</t>
  </si>
  <si>
    <t>Aircraft Stock: Total: Canada: High oil and gas supply</t>
  </si>
  <si>
    <t>148-AEO2021.7.highogs-d120120a</t>
  </si>
  <si>
    <t>Aircraft Stock: Total: Canada: Narrow Body: High oil and gas supply</t>
  </si>
  <si>
    <t>148-AEO2021.8.highogs-d120120a</t>
  </si>
  <si>
    <t>Aircraft Stock: Total: Canada: Wide Body: High oil and gas supply</t>
  </si>
  <si>
    <t>148-AEO2021.9.highogs-d120120a</t>
  </si>
  <si>
    <t>Aircraft Stock: Total: Canada: Regional: High oil and gas supply</t>
  </si>
  <si>
    <t>148-AEO2021.10.highogs-d120120a</t>
  </si>
  <si>
    <t>Aircraft Stock: Total: Central America: High oil and gas supply</t>
  </si>
  <si>
    <t>148-AEO2021.11.highogs-d120120a</t>
  </si>
  <si>
    <t>Aircraft Stock: Total: Central America: Narrow Body: High oil and gas supply</t>
  </si>
  <si>
    <t>148-AEO2021.12.highogs-d120120a</t>
  </si>
  <si>
    <t>Aircraft Stock: Total: Central America: Wide Body: High oil and gas supply</t>
  </si>
  <si>
    <t>148-AEO2021.13.highogs-d120120a</t>
  </si>
  <si>
    <t>Aircraft Stock: Total: Central America: Regional: High oil and gas supply</t>
  </si>
  <si>
    <t>148-AEO2021.14.highogs-d120120a</t>
  </si>
  <si>
    <t>Aircraft Stock: Total: South America: High oil and gas supply</t>
  </si>
  <si>
    <t>148-AEO2021.15.highogs-d120120a</t>
  </si>
  <si>
    <t>Aircraft Stock: Total: South America: Narrow Body: High oil and gas supply</t>
  </si>
  <si>
    <t>148-AEO2021.16.highogs-d120120a</t>
  </si>
  <si>
    <t>Aircraft Stock: Total: South America: Wide Body: High oil and gas supply</t>
  </si>
  <si>
    <t>148-AEO2021.17.highogs-d120120a</t>
  </si>
  <si>
    <t>Aircraft Stock: Total: South America: Regional: High oil and gas supply</t>
  </si>
  <si>
    <t>148-AEO2021.18.highogs-d120120a</t>
  </si>
  <si>
    <t>Aircraft Stock: Total: Europe: High oil and gas supply</t>
  </si>
  <si>
    <t>148-AEO2021.19.highogs-d120120a</t>
  </si>
  <si>
    <t>Aircraft Stock: Total: Europe: Narrow Body: High oil and gas supply</t>
  </si>
  <si>
    <t>148-AEO2021.20.highogs-d120120a</t>
  </si>
  <si>
    <t>Aircraft Stock: Total: Europe: Wide Body: High oil and gas supply</t>
  </si>
  <si>
    <t>148-AEO2021.21.highogs-d120120a</t>
  </si>
  <si>
    <t>Aircraft Stock: Total: Europe: Regional: High oil and gas supply</t>
  </si>
  <si>
    <t>148-AEO2021.22.highogs-d120120a</t>
  </si>
  <si>
    <t>Aircraft Stock: Total: Africa: High oil and gas supply</t>
  </si>
  <si>
    <t>148-AEO2021.23.highogs-d120120a</t>
  </si>
  <si>
    <t>Aircraft Stock: Total: Africa: Narrow Body: High oil and gas supply</t>
  </si>
  <si>
    <t>148-AEO2021.24.highogs-d120120a</t>
  </si>
  <si>
    <t>Aircraft Stock: Total: Africa: Wide Body: High oil and gas supply</t>
  </si>
  <si>
    <t>148-AEO2021.25.highogs-d120120a</t>
  </si>
  <si>
    <t>Aircraft Stock: Total: Africa: Regional: High oil and gas supply</t>
  </si>
  <si>
    <t>148-AEO2021.26.highogs-d120120a</t>
  </si>
  <si>
    <t>Aircraft Stock: Total: Mideast: High oil and gas supply</t>
  </si>
  <si>
    <t>148-AEO2021.27.highogs-d120120a</t>
  </si>
  <si>
    <t>Aircraft Stock: Total: Mideast: Narrow Body: High oil and gas supply</t>
  </si>
  <si>
    <t>148-AEO2021.28.highogs-d120120a</t>
  </si>
  <si>
    <t>Aircraft Stock: Total: Mideast: Wide Body: High oil and gas supply</t>
  </si>
  <si>
    <t>148-AEO2021.29.highogs-d120120a</t>
  </si>
  <si>
    <t>Aircraft Stock: Total: Mideast: Regional: High oil and gas supply</t>
  </si>
  <si>
    <t>148-AEO2021.30.highogs-d120120a</t>
  </si>
  <si>
    <t>Aircraft Stock: Total: CIS: High oil and gas supply</t>
  </si>
  <si>
    <t>148-AEO2021.31.highogs-d120120a</t>
  </si>
  <si>
    <t>Aircraft Stock: Total: CIS: Narrow Body: High oil and gas supply</t>
  </si>
  <si>
    <t>148-AEO2021.32.highogs-d120120a</t>
  </si>
  <si>
    <t>Aircraft Stock: Total: CIS: Wide Body: High oil and gas supply</t>
  </si>
  <si>
    <t>148-AEO2021.33.highogs-d120120a</t>
  </si>
  <si>
    <t>Aircraft Stock: Total: CIS: Regional: High oil and gas supply</t>
  </si>
  <si>
    <t>148-AEO2021.34.highogs-d120120a</t>
  </si>
  <si>
    <t>Aircraft Stock: Total: China: High oil and gas supply</t>
  </si>
  <si>
    <t>148-AEO2021.35.highogs-d120120a</t>
  </si>
  <si>
    <t>Aircraft Stock: Total: China: Narrow Body: High oil and gas supply</t>
  </si>
  <si>
    <t>148-AEO2021.36.highogs-d120120a</t>
  </si>
  <si>
    <t>Aircraft Stock: Total: China: Wide Body: High oil and gas supply</t>
  </si>
  <si>
    <t>148-AEO2021.37.highogs-d120120a</t>
  </si>
  <si>
    <t>Aircraft Stock: Total: China: Regional: High oil and gas supply</t>
  </si>
  <si>
    <t>148-AEO2021.38.highogs-d120120a</t>
  </si>
  <si>
    <t>Aircraft Stock: Total: Northeast Asia: High oil and gas supply</t>
  </si>
  <si>
    <t>148-AEO2021.39.highogs-d120120a</t>
  </si>
  <si>
    <t>Aircraft Stock: Total: Northeast Asia: Narrow Body: High oil and gas supply</t>
  </si>
  <si>
    <t>148-AEO2021.40.highogs-d120120a</t>
  </si>
  <si>
    <t>Aircraft Stock: Total: Northeast Asia: Wide Body: High oil and gas supply</t>
  </si>
  <si>
    <t>148-AEO2021.41.highogs-d120120a</t>
  </si>
  <si>
    <t>Aircraft Stock: Total: Northeast Asia: Regional: High oil and gas supply</t>
  </si>
  <si>
    <t>148-AEO2021.42.highogs-d120120a</t>
  </si>
  <si>
    <t>Aircraft Stock: Total: Southeast Asia: High oil and gas supply</t>
  </si>
  <si>
    <t>148-AEO2021.43.highogs-d120120a</t>
  </si>
  <si>
    <t>Aircraft Stock: Total: Southeast Asia: Narrow Body: High oil and gas supply</t>
  </si>
  <si>
    <t>148-AEO2021.44.highogs-d120120a</t>
  </si>
  <si>
    <t>Aircraft Stock: Total: Southeast Asia: Wide Body: High oil and gas supply</t>
  </si>
  <si>
    <t>148-AEO2021.45.highogs-d120120a</t>
  </si>
  <si>
    <t>Aircraft Stock: Total: Southeast Asia: Regional: High oil and gas supply</t>
  </si>
  <si>
    <t>148-AEO2021.46.highogs-d120120a</t>
  </si>
  <si>
    <t>Aircraft Stock: Total: Southwest Asia: High oil and gas supply</t>
  </si>
  <si>
    <t>148-AEO2021.47.highogs-d120120a</t>
  </si>
  <si>
    <t>Aircraft Stock: Total: Southwest Asia: Narrow Body: High oil and gas supply</t>
  </si>
  <si>
    <t>148-AEO2021.48.highogs-d120120a</t>
  </si>
  <si>
    <t>Aircraft Stock: Total: Southwest Asia: Wide Body: High oil and gas supply</t>
  </si>
  <si>
    <t>148-AEO2021.49.highogs-d120120a</t>
  </si>
  <si>
    <t>Aircraft Stock: Total: Southwest Asia: Regional: High oil and gas supply</t>
  </si>
  <si>
    <t>148-AEO2021.50.highogs-d120120a</t>
  </si>
  <si>
    <t>Aircraft Stock: Total: Oceania: High oil and gas supply</t>
  </si>
  <si>
    <t>148-AEO2021.51.highogs-d120120a</t>
  </si>
  <si>
    <t>Aircraft Stock: Total: Oceania: Narrow Body: High oil and gas supply</t>
  </si>
  <si>
    <t>148-AEO2021.52.highogs-d120120a</t>
  </si>
  <si>
    <t>Aircraft Stock: Total: Oceania: Wide Body: High oil and gas supply</t>
  </si>
  <si>
    <t>148-AEO2021.53.highogs-d120120a</t>
  </si>
  <si>
    <t>Aircraft Stock: Total: Oceania: Regional: High oil and gas supply</t>
  </si>
  <si>
    <t>148-AEO2021.54.highogs-d120120a</t>
  </si>
  <si>
    <t>Aircraft Stock: Total: World: High oil and gas supply</t>
  </si>
  <si>
    <t>148-AEO2021.55.highogs-d120120a</t>
  </si>
  <si>
    <t>148-AEO2021.58.</t>
  </si>
  <si>
    <t>Aircraft Stock: Active: United States: High oil and gas supply</t>
  </si>
  <si>
    <t>148-AEO2021.59.highogs-d120120a</t>
  </si>
  <si>
    <t>Aircraft Stock: Active: U.S.: Narrow Body: High oil and gas supply</t>
  </si>
  <si>
    <t>148-AEO2021.60.highogs-d120120a</t>
  </si>
  <si>
    <t>Aircraft Stock: Active: U.S.: Wide Body: High oil and gas supply</t>
  </si>
  <si>
    <t>148-AEO2021.61.highogs-d120120a</t>
  </si>
  <si>
    <t>Aircraft Stock: Active: U.S.: Regional: High oil and gas supply</t>
  </si>
  <si>
    <t>148-AEO2021.62.highogs-d120120a</t>
  </si>
  <si>
    <t>Aircraft Stock: Active: Canada: High oil and gas supply</t>
  </si>
  <si>
    <t>148-AEO2021.63.highogs-d120120a</t>
  </si>
  <si>
    <t>Aircraft Stock: Active: Canada: Narrow Body: High oil and gas supply</t>
  </si>
  <si>
    <t>148-AEO2021.64.highogs-d120120a</t>
  </si>
  <si>
    <t>Aircraft Stock: Active: Canada: Wide Body: High oil and gas supply</t>
  </si>
  <si>
    <t>148-AEO2021.65.highogs-d120120a</t>
  </si>
  <si>
    <t>Aircraft Stock: Active: Canada: Regional: High oil and gas supply</t>
  </si>
  <si>
    <t>148-AEO2021.66.highogs-d120120a</t>
  </si>
  <si>
    <t>Aircraft Stock: Active: Central America: High oil and gas supply</t>
  </si>
  <si>
    <t>148-AEO2021.67.highogs-d120120a</t>
  </si>
  <si>
    <t>Aircraft Stock: Active: Central America: Narrow Body: High oil and gas supply</t>
  </si>
  <si>
    <t>148-AEO2021.68.highogs-d120120a</t>
  </si>
  <si>
    <t>Aircraft Stock: Active: Central America: Wide Body: High oil and gas supply</t>
  </si>
  <si>
    <t>148-AEO2021.69.highogs-d120120a</t>
  </si>
  <si>
    <t>Aircraft Stock: Active: Central America: Regional: High oil and gas supply</t>
  </si>
  <si>
    <t>148-AEO2021.70.highogs-d120120a</t>
  </si>
  <si>
    <t>Aircraft Stock: Active: South America: High oil and gas supply</t>
  </si>
  <si>
    <t>148-AEO2021.71.highogs-d120120a</t>
  </si>
  <si>
    <t>Aircraft Stock: Active: South America: Narrow Body: High oil and gas supply</t>
  </si>
  <si>
    <t>148-AEO2021.72.highogs-d120120a</t>
  </si>
  <si>
    <t>Aircraft Stock: Active: South America: Wide Body: High oil and gas supply</t>
  </si>
  <si>
    <t>148-AEO2021.73.highogs-d120120a</t>
  </si>
  <si>
    <t>Aircraft Stock: Active: South America: Regional: High oil and gas supply</t>
  </si>
  <si>
    <t>148-AEO2021.74.highogs-d120120a</t>
  </si>
  <si>
    <t>Aircraft Stock: Active: Europe: High oil and gas supply</t>
  </si>
  <si>
    <t>148-AEO2021.75.highogs-d120120a</t>
  </si>
  <si>
    <t>Aircraft Stock: Active: Europe: Narrow Body: High oil and gas supply</t>
  </si>
  <si>
    <t>148-AEO2021.76.highogs-d120120a</t>
  </si>
  <si>
    <t>Aircraft Stock: Active: Europe: Wide Body: High oil and gas supply</t>
  </si>
  <si>
    <t>148-AEO2021.77.highogs-d120120a</t>
  </si>
  <si>
    <t>Aircraft Stock: Active: Europe: Regional: High oil and gas supply</t>
  </si>
  <si>
    <t>148-AEO2021.78.highogs-d120120a</t>
  </si>
  <si>
    <t>Aircraft Stock: Active: Africa: High oil and gas supply</t>
  </si>
  <si>
    <t>148-AEO2021.79.highogs-d120120a</t>
  </si>
  <si>
    <t>Aircraft Stock: Active: Africa: Narrow Body: High oil and gas supply</t>
  </si>
  <si>
    <t>148-AEO2021.80.highogs-d120120a</t>
  </si>
  <si>
    <t>Aircraft Stock: Active: Africa: Wide Body: High oil and gas supply</t>
  </si>
  <si>
    <t>148-AEO2021.81.highogs-d120120a</t>
  </si>
  <si>
    <t>Aircraft Stock: Active: Africa: Regional: High oil and gas supply</t>
  </si>
  <si>
    <t>148-AEO2021.82.highogs-d120120a</t>
  </si>
  <si>
    <t>Aircraft Stock: Active: Mideast: High oil and gas supply</t>
  </si>
  <si>
    <t>148-AEO2021.83.highogs-d120120a</t>
  </si>
  <si>
    <t>Aircraft Stock: Active: Mideast: Narrow Body: High oil and gas supply</t>
  </si>
  <si>
    <t>148-AEO2021.84.highogs-d120120a</t>
  </si>
  <si>
    <t>Aircraft Stock: Active: Mideast: Wide Body: High oil and gas supply</t>
  </si>
  <si>
    <t>148-AEO2021.85.highogs-d120120a</t>
  </si>
  <si>
    <t>Aircraft Stock: Active: Mideast: Regional: High oil and gas supply</t>
  </si>
  <si>
    <t>148-AEO2021.86.highogs-d120120a</t>
  </si>
  <si>
    <t>Aircraft Stock: Active: CIS: High oil and gas supply</t>
  </si>
  <si>
    <t>148-AEO2021.87.highogs-d120120a</t>
  </si>
  <si>
    <t>Aircraft Stock: Active: CIS: Narrow Body: High oil and gas supply</t>
  </si>
  <si>
    <t>148-AEO2021.88.highogs-d120120a</t>
  </si>
  <si>
    <t>Aircraft Stock: Active: CIS: Wide Body: High oil and gas supply</t>
  </si>
  <si>
    <t>148-AEO2021.89.highogs-d120120a</t>
  </si>
  <si>
    <t>Aircraft Stock: Active: CIS: Regional: High oil and gas supply</t>
  </si>
  <si>
    <t>148-AEO2021.90.highogs-d120120a</t>
  </si>
  <si>
    <t>Aircraft Stock: Active: China: High oil and gas supply</t>
  </si>
  <si>
    <t>148-AEO2021.91.highogs-d120120a</t>
  </si>
  <si>
    <t>Aircraft Stock: Active: China: Narrow Body: High oil and gas supply</t>
  </si>
  <si>
    <t>148-AEO2021.92.highogs-d120120a</t>
  </si>
  <si>
    <t>Aircraft Stock: Active: China: Wide Body: High oil and gas supply</t>
  </si>
  <si>
    <t>148-AEO2021.93.highogs-d120120a</t>
  </si>
  <si>
    <t>Aircraft Stock: Active: China: Regional: High oil and gas supply</t>
  </si>
  <si>
    <t>148-AEO2021.94.highogs-d120120a</t>
  </si>
  <si>
    <t>Aircraft Stock: Active: Northeast Asia: High oil and gas supply</t>
  </si>
  <si>
    <t>148-AEO2021.95.highogs-d120120a</t>
  </si>
  <si>
    <t>Aircraft Stock: Active: Northeast Asia: Narrow Body: High oil and gas supply</t>
  </si>
  <si>
    <t>148-AEO2021.96.highogs-d120120a</t>
  </si>
  <si>
    <t>Aircraft Stock: Active: Northeast Asia: Wide Body: High oil and gas supply</t>
  </si>
  <si>
    <t>148-AEO2021.97.highogs-d120120a</t>
  </si>
  <si>
    <t>Aircraft Stock: Active: Northeast Asia: Regional: High oil and gas supply</t>
  </si>
  <si>
    <t>148-AEO2021.98.highogs-d120120a</t>
  </si>
  <si>
    <t>Aircraft Stock: Active: Southeast Asia: High oil and gas supply</t>
  </si>
  <si>
    <t>148-AEO2021.99.highogs-d120120a</t>
  </si>
  <si>
    <t>Aircraft Stock: Active: Southeast Asia: Narrow Body: High oil and gas supply</t>
  </si>
  <si>
    <t>148-AEO2021.100.highogs-d120120a</t>
  </si>
  <si>
    <t>Aircraft Stock: Active: Southeast Asia: Wide Body: High oil and gas supply</t>
  </si>
  <si>
    <t>148-AEO2021.101.highogs-d120120a</t>
  </si>
  <si>
    <t>Aircraft Stock: Active: Southeast Asia: Regional: High oil and gas supply</t>
  </si>
  <si>
    <t>148-AEO2021.102.highogs-d120120a</t>
  </si>
  <si>
    <t>Aircraft Stock: Active: Southwest Asia: High oil and gas supply</t>
  </si>
  <si>
    <t>148-AEO2021.103.highogs-d120120a</t>
  </si>
  <si>
    <t>Aircraft Stock: Active: Southwest Asia: Narrow Body: High oil and gas supply</t>
  </si>
  <si>
    <t>148-AEO2021.104.highogs-d120120a</t>
  </si>
  <si>
    <t>Aircraft Stock: Active: Southwest Asia: Wide Body: High oil and gas supply</t>
  </si>
  <si>
    <t>148-AEO2021.105.highogs-d120120a</t>
  </si>
  <si>
    <t>Aircraft Stock: Active: Southwest Asia: Regional: High oil and gas supply</t>
  </si>
  <si>
    <t>148-AEO2021.106.highogs-d120120a</t>
  </si>
  <si>
    <t>Aircraft Stock: Active: Oceania: High oil and gas supply</t>
  </si>
  <si>
    <t>148-AEO2021.107.highogs-d120120a</t>
  </si>
  <si>
    <t>Aircraft Stock: Active: Oceania: Narrow Body: High oil and gas supply</t>
  </si>
  <si>
    <t>148-AEO2021.108.highogs-d120120a</t>
  </si>
  <si>
    <t>Aircraft Stock: Active: Oceania: Wide Body: High oil and gas supply</t>
  </si>
  <si>
    <t>148-AEO2021.109.highogs-d120120a</t>
  </si>
  <si>
    <t>Aircraft Stock: Active: Oceania: Regional: High oil and gas supply</t>
  </si>
  <si>
    <t>148-AEO2021.110.highogs-d120120a</t>
  </si>
  <si>
    <t>Aircraft Stock: Active: World: High oil and gas supply</t>
  </si>
  <si>
    <t>148-AEO2021.111.highogs-d120120a</t>
  </si>
  <si>
    <t>148-AEO2021.114.</t>
  </si>
  <si>
    <t>Aircraft Stock: Parked: United States: High oil and gas supply</t>
  </si>
  <si>
    <t>148-AEO2021.115.highogs-d120120a</t>
  </si>
  <si>
    <t>Aircraft Stock: Parked: U.S.: Narrow Body: High oil and gas supply</t>
  </si>
  <si>
    <t>148-AEO2021.116.highogs-d120120a</t>
  </si>
  <si>
    <t>Aircraft Stock: Parked: U.S.: Wide Body: High oil and gas supply</t>
  </si>
  <si>
    <t>148-AEO2021.117.highogs-d120120a</t>
  </si>
  <si>
    <t>Aircraft Stock: Parked: U.S.: Regional: High oil and gas supply</t>
  </si>
  <si>
    <t>148-AEO2021.118.highogs-d120120a</t>
  </si>
  <si>
    <t>Aircraft Stock: Parked: Canada: High oil and gas supply</t>
  </si>
  <si>
    <t>148-AEO2021.119.highogs-d120120a</t>
  </si>
  <si>
    <t>Aircraft Stock: Parked: Canada: Narrow Body: High oil and gas supply</t>
  </si>
  <si>
    <t>148-AEO2021.120.highogs-d120120a</t>
  </si>
  <si>
    <t>Aircraft Stock: Parked: Canada: Wide Body: High oil and gas supply</t>
  </si>
  <si>
    <t>148-AEO2021.121.highogs-d120120a</t>
  </si>
  <si>
    <t>Aircraft Stock: Parked: Canada: Regional: High oil and gas supply</t>
  </si>
  <si>
    <t>148-AEO2021.122.highogs-d120120a</t>
  </si>
  <si>
    <t>Aircraft Stock: Parked: Central America: High oil and gas supply</t>
  </si>
  <si>
    <t>148-AEO2021.123.highogs-d120120a</t>
  </si>
  <si>
    <t>Aircraft Stock: Parked: Central America: Narrow Body: High oil and gas supply</t>
  </si>
  <si>
    <t>148-AEO2021.124.highogs-d120120a</t>
  </si>
  <si>
    <t>Aircraft Stock: Parked: Central America: Wide Body: High oil and gas supply</t>
  </si>
  <si>
    <t>148-AEO2021.125.highogs-d120120a</t>
  </si>
  <si>
    <t>Aircraft Stock: Parked: Central America: Regional: High oil and gas supply</t>
  </si>
  <si>
    <t>148-AEO2021.126.highogs-d120120a</t>
  </si>
  <si>
    <t>Aircraft Stock: Parked: South America: High oil and gas supply</t>
  </si>
  <si>
    <t>148-AEO2021.127.highogs-d120120a</t>
  </si>
  <si>
    <t>Aircraft Stock: Parked: South America: Narrow Body: High oil and gas supply</t>
  </si>
  <si>
    <t>148-AEO2021.128.highogs-d120120a</t>
  </si>
  <si>
    <t>Aircraft Stock: Parked: South America: Wide Body: High oil and gas supply</t>
  </si>
  <si>
    <t>148-AEO2021.129.highogs-d120120a</t>
  </si>
  <si>
    <t>Aircraft Stock: Parked: South America: Regional: High oil and gas supply</t>
  </si>
  <si>
    <t>148-AEO2021.130.highogs-d120120a</t>
  </si>
  <si>
    <t>Aircraft Stock: Parked: Europe: High oil and gas supply</t>
  </si>
  <si>
    <t>148-AEO2021.131.highogs-d120120a</t>
  </si>
  <si>
    <t>Aircraft Stock: Parked: Europe: Narrow Body: High oil and gas supply</t>
  </si>
  <si>
    <t>148-AEO2021.132.highogs-d120120a</t>
  </si>
  <si>
    <t>Aircraft Stock: Parked: Europe: Wide Body: High oil and gas supply</t>
  </si>
  <si>
    <t>148-AEO2021.133.highogs-d120120a</t>
  </si>
  <si>
    <t>Aircraft Stock: Parked: Europe: Regional: High oil and gas supply</t>
  </si>
  <si>
    <t>148-AEO2021.134.highogs-d120120a</t>
  </si>
  <si>
    <t>Aircraft Stock: Parked: Africa: High oil and gas supply</t>
  </si>
  <si>
    <t>148-AEO2021.135.highogs-d120120a</t>
  </si>
  <si>
    <t>Aircraft Stock: Parked: Africa: Narrow Body: High oil and gas supply</t>
  </si>
  <si>
    <t>148-AEO2021.136.highogs-d120120a</t>
  </si>
  <si>
    <t>Aircraft Stock: Parked: Africa: Wide Body: High oil and gas supply</t>
  </si>
  <si>
    <t>148-AEO2021.137.highogs-d120120a</t>
  </si>
  <si>
    <t>Aircraft Stock: Parked: Africa: Regional: High oil and gas supply</t>
  </si>
  <si>
    <t>148-AEO2021.138.highogs-d120120a</t>
  </si>
  <si>
    <t>Aircraft Stock: Parked: Mideast: High oil and gas supply</t>
  </si>
  <si>
    <t>148-AEO2021.139.highogs-d120120a</t>
  </si>
  <si>
    <t>Aircraft Stock: Parked: Mideast: Narrow Body: High oil and gas supply</t>
  </si>
  <si>
    <t>148-AEO2021.140.highogs-d120120a</t>
  </si>
  <si>
    <t>Aircraft Stock: Parked: Mideast: Wide Body: High oil and gas supply</t>
  </si>
  <si>
    <t>148-AEO2021.141.highogs-d120120a</t>
  </si>
  <si>
    <t>Aircraft Stock: Parked: Mideast: Regional: High oil and gas supply</t>
  </si>
  <si>
    <t>148-AEO2021.142.highogs-d120120a</t>
  </si>
  <si>
    <t>Aircraft Stock: Parked: CIS: High oil and gas supply</t>
  </si>
  <si>
    <t>148-AEO2021.143.highogs-d120120a</t>
  </si>
  <si>
    <t>Aircraft Stock: Parked: CIS: Narrow Body: High oil and gas supply</t>
  </si>
  <si>
    <t>148-AEO2021.144.highogs-d120120a</t>
  </si>
  <si>
    <t>Aircraft Stock: Parked: CIS: Wide Body: High oil and gas supply</t>
  </si>
  <si>
    <t>148-AEO2021.145.highogs-d120120a</t>
  </si>
  <si>
    <t>Aircraft Stock: Parked: CIS: Regional: High oil and gas supply</t>
  </si>
  <si>
    <t>148-AEO2021.146.highogs-d120120a</t>
  </si>
  <si>
    <t>Aircraft Stock: Parked: China: High oil and gas supply</t>
  </si>
  <si>
    <t>148-AEO2021.147.highogs-d120120a</t>
  </si>
  <si>
    <t>Aircraft Stock: Parked: China: Narrow Body: High oil and gas supply</t>
  </si>
  <si>
    <t>148-AEO2021.148.highogs-d120120a</t>
  </si>
  <si>
    <t>Aircraft Stock: Parked: China: Wide Body: High oil and gas supply</t>
  </si>
  <si>
    <t>148-AEO2021.149.highogs-d120120a</t>
  </si>
  <si>
    <t>Aircraft Stock: Parked: China: Regional: High oil and gas supply</t>
  </si>
  <si>
    <t>148-AEO2021.150.highogs-d120120a</t>
  </si>
  <si>
    <t>Aircraft Stock: Parked: Northeast Asia: High oil and gas supply</t>
  </si>
  <si>
    <t>148-AEO2021.151.highogs-d120120a</t>
  </si>
  <si>
    <t>Aircraft Stock: Parked: Northeast Asia: Narrow Body: High oil and gas supply</t>
  </si>
  <si>
    <t>148-AEO2021.152.highogs-d120120a</t>
  </si>
  <si>
    <t>Aircraft Stock: Parked: Northeast Asia: Wide Body: High oil and gas supply</t>
  </si>
  <si>
    <t>148-AEO2021.153.highogs-d120120a</t>
  </si>
  <si>
    <t>Aircraft Stock: Parked: Northeast Asia: Regional: High oil and gas supply</t>
  </si>
  <si>
    <t>148-AEO2021.154.highogs-d120120a</t>
  </si>
  <si>
    <t>Aircraft Stock: Parked: Southeast Asia: High oil and gas supply</t>
  </si>
  <si>
    <t>148-AEO2021.155.highogs-d120120a</t>
  </si>
  <si>
    <t>Aircraft Stock: Parked: Southeast Asia: Narrow Body: High oil and gas supply</t>
  </si>
  <si>
    <t>148-AEO2021.156.highogs-d120120a</t>
  </si>
  <si>
    <t>Aircraft Stock: Parked: Southeast Asia: Wide Body: High oil and gas supply</t>
  </si>
  <si>
    <t>148-AEO2021.157.highogs-d120120a</t>
  </si>
  <si>
    <t>Aircraft Stock: Parked: Southeast Asia: Regional: High oil and gas supply</t>
  </si>
  <si>
    <t>148-AEO2021.158.highogs-d120120a</t>
  </si>
  <si>
    <t>Aircraft Stock: Parked: Southwest Asia: High oil and gas supply</t>
  </si>
  <si>
    <t>148-AEO2021.159.highogs-d120120a</t>
  </si>
  <si>
    <t>Aircraft Stock: Parked: Southwest Asia: Narrow Body: High oil and gas supply</t>
  </si>
  <si>
    <t>148-AEO2021.160.highogs-d120120a</t>
  </si>
  <si>
    <t>Aircraft Stock: Parked: Southwest Asia: Wide Body: High oil and gas supply</t>
  </si>
  <si>
    <t>148-AEO2021.161.highogs-d120120a</t>
  </si>
  <si>
    <t>Aircraft Stock: Parked: Southwest Asia: Regional: High oil and gas supply</t>
  </si>
  <si>
    <t>148-AEO2021.162.highogs-d120120a</t>
  </si>
  <si>
    <t>Aircraft Stock: Parked: Oceania: High oil and gas supply</t>
  </si>
  <si>
    <t>148-AEO2021.163.highogs-d120120a</t>
  </si>
  <si>
    <t>Aircraft Stock: Parked: Oceania: Narrow Body: High oil and gas supply</t>
  </si>
  <si>
    <t>148-AEO2021.164.highogs-d120120a</t>
  </si>
  <si>
    <t>Aircraft Stock: Parked: Oceania: Wide Body: High oil and gas supply</t>
  </si>
  <si>
    <t>148-AEO2021.165.highogs-d120120a</t>
  </si>
  <si>
    <t>Aircraft Stock: Parked: Oceania: Regional: High oil and gas supply</t>
  </si>
  <si>
    <t>148-AEO2021.166.highogs-d120120a</t>
  </si>
  <si>
    <t>Aircraft Stock: Parked: World: High oil and gas supply</t>
  </si>
  <si>
    <t>148-AEO2021.167.highogs-d120120a</t>
  </si>
  <si>
    <t>148-AEO2021.170.</t>
  </si>
  <si>
    <t>Aircraft Stock: Cargo: United States: High oil and gas supply</t>
  </si>
  <si>
    <t>148-AEO2021.171.highogs-d120120a</t>
  </si>
  <si>
    <t>Aircraft Stock: Cargo: Canada: High oil and gas supply</t>
  </si>
  <si>
    <t>148-AEO2021.172.highogs-d120120a</t>
  </si>
  <si>
    <t>Aircraft Stock: Cargo: Central America: High oil and gas supply</t>
  </si>
  <si>
    <t>148-AEO2021.173.highogs-d120120a</t>
  </si>
  <si>
    <t>Aircraft Stock: Cargo: South America: High oil and gas supply</t>
  </si>
  <si>
    <t>148-AEO2021.174.highogs-d120120a</t>
  </si>
  <si>
    <t>Aircraft Stock: Cargo: Europe: High oil and gas supply</t>
  </si>
  <si>
    <t>148-AEO2021.175.highogs-d120120a</t>
  </si>
  <si>
    <t>Aircraft Stock: Cargo: Africa: High oil and gas supply</t>
  </si>
  <si>
    <t>148-AEO2021.176.highogs-d120120a</t>
  </si>
  <si>
    <t>Aircraft Stock: Cargo: Mideast: High oil and gas supply</t>
  </si>
  <si>
    <t>148-AEO2021.177.highogs-d120120a</t>
  </si>
  <si>
    <t>Aircraft Stock: Cargo: CIS: High oil and gas supply</t>
  </si>
  <si>
    <t>148-AEO2021.178.highogs-d120120a</t>
  </si>
  <si>
    <t>Aircraft Stock: Cargo: China: High oil and gas supply</t>
  </si>
  <si>
    <t>148-AEO2021.179.highogs-d120120a</t>
  </si>
  <si>
    <t>Aircraft Stock: Cargo: Northeast Asia: High oil and gas supply</t>
  </si>
  <si>
    <t>148-AEO2021.180.highogs-d120120a</t>
  </si>
  <si>
    <t>Aircraft Stock: Cargo: Southeast Asia: High oil and gas supply</t>
  </si>
  <si>
    <t>148-AEO2021.181.highogs-d120120a</t>
  </si>
  <si>
    <t>Aircraft Stock: Cargo: Southwest Asia: High oil and gas supply</t>
  </si>
  <si>
    <t>148-AEO2021.182.highogs-d120120a</t>
  </si>
  <si>
    <t>Aircraft Stock: Cargo: Oceania: High oil and gas supply</t>
  </si>
  <si>
    <t>148-AEO2021.183.highogs-d120120a</t>
  </si>
  <si>
    <t>Aircraft Stock: Cargo: World: High oil and gas supply</t>
  </si>
  <si>
    <t>148-AEO2021.184.highogs-d120120a</t>
  </si>
  <si>
    <t>Table 49.  Freight Transportation Energy Use</t>
  </si>
  <si>
    <t>https://www.eia.gov/outlooks/aeo/data/browser/#/?id=58-AEO2021&amp;region=0-0&amp;cases=highogs&amp;start=2020&amp;end=2050&amp;f=A&amp;linechart=highogs-d120120a.6-58-AEO2021&amp;sourcekey=0</t>
  </si>
  <si>
    <t>Tue Mar 09 2021 13:19:38 GMT-0800 (Pacific Standard Time)</t>
  </si>
  <si>
    <t>Vehicle Miles Traveled (billion miles)</t>
  </si>
  <si>
    <t>Ethanol-Flex Fuel</t>
  </si>
  <si>
    <t>Plug-in Diesel Hybrid</t>
  </si>
  <si>
    <t>Plug-in Gasoline Hybrid</t>
  </si>
  <si>
    <t>Light Medium Subtotal</t>
  </si>
  <si>
    <t>Medium Subtotal</t>
  </si>
  <si>
    <t>Heavy</t>
  </si>
  <si>
    <t>Heavy Subtotal</t>
  </si>
  <si>
    <t>Total Vehicle Miles Traveled</t>
  </si>
  <si>
    <t>Consumption (trillion Btu)</t>
  </si>
  <si>
    <t>Fuel Efficiency (miles per gallon)</t>
  </si>
  <si>
    <t>Light Medium Average</t>
  </si>
  <si>
    <t>Medium Average</t>
  </si>
  <si>
    <t>Heavy Average</t>
  </si>
  <si>
    <t>Average Fuel Efficiency</t>
  </si>
  <si>
    <t>Stock (millions)</t>
  </si>
  <si>
    <t>Total Stock</t>
  </si>
  <si>
    <t>Sales (thousands)</t>
  </si>
  <si>
    <t>Ton Miles by Rail (billion)</t>
  </si>
  <si>
    <t>Fuel Efficiency (ton miles per thousand Btu)</t>
  </si>
  <si>
    <t>Ton Miles Shipping (billion)</t>
  </si>
  <si>
    <t>Gross Trade (billion 2012 dollars)</t>
  </si>
  <si>
    <t>Exports (billion 2012 dollars)</t>
  </si>
  <si>
    <t>Imports (billion 2012 dollars)</t>
  </si>
  <si>
    <t>58-AEO2021.2.</t>
  </si>
  <si>
    <t>58-AEO2021.4.</t>
  </si>
  <si>
    <t>58-AEO2021.5.</t>
  </si>
  <si>
    <t>Freight: Truck Stock: Vehicle Miles Traveled: Light Medium: Diesel: High oil and gas supply</t>
  </si>
  <si>
    <t>58-AEO2021.6.highogs-d120120a</t>
  </si>
  <si>
    <t>Freight: Truck Stock: Vehicle Miles Traveled: Light Medium: Motor Gasoline: High oil and gas supply</t>
  </si>
  <si>
    <t>58-AEO2021.7.highogs-d120120a</t>
  </si>
  <si>
    <t>Freight: Truck Stock: Vehicle Miles Traveled: Light Medium: Propane: High oil and gas supply</t>
  </si>
  <si>
    <t>58-AEO2021.8.highogs-d120120a</t>
  </si>
  <si>
    <t>Freight: Truck Stock: Vehicle Miles Traveled: Light Medium: Natural Gas: High oil and gas supply</t>
  </si>
  <si>
    <t>58-AEO2021.9.highogs-d120120a</t>
  </si>
  <si>
    <t>Freight: Truck Stock: Vehicle Miles Traveled: Light Medium: Ethanol-Flex Fuel: High oil and gas supply</t>
  </si>
  <si>
    <t>58-AEO2021.10.highogs-d120120a</t>
  </si>
  <si>
    <t>Freight: Truck Stock: Vehicle Miles Traveled: Light Medium: Electric: High oil and gas supply</t>
  </si>
  <si>
    <t>58-AEO2021.11.highogs-d120120a</t>
  </si>
  <si>
    <t>Freight: Truck Stock: Vehicle Miles Traveled: Light Medium: Plug-in Diesel Hybrid: High oil and gas supply</t>
  </si>
  <si>
    <t>58-AEO2021.12.highogs-d120120a</t>
  </si>
  <si>
    <t>Freight: Truck Stock: Vehicle Miles Traveled: Light Medium: Plug-in Gasoline Hybrid: High oil and gas supply</t>
  </si>
  <si>
    <t>58-AEO2021.13.highogs-d120120a</t>
  </si>
  <si>
    <t>Freight: Truck Stock: Vehicle Miles Traveled: Light Medium: Fuel Cell: High oil and gas supply</t>
  </si>
  <si>
    <t>58-AEO2021.14.highogs-d120120a</t>
  </si>
  <si>
    <t>Freight: Truck Stock: Vehicle Miles Traveled: Light Medium: High oil and gas supply</t>
  </si>
  <si>
    <t>58-AEO2021.15.highogs-d120120a</t>
  </si>
  <si>
    <t>58-AEO2021.16.</t>
  </si>
  <si>
    <t>Freight: Truck Stock: Vehicle Miles Traveled: Medium: Diesel: High oil and gas supply</t>
  </si>
  <si>
    <t>58-AEO2021.17.highogs-d120120a</t>
  </si>
  <si>
    <t>Freight: Truck Stock: Vehicle Miles Traveled: Medium: Motor Gasoline: High oil and gas supply</t>
  </si>
  <si>
    <t>58-AEO2021.18.highogs-d120120a</t>
  </si>
  <si>
    <t>Freight: Truck Stock: Vehicle Miles Traveled: Medium: Propane: High oil and gas supply</t>
  </si>
  <si>
    <t>58-AEO2021.19.highogs-d120120a</t>
  </si>
  <si>
    <t>Freight: Truck Stock: Vehicle Miles Traveled: Medium: Natural Gas: High oil and gas supply</t>
  </si>
  <si>
    <t>58-AEO2021.20.highogs-d120120a</t>
  </si>
  <si>
    <t>Freight: Truck Stock: Vehicle Miles Traveled: Medium: Ethanol-Flex Fuel: High oil and gas supply</t>
  </si>
  <si>
    <t>58-AEO2021.21.highogs-d120120a</t>
  </si>
  <si>
    <t>Freight: Truck Stock: Vehicle Miles Traveled: Medium: Electric: High oil and gas supply</t>
  </si>
  <si>
    <t>58-AEO2021.22.highogs-d120120a</t>
  </si>
  <si>
    <t>Freight: Truck Stock: Vehicle Miles Traveled: Medium: Plug-in Diesel Hybrid: High oil and gas supply</t>
  </si>
  <si>
    <t>58-AEO2021.23.highogs-d120120a</t>
  </si>
  <si>
    <t>Freight: Truck Stock: Vehicle Miles Traveled: Medium: Plug-in Gasoline Hybrid: High oil and gas supply</t>
  </si>
  <si>
    <t>58-AEO2021.24.highogs-d120120a</t>
  </si>
  <si>
    <t>Freight: Truck Stock: Vehicle Miles Traveled: Medium: Fuel Cell: High oil and gas supply</t>
  </si>
  <si>
    <t>58-AEO2021.25.highogs-d120120a</t>
  </si>
  <si>
    <t>Freight: Truck Stock: Vehicle Miles Traveled: Medium: High oil and gas supply</t>
  </si>
  <si>
    <t>58-AEO2021.26.highogs-d120120a</t>
  </si>
  <si>
    <t>58-AEO2021.27.</t>
  </si>
  <si>
    <t>Freight: Truck Stock: Vehicle Miles Traveled: Heavy: Diesel: High oil and gas supply</t>
  </si>
  <si>
    <t>58-AEO2021.28.highogs-d120120a</t>
  </si>
  <si>
    <t>Freight: Truck Stock: Vehicle Miles Traveled: Heavy: Motor Gasoline: High oil and gas supply</t>
  </si>
  <si>
    <t>58-AEO2021.29.highogs-d120120a</t>
  </si>
  <si>
    <t>Freight: Truck Stock: Vehicle Miles Traveled: Heavy: Propane: High oil and gas supply</t>
  </si>
  <si>
    <t>58-AEO2021.30.highogs-d120120a</t>
  </si>
  <si>
    <t>Freight: Truck Stock: Vehicle Miles Traveled: Heavy: Natural Gas: High oil and gas supply</t>
  </si>
  <si>
    <t>58-AEO2021.31.highogs-d120120a</t>
  </si>
  <si>
    <t>Freight: Truck Stock: Vehicle Miles Traveled: Heavy: Ethanol-Flex Fuel: High oil and gas supply</t>
  </si>
  <si>
    <t>58-AEO2021.32.highogs-d120120a</t>
  </si>
  <si>
    <t>Freight: Truck Stock: Vehicle Miles Traveled: Heavy: Electric: High oil and gas supply</t>
  </si>
  <si>
    <t>58-AEO2021.33.highogs-d120120a</t>
  </si>
  <si>
    <t>Freight: Truck Stock: Vehicle Miles Traveled: Heavy: Plug-in Diesel Hybrid: High oil and gas supply</t>
  </si>
  <si>
    <t>58-AEO2021.34.highogs-d120120a</t>
  </si>
  <si>
    <t>Freight: Truck Stock: Vehicle Miles Traveled: Heavy: Plug-in Gasoline Hybrid: High oil and gas supply</t>
  </si>
  <si>
    <t>58-AEO2021.35.highogs-d120120a</t>
  </si>
  <si>
    <t>Freight: Truck Stock: Vehicle Miles Traveled: Heavy: Fuel Cell: High oil and gas supply</t>
  </si>
  <si>
    <t>58-AEO2021.36.highogs-d120120a</t>
  </si>
  <si>
    <t>Freight: Truck Stock: Vehicle Miles Traveled: Heavy: High oil and gas supply</t>
  </si>
  <si>
    <t>58-AEO2021.37.highogs-d120120a</t>
  </si>
  <si>
    <t>Freight: Truck Stock: Vehicle Miles Traveled: High oil and gas supply</t>
  </si>
  <si>
    <t>58-AEO2021.38.highogs-d120120a</t>
  </si>
  <si>
    <t>58-AEO2021.40.</t>
  </si>
  <si>
    <t>58-AEO2021.41.</t>
  </si>
  <si>
    <t>Freight: Truck Stock: Use: Light Medium: Diesel: High oil and gas supply</t>
  </si>
  <si>
    <t>58-AEO2021.42.highogs-d120120a</t>
  </si>
  <si>
    <t>Freight: Truck Stock: Use: Light Medium: Motor Gasoline: High oil and gas supply</t>
  </si>
  <si>
    <t>58-AEO2021.43.highogs-d120120a</t>
  </si>
  <si>
    <t>Freight: Truck Stock: Use: Light Medium: Propane: High oil and gas supply</t>
  </si>
  <si>
    <t>58-AEO2021.44.highogs-d120120a</t>
  </si>
  <si>
    <t>Freight: Truck Stock: Use: Light Medium: Natural Gas: High oil and gas supply</t>
  </si>
  <si>
    <t>58-AEO2021.45.highogs-d120120a</t>
  </si>
  <si>
    <t>Freight: Truck Stock: Use: Light Medium: Ethanol-Flex Fuel: High oil and gas supply</t>
  </si>
  <si>
    <t>58-AEO2021.46.highogs-d120120a</t>
  </si>
  <si>
    <t>Freight: Truck Stock: Use: Light Medium: Electric: High oil and gas supply</t>
  </si>
  <si>
    <t>58-AEO2021.47.highogs-d120120a</t>
  </si>
  <si>
    <t>Freight: Truck Stock: Use: Light Medium: Plug-in Diesel Hybrid: High oil and gas supply</t>
  </si>
  <si>
    <t>58-AEO2021.48.highogs-d120120a</t>
  </si>
  <si>
    <t>Freight: Truck Stock: Use: Light Medium: Plug-in Gasoline Hybrid: High oil and gas supply</t>
  </si>
  <si>
    <t>58-AEO2021.49.highogs-d120120a</t>
  </si>
  <si>
    <t>Freight: Truck Stock: Use: Light Medium: Fuel Cell: High oil and gas supply</t>
  </si>
  <si>
    <t>58-AEO2021.50.highogs-d120120a</t>
  </si>
  <si>
    <t>Freight: Truck Stock: Use: Light Medium: High oil and gas supply</t>
  </si>
  <si>
    <t>58-AEO2021.51.highogs-d120120a</t>
  </si>
  <si>
    <t>58-AEO2021.52.</t>
  </si>
  <si>
    <t>Freight: Truck Stock: Use: Medium: Diesel: High oil and gas supply</t>
  </si>
  <si>
    <t>58-AEO2021.53.highogs-d120120a</t>
  </si>
  <si>
    <t>Freight: Truck Stock: Use: Medium: Motor Gasoline: High oil and gas supply</t>
  </si>
  <si>
    <t>58-AEO2021.54.highogs-d120120a</t>
  </si>
  <si>
    <t>Freight: Truck Stock: Use: Medium: Propane: High oil and gas supply</t>
  </si>
  <si>
    <t>58-AEO2021.55.highogs-d120120a</t>
  </si>
  <si>
    <t>Freight: Truck Stock: Use: Medium: Natural Gas: High oil and gas supply</t>
  </si>
  <si>
    <t>58-AEO2021.56.highogs-d120120a</t>
  </si>
  <si>
    <t>Freight: Truck Stock: Use: Medium: Ethanol-Flex Fuel: High oil and gas supply</t>
  </si>
  <si>
    <t>58-AEO2021.57.highogs-d120120a</t>
  </si>
  <si>
    <t>Freight: Truck Stock: Use: Medium: Electric: High oil and gas supply</t>
  </si>
  <si>
    <t>58-AEO2021.58.highogs-d120120a</t>
  </si>
  <si>
    <t>Freight: Truck Stock: Use: Medium: Plug-in Diesel Hybrid: High oil and gas supply</t>
  </si>
  <si>
    <t>58-AEO2021.59.highogs-d120120a</t>
  </si>
  <si>
    <t>Freight: Truck Stock: Use: Medium: Plug-in Gasoline Hybrid: High oil and gas supply</t>
  </si>
  <si>
    <t>58-AEO2021.60.highogs-d120120a</t>
  </si>
  <si>
    <t>Freight: Truck Stock: Use: Medium: Fuel Cell: High oil and gas supply</t>
  </si>
  <si>
    <t>58-AEO2021.61.highogs-d120120a</t>
  </si>
  <si>
    <t>Freight: Truck Stock: Use: Medium: High oil and gas supply</t>
  </si>
  <si>
    <t>58-AEO2021.62.highogs-d120120a</t>
  </si>
  <si>
    <t>58-AEO2021.63.</t>
  </si>
  <si>
    <t>Freight: Truck Stock: Use: Heavy: Diesel: High oil and gas supply</t>
  </si>
  <si>
    <t>58-AEO2021.64.highogs-d120120a</t>
  </si>
  <si>
    <t>Freight: Truck Stock: Use: Heavy: Motor Gasoline: High oil and gas supply</t>
  </si>
  <si>
    <t>58-AEO2021.65.highogs-d120120a</t>
  </si>
  <si>
    <t>Freight: Truck Stock: Use: Heavy: Propane: High oil and gas supply</t>
  </si>
  <si>
    <t>58-AEO2021.66.highogs-d120120a</t>
  </si>
  <si>
    <t>Freight: Truck Stock: Use: Heavy: Natural Gas: High oil and gas supply</t>
  </si>
  <si>
    <t>58-AEO2021.67.highogs-d120120a</t>
  </si>
  <si>
    <t>Freight: Truck Stock: Use: Heavy: Ethanol-Flex Fuel: High oil and gas supply</t>
  </si>
  <si>
    <t>58-AEO2021.68.highogs-d120120a</t>
  </si>
  <si>
    <t>Freight: Truck Stock: Use: Heavy: Electric: High oil and gas supply</t>
  </si>
  <si>
    <t>58-AEO2021.69.highogs-d120120a</t>
  </si>
  <si>
    <t>Freight: Truck Stock: Use: Heavy: Plug-in Diesel Hybrid: High oil and gas supply</t>
  </si>
  <si>
    <t>58-AEO2021.70.highogs-d120120a</t>
  </si>
  <si>
    <t>Freight: Truck Stock: Use: Heavy: Plug-in Gasoline Hybrid: High oil and gas supply</t>
  </si>
  <si>
    <t>58-AEO2021.71.highogs-d120120a</t>
  </si>
  <si>
    <t>Freight: Truck Stock: Use: Heavy: Fuel Cell: High oil and gas supply</t>
  </si>
  <si>
    <t>58-AEO2021.72.highogs-d120120a</t>
  </si>
  <si>
    <t>Freight: Truck Stock: Use: Heavy: High oil and gas supply</t>
  </si>
  <si>
    <t>58-AEO2021.73.highogs-d120120a</t>
  </si>
  <si>
    <t xml:space="preserve"> Medium</t>
  </si>
  <si>
    <t xml:space="preserve"> and Heavy Total</t>
  </si>
  <si>
    <t>58-AEO2021.74.</t>
  </si>
  <si>
    <t>Freight: Truck Stock: Use: Light Medium, Medium, and Heavy: Diesel: High oil and gas supply</t>
  </si>
  <si>
    <t>58-AEO2021.75.highogs-d120120a</t>
  </si>
  <si>
    <t>Freight: Truck Stock: Use: Light Medium, Medium, and Heavy: Motor Gasoline: High oil and gas supply</t>
  </si>
  <si>
    <t>58-AEO2021.76.highogs-d120120a</t>
  </si>
  <si>
    <t>Freight: Truck Stock: Use: Light Medium, Medium, and Heavy: Propane: High oil and gas supply</t>
  </si>
  <si>
    <t>58-AEO2021.77.highogs-d120120a</t>
  </si>
  <si>
    <t>Freight: Truck Stock: Use: Light Medium, Medium, and Heavy: Natural Gas: High oil and gas supply</t>
  </si>
  <si>
    <t>58-AEO2021.78.highogs-d120120a</t>
  </si>
  <si>
    <t>Freight: Truck Stock: Use: Light Medium, Medium, and Heavy: Ethanol-Flex Fuel: High oil and gas supply</t>
  </si>
  <si>
    <t>58-AEO2021.79.highogs-d120120a</t>
  </si>
  <si>
    <t>Freight: Truck Stock: Use: Light Medium, Medium, and Heavy: Electric: High oil and gas supply</t>
  </si>
  <si>
    <t>58-AEO2021.80.highogs-d120120a</t>
  </si>
  <si>
    <t>Freight: Truck Stock: Use: Light Medium, Medium, and Heavy: Plug-in Diesel Hybrid: High oil and gas supply</t>
  </si>
  <si>
    <t>58-AEO2021.81.highogs-d120120a</t>
  </si>
  <si>
    <t>Freight: Truck Stock: Use: Light Medium, Medium, and Heavy: Plug-in Gasoline Hybrid: High oil and gas supply</t>
  </si>
  <si>
    <t>58-AEO2021.82.highogs-d120120a</t>
  </si>
  <si>
    <t>Freight: Truck Stock: Use: Light Medium, Medium, and Heavy: Fuel Cell: High oil and gas supply</t>
  </si>
  <si>
    <t>58-AEO2021.83.highogs-d120120a</t>
  </si>
  <si>
    <t>Freight: Truck Stock: Use: Light Medium, Medium, and Heavy: High oil and gas supply</t>
  </si>
  <si>
    <t>58-AEO2021.84.highogs-d120120a</t>
  </si>
  <si>
    <t>58-AEO2021.86.</t>
  </si>
  <si>
    <t>58-AEO2021.87.</t>
  </si>
  <si>
    <t>Freight: Truck Stock: Fuel Efficiency: Light Medium: Diesel: High oil and gas supply</t>
  </si>
  <si>
    <t>58-AEO2021.88.highogs-d120120a</t>
  </si>
  <si>
    <t>mpg diesel equiv</t>
  </si>
  <si>
    <t>Freight: Truck Stock: Fuel Efficiency: Light Medium: Motor Gasoline: High oil and gas supply</t>
  </si>
  <si>
    <t>58-AEO2021.89.highogs-d120120a</t>
  </si>
  <si>
    <t>Freight: Truck Stock: Fuel Efficiency: Light Medium: Propane: High oil and gas supply</t>
  </si>
  <si>
    <t>58-AEO2021.90.highogs-d120120a</t>
  </si>
  <si>
    <t>Freight: Truck Stock: Fuel Efficiency: Light Medium: Natural Gas: High oil and gas supply</t>
  </si>
  <si>
    <t>58-AEO2021.91.highogs-d120120a</t>
  </si>
  <si>
    <t>Freight: Truck Stock: Fuel Efficiency: Light Medium: Ethanol-Flex Fuel: High oil and gas supply</t>
  </si>
  <si>
    <t>58-AEO2021.92.highogs-d120120a</t>
  </si>
  <si>
    <t>Freight: Truck Stock: Fuel Efficiency: Light Medium: Electric: High oil and gas supply</t>
  </si>
  <si>
    <t>58-AEO2021.93.highogs-d120120a</t>
  </si>
  <si>
    <t>Freight: Truck Stock: Fuel Efficiency: Light Medium: Plug-in Diesel Hybrid: High oil and gas supply</t>
  </si>
  <si>
    <t>58-AEO2021.94.highogs-d120120a</t>
  </si>
  <si>
    <t>Freight: Truck Stock: Fuel Efficiency: Light Medium: Plug-in Gasoline Hybrid: High oil and gas supply</t>
  </si>
  <si>
    <t>58-AEO2021.95.highogs-d120120a</t>
  </si>
  <si>
    <t>Freight: Truck Stock: Fuel Efficiency: Light Medium: Fuel Cell: High oil and gas supply</t>
  </si>
  <si>
    <t>58-AEO2021.96.highogs-d120120a</t>
  </si>
  <si>
    <t>Freight: Truck Stock: Fuel Efficiency: Light Medium: Average: High oil and gas supply</t>
  </si>
  <si>
    <t>58-AEO2021.97.highogs-d120120a</t>
  </si>
  <si>
    <t>58-AEO2021.98.</t>
  </si>
  <si>
    <t>Freight: Truck Stock: Fuel Efficiency: Medium: Diesel: High oil and gas supply</t>
  </si>
  <si>
    <t>58-AEO2021.99.highogs-d120120a</t>
  </si>
  <si>
    <t>Freight: Truck Stock: Fuel Efficiency: Medium: Motor Gasoline: High oil and gas supply</t>
  </si>
  <si>
    <t>58-AEO2021.100.highogs-d120120a</t>
  </si>
  <si>
    <t>Freight: Truck Stock: Fuel Efficiency: Medium: Propane: High oil and gas supply</t>
  </si>
  <si>
    <t>58-AEO2021.101.highogs-d120120a</t>
  </si>
  <si>
    <t>Freight: Truck Stock: Fuel Efficiency: Medium: Natural Gas: High oil and gas supply</t>
  </si>
  <si>
    <t>58-AEO2021.102.highogs-d120120a</t>
  </si>
  <si>
    <t>Freight: Truck Stock: Fuel Efficiency: Medium: Ethanol-Flex Fuel: High oil and gas supply</t>
  </si>
  <si>
    <t>58-AEO2021.103.highogs-d120120a</t>
  </si>
  <si>
    <t>mpg</t>
  </si>
  <si>
    <t>Freight: Truck Stock: Fuel Efficiency: Medium: Electric: High oil and gas supply</t>
  </si>
  <si>
    <t>58-AEO2021.104.highogs-d120120a</t>
  </si>
  <si>
    <t>Freight: Truck Stock: Fuel Efficiency: Medium: Plug-in Diesel Hybrid: High oil and gas supply</t>
  </si>
  <si>
    <t>58-AEO2021.105.highogs-d120120a</t>
  </si>
  <si>
    <t>Freight: Truck Stock: Fuel Efficiency: Medium: Plug-in Gasoline Hybrid: High oil and gas supply</t>
  </si>
  <si>
    <t>58-AEO2021.106.highogs-d120120a</t>
  </si>
  <si>
    <t>Freight: Truck Stock: Fuel Efficiency: Medium: Fuel Cell: High oil and gas supply</t>
  </si>
  <si>
    <t>58-AEO2021.107.highogs-d120120a</t>
  </si>
  <si>
    <t>Freight: Truck Stock: Fuel Efficiency: Medium: Average: High oil and gas supply</t>
  </si>
  <si>
    <t>58-AEO2021.108.highogs-d120120a</t>
  </si>
  <si>
    <t>58-AEO2021.109.</t>
  </si>
  <si>
    <t>Freight: Truck Stock: Fuel Efficiency: Heavy: Diesel: High oil and gas supply</t>
  </si>
  <si>
    <t>58-AEO2021.110.highogs-d120120a</t>
  </si>
  <si>
    <t>Freight: Truck Stock: Fuel Efficiency: Heavy: Motor Gasoline: High oil and gas supply</t>
  </si>
  <si>
    <t>58-AEO2021.111.highogs-d120120a</t>
  </si>
  <si>
    <t>Freight: Truck Stock: Fuel Efficiency: Heavy: Propane: High oil and gas supply</t>
  </si>
  <si>
    <t>58-AEO2021.112.highogs-d120120a</t>
  </si>
  <si>
    <t>Freight: Truck Stock: Fuel Efficiency: Heavy: Natural Gas: High oil and gas supply</t>
  </si>
  <si>
    <t>58-AEO2021.113.highogs-d120120a</t>
  </si>
  <si>
    <t>Freight: Truck Stock: Fuel Efficiency: Heavy: Ethanol-Flex Fuel: High oil and gas supply</t>
  </si>
  <si>
    <t>58-AEO2021.114.highogs-d120120a</t>
  </si>
  <si>
    <t>Freight: Truck Stock: Fuel Efficiency: Heavy: Electric: High oil and gas supply</t>
  </si>
  <si>
    <t>58-AEO2021.115.highogs-d120120a</t>
  </si>
  <si>
    <t>Freight: Truck Stock: Fuel Efficiency: Heavy: Plug-in Diesel Hybrid: High oil and gas supply</t>
  </si>
  <si>
    <t>58-AEO2021.116.highogs-d120120a</t>
  </si>
  <si>
    <t>Freight: Truck Stock: Fuel Efficiency: Heavy: Plug-in Gasoline Hybrid: High oil and gas supply</t>
  </si>
  <si>
    <t>58-AEO2021.117.highogs-d120120a</t>
  </si>
  <si>
    <t>Freight: Truck Stock: Fuel Efficiency: Heavy: Fuel Cell: High oil and gas supply</t>
  </si>
  <si>
    <t>58-AEO2021.118.highogs-d120120a</t>
  </si>
  <si>
    <t>Freight: Truck Stock: Fuel Efficiency: Heavy: Average: High oil and gas supply</t>
  </si>
  <si>
    <t>58-AEO2021.119.highogs-d120120a</t>
  </si>
  <si>
    <t>Freight: Truck Stock: Fuel Efficiency: High oil and gas supply</t>
  </si>
  <si>
    <t>58-AEO2021.120.highogs-d120120a</t>
  </si>
  <si>
    <t>58-AEO2021.122.</t>
  </si>
  <si>
    <t>58-AEO2021.123.</t>
  </si>
  <si>
    <t>Freight: Truck Stock: Light Medium: Diesel: High oil and gas supply</t>
  </si>
  <si>
    <t>58-AEO2021.124.highogs-d120120a</t>
  </si>
  <si>
    <t>Freight: Truck Stock: Light Medium: Motor Gasoline: High oil and gas supply</t>
  </si>
  <si>
    <t>58-AEO2021.125.highogs-d120120a</t>
  </si>
  <si>
    <t>Freight: Truck Stock: Light Medium: Propane: High oil and gas supply</t>
  </si>
  <si>
    <t>58-AEO2021.126.highogs-d120120a</t>
  </si>
  <si>
    <t>Freight: Truck Stock: Light Medium: Natural Gas: High oil and gas supply</t>
  </si>
  <si>
    <t>58-AEO2021.127.highogs-d120120a</t>
  </si>
  <si>
    <t>Freight: Truck Stock: Light Medium: Ethanol-Flex Fuel: High oil and gas supply</t>
  </si>
  <si>
    <t>58-AEO2021.128.highogs-d120120a</t>
  </si>
  <si>
    <t>Freight: Truck Stock: Light Medium: Electric: High oil and gas supply</t>
  </si>
  <si>
    <t>58-AEO2021.129.highogs-d120120a</t>
  </si>
  <si>
    <t>Freight: Truck Stock: Light Medium: Plug-in Diesel Hybrid: High oil and gas supply</t>
  </si>
  <si>
    <t>58-AEO2021.130.highogs-d120120a</t>
  </si>
  <si>
    <t>Freight: Truck Stock: Light Medium: Plug-in Gasoline Hybrid: High oil and gas supply</t>
  </si>
  <si>
    <t>58-AEO2021.131.highogs-d120120a</t>
  </si>
  <si>
    <t>Freight: Truck Stock: Light Medium: Fuel Cell: High oil and gas supply</t>
  </si>
  <si>
    <t>58-AEO2021.132.highogs-d120120a</t>
  </si>
  <si>
    <t>Freight: Truck Stock: Light Medium: High oil and gas supply</t>
  </si>
  <si>
    <t>58-AEO2021.133.highogs-d120120a</t>
  </si>
  <si>
    <t>58-AEO2021.134.</t>
  </si>
  <si>
    <t>Freight: Truck Stock: Medium: Diesel: High oil and gas supply</t>
  </si>
  <si>
    <t>58-AEO2021.135.highogs-d120120a</t>
  </si>
  <si>
    <t>Freight: Truck Stock: Medium: Motor Gasoline: High oil and gas supply</t>
  </si>
  <si>
    <t>58-AEO2021.136.highogs-d120120a</t>
  </si>
  <si>
    <t>Freight: Truck Stock: Medium: Propane: High oil and gas supply</t>
  </si>
  <si>
    <t>58-AEO2021.137.highogs-d120120a</t>
  </si>
  <si>
    <t>Freight: Truck Stock: Medium: Natural Gas: High oil and gas supply</t>
  </si>
  <si>
    <t>58-AEO2021.138.highogs-d120120a</t>
  </si>
  <si>
    <t>Freight: Truck Stock: Medium: Ethanol-Flex Fuel: High oil and gas supply</t>
  </si>
  <si>
    <t>58-AEO2021.139.highogs-d120120a</t>
  </si>
  <si>
    <t>Freight: Truck Stock: Medium: Electric: High oil and gas supply</t>
  </si>
  <si>
    <t>58-AEO2021.140.highogs-d120120a</t>
  </si>
  <si>
    <t>Freight: Truck Stock: Medium: Plug-in Diesel Hybrid: High oil and gas supply</t>
  </si>
  <si>
    <t>58-AEO2021.141.highogs-d120120a</t>
  </si>
  <si>
    <t>Freight: Truck Stock: Medium: Plug-in Gasoline Hybrid: High oil and gas supply</t>
  </si>
  <si>
    <t>58-AEO2021.142.highogs-d120120a</t>
  </si>
  <si>
    <t>Freight: Truck Stock: Medium: Fuel Cell: High oil and gas supply</t>
  </si>
  <si>
    <t>58-AEO2021.143.highogs-d120120a</t>
  </si>
  <si>
    <t>Freight: Truck Stock: Medium: High oil and gas supply</t>
  </si>
  <si>
    <t>58-AEO2021.144.highogs-d120120a</t>
  </si>
  <si>
    <t>58-AEO2021.145.</t>
  </si>
  <si>
    <t>Freight: Truck Stock: Heavy: Diesel: High oil and gas supply</t>
  </si>
  <si>
    <t>58-AEO2021.146.highogs-d120120a</t>
  </si>
  <si>
    <t>Freight: Truck Stock: Heavy: Motor Gasoline: High oil and gas supply</t>
  </si>
  <si>
    <t>58-AEO2021.147.highogs-d120120a</t>
  </si>
  <si>
    <t>Freight: Truck Stock: Heavy: Propane: High oil and gas supply</t>
  </si>
  <si>
    <t>58-AEO2021.148.highogs-d120120a</t>
  </si>
  <si>
    <t>Freight: Truck Stock: Heavy: Natural Gas: High oil and gas supply</t>
  </si>
  <si>
    <t>58-AEO2021.149.highogs-d120120a</t>
  </si>
  <si>
    <t>Freight: Truck Stock: Heavy: Ethanol-Flex Fuel: High oil and gas supply</t>
  </si>
  <si>
    <t>58-AEO2021.150.highogs-d120120a</t>
  </si>
  <si>
    <t>Freight: Truck Stock: Heavy: Electric: High oil and gas supply</t>
  </si>
  <si>
    <t>58-AEO2021.151.highogs-d120120a</t>
  </si>
  <si>
    <t>Freight: Truck Stock: Heavy: Plug-in Diesel Hybrid: High oil and gas supply</t>
  </si>
  <si>
    <t>58-AEO2021.152.highogs-d120120a</t>
  </si>
  <si>
    <t>Freight: Truck Stock: Heavy: Plug-in Gasoline Hybrid: High oil and gas supply</t>
  </si>
  <si>
    <t>58-AEO2021.153.highogs-d120120a</t>
  </si>
  <si>
    <t>Freight: Truck Stock: Heavy: Fuel Cell: High oil and gas supply</t>
  </si>
  <si>
    <t>58-AEO2021.154.highogs-d120120a</t>
  </si>
  <si>
    <t>Freight: Truck Stock: Heavy: High oil and gas supply</t>
  </si>
  <si>
    <t>58-AEO2021.155.highogs-d120120a</t>
  </si>
  <si>
    <t>Freight: Truck Stock: High oil and gas supply</t>
  </si>
  <si>
    <t>58-AEO2021.156.highogs-d120120a</t>
  </si>
  <si>
    <t>58-AEO2021.158.</t>
  </si>
  <si>
    <t>58-AEO2021.160.</t>
  </si>
  <si>
    <t>58-AEO2021.161.</t>
  </si>
  <si>
    <t>Freight: New Trucks: Fuel Efficiency: Light Medium: Diesel: High oil and gas supply</t>
  </si>
  <si>
    <t>58-AEO2021.162.highogs-d120120a</t>
  </si>
  <si>
    <t>Freight: New Trucks: Fuel Efficiency: Light Medium: Motor Gasoline: High oil and gas supply</t>
  </si>
  <si>
    <t>58-AEO2021.163.highogs-d120120a</t>
  </si>
  <si>
    <t>Freight: New Trucks: Fuel Efficiency: Light Medium: Propane: High oil and gas supply</t>
  </si>
  <si>
    <t>58-AEO2021.164.highogs-d120120a</t>
  </si>
  <si>
    <t>Freight: New Trucks: Fuel Efficiency: Light Medium: Natural Gas: High oil and gas supply</t>
  </si>
  <si>
    <t>58-AEO2021.165.highogs-d120120a</t>
  </si>
  <si>
    <t>Freight: New Trucks: Fuel Efficiency: Light Medium: Ethanol-Flex Fuel: High oil and gas supply</t>
  </si>
  <si>
    <t>58-AEO2021.166.highogs-d120120a</t>
  </si>
  <si>
    <t>Freight: New Trucks: Fuel Efficiency: Light Medium: Electric: High oil and gas supply</t>
  </si>
  <si>
    <t>58-AEO2021.167.highogs-d120120a</t>
  </si>
  <si>
    <t>Freight: New Trucks: Fuel Efficiency: Light Medium: Plug-in Diesel Hybrid: High oil and gas supply</t>
  </si>
  <si>
    <t>58-AEO2021.168.highogs-d120120a</t>
  </si>
  <si>
    <t>Freight: New Trucks: Fuel Efficiency: Light Medium: Plug-in Gasoline Hybrid: High oil and gas supply</t>
  </si>
  <si>
    <t>58-AEO2021.169.highogs-d120120a</t>
  </si>
  <si>
    <t>Freight: New Trucks: Fuel Efficiency: Light Medium: Fuel Cell: High oil and gas supply</t>
  </si>
  <si>
    <t>58-AEO2021.170.highogs-d120120a</t>
  </si>
  <si>
    <t>Freight: New Trucks: Fuel Efficiency: Light Medium: Average: High oil and gas supply</t>
  </si>
  <si>
    <t>58-AEO2021.171.highogs-d120120a</t>
  </si>
  <si>
    <t>58-AEO2021.172.</t>
  </si>
  <si>
    <t>Freight: New Trucks: Fuel Efficiency: Medium: Diesel: High oil and gas supply</t>
  </si>
  <si>
    <t>58-AEO2021.173.highogs-d120120a</t>
  </si>
  <si>
    <t>Freight: New Trucks: Fuel Efficiency: Medium: Motor Gasoline: High oil and gas supply</t>
  </si>
  <si>
    <t>58-AEO2021.174.highogs-d120120a</t>
  </si>
  <si>
    <t>Freight: New Trucks: Fuel Efficiency: Medium: Propane: High oil and gas supply</t>
  </si>
  <si>
    <t>58-AEO2021.175.highogs-d120120a</t>
  </si>
  <si>
    <t>Freight: New Trucks: Fuel Efficiency: Medium: Natural Gas: High oil and gas supply</t>
  </si>
  <si>
    <t>58-AEO2021.176.highogs-d120120a</t>
  </si>
  <si>
    <t>Freight: New Trucks: Fuel Efficiency: Medium: Ethanol-Flex Fuel: High oil and gas supply</t>
  </si>
  <si>
    <t>58-AEO2021.177.highogs-d120120a</t>
  </si>
  <si>
    <t>Freight: New Trucks: Fuel Efficiency: Medium: Electric: High oil and gas supply</t>
  </si>
  <si>
    <t>58-AEO2021.178.highogs-d120120a</t>
  </si>
  <si>
    <t>Freight: New Trucks: Fuel Efficiency: Medium: Plug-in Diesel Hybrid: High oil and gas supply</t>
  </si>
  <si>
    <t>58-AEO2021.179.highogs-d120120a</t>
  </si>
  <si>
    <t>Freight: New Trucks: Fuel Efficiency: Medium: Plug-in Gasoline Hybrid: High oil and gas supply</t>
  </si>
  <si>
    <t>58-AEO2021.180.highogs-d120120a</t>
  </si>
  <si>
    <t>Freight: New Trucks: Fuel Efficiency: Medium: Fuel Cell: High oil and gas supply</t>
  </si>
  <si>
    <t>58-AEO2021.181.highogs-d120120a</t>
  </si>
  <si>
    <t>Freight: New Trucks: Fuel Efficiency: Medium: Average: High oil and gas supply</t>
  </si>
  <si>
    <t>58-AEO2021.182.highogs-d120120a</t>
  </si>
  <si>
    <t>58-AEO2021.183.</t>
  </si>
  <si>
    <t>Freight: New Trucks: Fuel Efficiency: Heavy: Diesel: High oil and gas supply</t>
  </si>
  <si>
    <t>58-AEO2021.184.highogs-d120120a</t>
  </si>
  <si>
    <t>Freight: New Trucks: Fuel Efficiency: Heavy: Motor Gasoline: High oil and gas supply</t>
  </si>
  <si>
    <t>58-AEO2021.185.highogs-d120120a</t>
  </si>
  <si>
    <t>Freight: New Trucks: Fuel Efficiency: Heavy: Propane: High oil and gas supply</t>
  </si>
  <si>
    <t>58-AEO2021.186.highogs-d120120a</t>
  </si>
  <si>
    <t>Freight: New Trucks: Fuel Efficiency: Heavy: Natural Gas: High oil and gas supply</t>
  </si>
  <si>
    <t>58-AEO2021.187.highogs-d120120a</t>
  </si>
  <si>
    <t>Freight: New Trucks: Fuel Efficiency: Heavy: Ethanol-Flex Fuel: High oil and gas supply</t>
  </si>
  <si>
    <t>58-AEO2021.188.highogs-d120120a</t>
  </si>
  <si>
    <t>Freight: New Trucks: Fuel Efficiency: Heavy: Electric: High oil and gas supply</t>
  </si>
  <si>
    <t>58-AEO2021.189.highogs-d120120a</t>
  </si>
  <si>
    <t>Freight: New Trucks: Fuel Efficiency: Heavy: Plug-in Diesel Hybrid: High oil and gas supply</t>
  </si>
  <si>
    <t>58-AEO2021.190.highogs-d120120a</t>
  </si>
  <si>
    <t>Freight: New Trucks: Fuel Efficiency: Heavy: Plug-in Gasoline Hybrid: High oil and gas supply</t>
  </si>
  <si>
    <t>58-AEO2021.191.highogs-d120120a</t>
  </si>
  <si>
    <t>Freight: New Trucks: Fuel Efficiency: Heavy: Fuel Cell: High oil and gas supply</t>
  </si>
  <si>
    <t>58-AEO2021.192.highogs-d120120a</t>
  </si>
  <si>
    <t>Freight: New Trucks: Fuel Efficiency: Heavy: Average: High oil and gas supply</t>
  </si>
  <si>
    <t>58-AEO2021.193.highogs-d120120a</t>
  </si>
  <si>
    <t>Freight: New Trucks: Fuel Efficiency: High oil and gas supply</t>
  </si>
  <si>
    <t>58-AEO2021.194.highogs-d120120a</t>
  </si>
  <si>
    <t>58-AEO2021.196.</t>
  </si>
  <si>
    <t>58-AEO2021.197.</t>
  </si>
  <si>
    <t>Freight: New Trucks: Sales: Light Medium: Diesel: High oil and gas supply</t>
  </si>
  <si>
    <t>58-AEO2021.198.highogs-d120120a</t>
  </si>
  <si>
    <t>Freight: New Trucks: Sales: Light Medium: Motor Gasoline: High oil and gas supply</t>
  </si>
  <si>
    <t>58-AEO2021.199.highogs-d120120a</t>
  </si>
  <si>
    <t>Freight: New Trucks: Sales: Light Medium: Propane: High oil and gas supply</t>
  </si>
  <si>
    <t>58-AEO2021.200.highogs-d120120a</t>
  </si>
  <si>
    <t>Freight: New Trucks: Sales: Light Medium: Natural Gas: High oil and gas supply</t>
  </si>
  <si>
    <t>58-AEO2021.201.highogs-d120120a</t>
  </si>
  <si>
    <t>Freight: New Trucks: Sales: Light Medium: Ethanol-Flex Fuel: High oil and gas supply</t>
  </si>
  <si>
    <t>58-AEO2021.202.highogs-d120120a</t>
  </si>
  <si>
    <t>Freight: New Trucks: Sales: Light Medium: Electric: High oil and gas supply</t>
  </si>
  <si>
    <t>58-AEO2021.203.highogs-d120120a</t>
  </si>
  <si>
    <t>Freight: New Trucks: Sales: Light Medium: Plug-in Diesel Hybrid: High oil and gas supply</t>
  </si>
  <si>
    <t>58-AEO2021.204.highogs-d120120a</t>
  </si>
  <si>
    <t>Freight: New Trucks: Sales: Light Medium: Plug-in Gasoline Hybrid: High oil and gas supply</t>
  </si>
  <si>
    <t>58-AEO2021.205.highogs-d120120a</t>
  </si>
  <si>
    <t>Freight: New Trucks: Sales: Light Medium: Fuel Cell: High oil and gas supply</t>
  </si>
  <si>
    <t>58-AEO2021.206.highogs-d120120a</t>
  </si>
  <si>
    <t>Freight: New Trucks: Sales: Light Medium: High oil and gas supply</t>
  </si>
  <si>
    <t>58-AEO2021.207.highogs-d120120a</t>
  </si>
  <si>
    <t>58-AEO2021.208.</t>
  </si>
  <si>
    <t>Freight: New Trucks: Sales: Medium: Diesel: High oil and gas supply</t>
  </si>
  <si>
    <t>58-AEO2021.209.highogs-d120120a</t>
  </si>
  <si>
    <t>Freight: New Trucks: Sales: Medium: Motor Gasoline: High oil and gas supply</t>
  </si>
  <si>
    <t>58-AEO2021.210.highogs-d120120a</t>
  </si>
  <si>
    <t>Freight: New Trucks: Sales: Medium: Propane: High oil and gas supply</t>
  </si>
  <si>
    <t>58-AEO2021.211.highogs-d120120a</t>
  </si>
  <si>
    <t>Freight: New Trucks: Sales: Medium: Natural Gas: High oil and gas supply</t>
  </si>
  <si>
    <t>58-AEO2021.212.highogs-d120120a</t>
  </si>
  <si>
    <t>Freight: New Trucks: Sales: Medium: Ethanol-Flex Fuel: High oil and gas supply</t>
  </si>
  <si>
    <t>58-AEO2021.213.highogs-d120120a</t>
  </si>
  <si>
    <t>Freight: New Trucks: Sales: Medium: Electric: High oil and gas supply</t>
  </si>
  <si>
    <t>58-AEO2021.214.highogs-d120120a</t>
  </si>
  <si>
    <t>Freight: New Trucks: Sales: Medium: Plug-in Diesel Hybrid: High oil and gas supply</t>
  </si>
  <si>
    <t>58-AEO2021.215.highogs-d120120a</t>
  </si>
  <si>
    <t>Freight: New Trucks: Sales: Medium: Plug-in Gasoline Hybrid: High oil and gas supply</t>
  </si>
  <si>
    <t>58-AEO2021.216.highogs-d120120a</t>
  </si>
  <si>
    <t>Freight: New Trucks: Sales: Medium: Fuel Cell: High oil and gas supply</t>
  </si>
  <si>
    <t>58-AEO2021.217.highogs-d120120a</t>
  </si>
  <si>
    <t>Freight: New Trucks: Sales: Medium: High oil and gas supply</t>
  </si>
  <si>
    <t>58-AEO2021.218.highogs-d120120a</t>
  </si>
  <si>
    <t>58-AEO2021.219.</t>
  </si>
  <si>
    <t>Freight: New Trucks: Sales: Heavy: Diesel: High oil and gas supply</t>
  </si>
  <si>
    <t>58-AEO2021.220.highogs-d120120a</t>
  </si>
  <si>
    <t>Freight: New Trucks: Sales: Heavy: Motor Gasoline: High oil and gas supply</t>
  </si>
  <si>
    <t>58-AEO2021.221.highogs-d120120a</t>
  </si>
  <si>
    <t>Freight: New Trucks: Sales: Heavy: Propane: High oil and gas supply</t>
  </si>
  <si>
    <t>58-AEO2021.222.highogs-d120120a</t>
  </si>
  <si>
    <t>Freight: New Trucks: Sales: Heavy: Natural Gas: High oil and gas supply</t>
  </si>
  <si>
    <t>58-AEO2021.223.highogs-d120120a</t>
  </si>
  <si>
    <t>Freight: New Trucks: Sales: Heavy: Ethanol-Flex Fuel: High oil and gas supply</t>
  </si>
  <si>
    <t>58-AEO2021.224.highogs-d120120a</t>
  </si>
  <si>
    <t>Freight: New Trucks: Sales: Heavy: Electric: High oil and gas supply</t>
  </si>
  <si>
    <t>58-AEO2021.225.highogs-d120120a</t>
  </si>
  <si>
    <t>Freight: New Trucks: Sales: Heavy: Plug-in Diesel Hybrid: High oil and gas supply</t>
  </si>
  <si>
    <t>58-AEO2021.226.highogs-d120120a</t>
  </si>
  <si>
    <t>Freight: New Trucks: Sales: Heavy: Plug-in Gasoline Hybrid: High oil and gas supply</t>
  </si>
  <si>
    <t>58-AEO2021.227.highogs-d120120a</t>
  </si>
  <si>
    <t>Freight: New Trucks: Sales: Heavy: Fuel Cell: High oil and gas supply</t>
  </si>
  <si>
    <t>58-AEO2021.228.highogs-d120120a</t>
  </si>
  <si>
    <t>Freight: New Trucks: Sales: Heavy: High oil and gas supply</t>
  </si>
  <si>
    <t>58-AEO2021.229.highogs-d120120a</t>
  </si>
  <si>
    <t>Freight: New Trucks: Sales: High oil and gas supply</t>
  </si>
  <si>
    <t>58-AEO2021.230.highogs-d120120a</t>
  </si>
  <si>
    <t>58-AEO2021.266.</t>
  </si>
  <si>
    <t>Freight: Railroads: Ton Miles by Rail: High oil and gas supply</t>
  </si>
  <si>
    <t>58-AEO2021.267.highogs-d120120a</t>
  </si>
  <si>
    <t>billions</t>
  </si>
  <si>
    <t>Freight: Railroads: Fuel Efficiency: High oil and gas supply</t>
  </si>
  <si>
    <t>58-AEO2021.268.highogs-d120120a</t>
  </si>
  <si>
    <t>ton miles/thousand B</t>
  </si>
  <si>
    <t>58-AEO2021.269.</t>
  </si>
  <si>
    <t>Freight: Railroads: Fuel Use: Distillate Fuel Oil: High oil and gas supply</t>
  </si>
  <si>
    <t>58-AEO2021.270.highogs-d120120a</t>
  </si>
  <si>
    <t>Freight: Railroads: Fuel Use: Residual Fuel Oil: High oil and gas supply</t>
  </si>
  <si>
    <t>58-AEO2021.271.highogs-d120120a</t>
  </si>
  <si>
    <t>Freight: Railroads: Fuel Use: CNG: High oil and gas supply</t>
  </si>
  <si>
    <t>58-AEO2021.272.highogs-d120120a</t>
  </si>
  <si>
    <t>Freight: Railroads: Fuel Use: LNG: High oil and gas supply</t>
  </si>
  <si>
    <t>58-AEO2021.273.highogs-d120120a</t>
  </si>
  <si>
    <t>58-AEO2021.275.</t>
  </si>
  <si>
    <t>Freight: Domestic Shipping: Ton Miles Shipping: High oil and gas supply</t>
  </si>
  <si>
    <t>58-AEO2021.276.highogs-d120120a</t>
  </si>
  <si>
    <t>Freight: Domestic Shipping: Fuel Efficiency: High oil and gas supply</t>
  </si>
  <si>
    <t>58-AEO2021.277.highogs-d120120a</t>
  </si>
  <si>
    <t>58-AEO2021.278.</t>
  </si>
  <si>
    <t>Freight: Domestic Shipping: Fuel Use: Distillate Fuel Oil: High oil and gas supply</t>
  </si>
  <si>
    <t>58-AEO2021.279.highogs-d120120a</t>
  </si>
  <si>
    <t>Freight: Domestic Shipping: Fuel Use: Residual Fuel Oil: High oil and gas supply</t>
  </si>
  <si>
    <t>58-AEO2021.280.highogs-d120120a</t>
  </si>
  <si>
    <t>Freight: Domestic Shipping: Fuel Use: CNG: High oil and gas supply</t>
  </si>
  <si>
    <t>58-AEO2021.281.highogs-d120120a</t>
  </si>
  <si>
    <t>Freight: Domestic Shipping: Fuel Use: LNG: High oil and gas supply</t>
  </si>
  <si>
    <t>58-AEO2021.282.highogs-d120120a</t>
  </si>
  <si>
    <t>58-AEO2021.284.</t>
  </si>
  <si>
    <t>Freight: International Shipping: Gross Trade: High oil and gas supply</t>
  </si>
  <si>
    <t>58-AEO2021.285.highogs-d120120a</t>
  </si>
  <si>
    <t>billion 2012 $</t>
  </si>
  <si>
    <t>Freight: International Shipping: Exports: High oil and gas supply</t>
  </si>
  <si>
    <t>58-AEO2021.286.highogs-d120120a</t>
  </si>
  <si>
    <t>Freight: International Shipping: Imports: High oil and gas supply</t>
  </si>
  <si>
    <t>58-AEO2021.287.highogs-d120120a</t>
  </si>
  <si>
    <t>58-AEO2021.288.</t>
  </si>
  <si>
    <t>Freight: International Shipping: Fuel Use: Distillate Fuel Oil: High oil and gas supply</t>
  </si>
  <si>
    <t>58-AEO2021.289.highogs-d120120a</t>
  </si>
  <si>
    <t>Freight: International Shipping: Fuel Use: Residual Fuel Oil: High oil and gas supply</t>
  </si>
  <si>
    <t>58-AEO2021.290.highogs-d120120a</t>
  </si>
  <si>
    <t>Freight: International Shipping: Fuel Use: CNG: High oil and gas supply</t>
  </si>
  <si>
    <t>58-AEO2021.291.highogs-d120120a</t>
  </si>
  <si>
    <t>Freight: International Shipping: Fuel Use: LNG: High oil and gas supply</t>
  </si>
  <si>
    <t>58-AEO2021.292.highogs-d120120a</t>
  </si>
  <si>
    <t>Fuel Economy</t>
  </si>
  <si>
    <t>New Sales</t>
  </si>
  <si>
    <t>Weighted Average Calculation</t>
  </si>
  <si>
    <t>highogs.d112619a</t>
  </si>
  <si>
    <t>highogs</t>
  </si>
  <si>
    <t>High oil and gas supply</t>
  </si>
  <si>
    <t>d112619a</t>
  </si>
  <si>
    <t xml:space="preserve"> January 2020</t>
  </si>
  <si>
    <t/>
  </si>
  <si>
    <t>2019-</t>
  </si>
  <si>
    <t xml:space="preserve">   1/ Commercial trucks 8,501 to 10,000 pounds gross vehicle weight rating.</t>
  </si>
  <si>
    <t xml:space="preserve">   2/ CAFE standard based on projected new vehicle sales.</t>
  </si>
  <si>
    <t xml:space="preserve">   3/ Includes CAFE credits for alternative fueled vehicle sales and credit banking.</t>
  </si>
  <si>
    <t xml:space="preserve">   4/ Environmental Protection Agency rated miles per gallon.</t>
  </si>
  <si>
    <t xml:space="preserve">   5/ Tested new vehicle efficiency revised for on-road performance.</t>
  </si>
  <si>
    <t xml:space="preserve">   6/ Combined "on-the-road" estimate for all cars and light trucks.</t>
  </si>
  <si>
    <t xml:space="preserve">   CAFE = Corporate average fuel economy.</t>
  </si>
  <si>
    <t xml:space="preserve">   Btu = British thermal unit.</t>
  </si>
  <si>
    <t xml:space="preserve">   Note:  Totals may not equal sum of components due to independent rounding.</t>
  </si>
  <si>
    <t xml:space="preserve">   Sources:  2019:  U.S. Energy Information Administration (EIA), Short-Term Energy Outlook, October 2019 and EIA, AEO2020 National</t>
  </si>
  <si>
    <t>Energy Modeling System run highogs.d112619a.  Projections:  EIA, AEO2020 National Energy Modeling System run highogs.d112619a.</t>
  </si>
  <si>
    <t>The AEO does not contain information on the efficiency of new commercial light trucks broken out by vehicle technology. Therefore, we start with the</t>
  </si>
  <si>
    <t>start year stock efficiencies calculated in trans/SYFAFE, adjust for the growth in efficiency between 2019 and 2020, and adjust for the ratio of</t>
  </si>
  <si>
    <t>billion passenger miles</t>
  </si>
  <si>
    <t>freight LDVs and HDVs</t>
  </si>
  <si>
    <t>Sources: see file trans/SYFAFE, AEO 7, AEO 49</t>
  </si>
  <si>
    <t>Growth (2019-2050)</t>
  </si>
  <si>
    <t>https://www.eia.gov/outlooks/aeo/data/browser/#/?id=58-AEO2020&amp;cases=highogs&amp;sourcekey=0</t>
  </si>
  <si>
    <t>Tue Mar 09 2021 09:55:26 GMT-0800 (Pacific Standard Time)</t>
  </si>
  <si>
    <t>58-AEO2020.2.</t>
  </si>
  <si>
    <t>58-AEO2020.4.</t>
  </si>
  <si>
    <t>58-AEO2020.5.</t>
  </si>
  <si>
    <t>58-AEO2020.6.highogs-d112619a</t>
  </si>
  <si>
    <t>58-AEO2020.7.highogs-d112619a</t>
  </si>
  <si>
    <t>58-AEO2020.8.highogs-d112619a</t>
  </si>
  <si>
    <t>58-AEO2020.9.highogs-d112619a</t>
  </si>
  <si>
    <t>58-AEO2020.10.highogs-d112619a</t>
  </si>
  <si>
    <t>58-AEO2020.11.highogs-d112619a</t>
  </si>
  <si>
    <t>58-AEO2020.12.highogs-d112619a</t>
  </si>
  <si>
    <t>58-AEO2020.13.highogs-d112619a</t>
  </si>
  <si>
    <t>58-AEO2020.14.highogs-d112619a</t>
  </si>
  <si>
    <t>58-AEO2020.15.highogs-d112619a</t>
  </si>
  <si>
    <t>58-AEO2020.16.</t>
  </si>
  <si>
    <t>58-AEO2020.17.highogs-d112619a</t>
  </si>
  <si>
    <t>58-AEO2020.18.highogs-d112619a</t>
  </si>
  <si>
    <t>58-AEO2020.19.highogs-d112619a</t>
  </si>
  <si>
    <t>58-AEO2020.20.highogs-d112619a</t>
  </si>
  <si>
    <t>58-AEO2020.21.highogs-d112619a</t>
  </si>
  <si>
    <t>58-AEO2020.22.highogs-d112619a</t>
  </si>
  <si>
    <t>58-AEO2020.23.highogs-d112619a</t>
  </si>
  <si>
    <t>58-AEO2020.24.highogs-d112619a</t>
  </si>
  <si>
    <t>58-AEO2020.25.highogs-d112619a</t>
  </si>
  <si>
    <t>58-AEO2020.26.highogs-d112619a</t>
  </si>
  <si>
    <t>58-AEO2020.27.</t>
  </si>
  <si>
    <t>58-AEO2020.28.highogs-d112619a</t>
  </si>
  <si>
    <t>58-AEO2020.29.highogs-d112619a</t>
  </si>
  <si>
    <t>58-AEO2020.30.highogs-d112619a</t>
  </si>
  <si>
    <t>58-AEO2020.31.highogs-d112619a</t>
  </si>
  <si>
    <t>58-AEO2020.32.highogs-d112619a</t>
  </si>
  <si>
    <t>58-AEO2020.33.highogs-d112619a</t>
  </si>
  <si>
    <t>58-AEO2020.34.highogs-d112619a</t>
  </si>
  <si>
    <t>58-AEO2020.35.highogs-d112619a</t>
  </si>
  <si>
    <t>58-AEO2020.36.highogs-d112619a</t>
  </si>
  <si>
    <t>58-AEO2020.37.highogs-d112619a</t>
  </si>
  <si>
    <t>58-AEO2020.38.highogs-d112619a</t>
  </si>
  <si>
    <t>58-AEO2020.40.</t>
  </si>
  <si>
    <t>58-AEO2020.41.</t>
  </si>
  <si>
    <t>58-AEO2020.42.highogs-d112619a</t>
  </si>
  <si>
    <t>58-AEO2020.43.highogs-d112619a</t>
  </si>
  <si>
    <t>58-AEO2020.44.highogs-d112619a</t>
  </si>
  <si>
    <t>58-AEO2020.45.highogs-d112619a</t>
  </si>
  <si>
    <t>58-AEO2020.46.highogs-d112619a</t>
  </si>
  <si>
    <t>58-AEO2020.47.highogs-d112619a</t>
  </si>
  <si>
    <t>58-AEO2020.48.highogs-d112619a</t>
  </si>
  <si>
    <t>58-AEO2020.49.highogs-d112619a</t>
  </si>
  <si>
    <t>58-AEO2020.50.highogs-d112619a</t>
  </si>
  <si>
    <t>58-AEO2020.51.highogs-d112619a</t>
  </si>
  <si>
    <t>58-AEO2020.52.</t>
  </si>
  <si>
    <t>58-AEO2020.53.highogs-d112619a</t>
  </si>
  <si>
    <t>58-AEO2020.54.highogs-d112619a</t>
  </si>
  <si>
    <t>58-AEO2020.55.highogs-d112619a</t>
  </si>
  <si>
    <t>58-AEO2020.56.highogs-d112619a</t>
  </si>
  <si>
    <t>58-AEO2020.57.highogs-d112619a</t>
  </si>
  <si>
    <t>58-AEO2020.58.highogs-d112619a</t>
  </si>
  <si>
    <t>58-AEO2020.59.highogs-d112619a</t>
  </si>
  <si>
    <t>58-AEO2020.60.highogs-d112619a</t>
  </si>
  <si>
    <t>58-AEO2020.61.highogs-d112619a</t>
  </si>
  <si>
    <t>58-AEO2020.62.highogs-d112619a</t>
  </si>
  <si>
    <t>58-AEO2020.63.</t>
  </si>
  <si>
    <t>58-AEO2020.64.highogs-d112619a</t>
  </si>
  <si>
    <t>58-AEO2020.65.highogs-d112619a</t>
  </si>
  <si>
    <t>58-AEO2020.66.highogs-d112619a</t>
  </si>
  <si>
    <t>58-AEO2020.67.highogs-d112619a</t>
  </si>
  <si>
    <t>58-AEO2020.68.highogs-d112619a</t>
  </si>
  <si>
    <t>58-AEO2020.69.highogs-d112619a</t>
  </si>
  <si>
    <t>58-AEO2020.70.highogs-d112619a</t>
  </si>
  <si>
    <t>58-AEO2020.71.highogs-d112619a</t>
  </si>
  <si>
    <t>58-AEO2020.72.highogs-d112619a</t>
  </si>
  <si>
    <t>58-AEO2020.73.highogs-d112619a</t>
  </si>
  <si>
    <t>58-AEO2020.74.</t>
  </si>
  <si>
    <t>58-AEO2020.75.highogs-d112619a</t>
  </si>
  <si>
    <t>58-AEO2020.76.highogs-d112619a</t>
  </si>
  <si>
    <t>58-AEO2020.77.highogs-d112619a</t>
  </si>
  <si>
    <t>58-AEO2020.78.highogs-d112619a</t>
  </si>
  <si>
    <t>58-AEO2020.79.highogs-d112619a</t>
  </si>
  <si>
    <t>58-AEO2020.80.highogs-d112619a</t>
  </si>
  <si>
    <t>58-AEO2020.81.highogs-d112619a</t>
  </si>
  <si>
    <t>58-AEO2020.82.highogs-d112619a</t>
  </si>
  <si>
    <t>58-AEO2020.83.highogs-d112619a</t>
  </si>
  <si>
    <t>58-AEO2020.84.highogs-d112619a</t>
  </si>
  <si>
    <t>58-AEO2020.86.</t>
  </si>
  <si>
    <t>58-AEO2020.87.</t>
  </si>
  <si>
    <t>58-AEO2020.88.highogs-d112619a</t>
  </si>
  <si>
    <t>58-AEO2020.89.highogs-d112619a</t>
  </si>
  <si>
    <t>58-AEO2020.90.highogs-d112619a</t>
  </si>
  <si>
    <t>58-AEO2020.91.highogs-d112619a</t>
  </si>
  <si>
    <t>58-AEO2020.92.highogs-d112619a</t>
  </si>
  <si>
    <t>58-AEO2020.93.highogs-d112619a</t>
  </si>
  <si>
    <t>58-AEO2020.94.highogs-d112619a</t>
  </si>
  <si>
    <t>58-AEO2020.95.highogs-d112619a</t>
  </si>
  <si>
    <t>58-AEO2020.96.highogs-d112619a</t>
  </si>
  <si>
    <t>58-AEO2020.97.highogs-d112619a</t>
  </si>
  <si>
    <t>58-AEO2020.98.</t>
  </si>
  <si>
    <t>58-AEO2020.99.highogs-d112619a</t>
  </si>
  <si>
    <t>58-AEO2020.100.highogs-d112619a</t>
  </si>
  <si>
    <t>58-AEO2020.101.highogs-d112619a</t>
  </si>
  <si>
    <t>58-AEO2020.102.highogs-d112619a</t>
  </si>
  <si>
    <t>58-AEO2020.103.highogs-d112619a</t>
  </si>
  <si>
    <t>58-AEO2020.104.highogs-d112619a</t>
  </si>
  <si>
    <t>58-AEO2020.105.highogs-d112619a</t>
  </si>
  <si>
    <t>58-AEO2020.106.highogs-d112619a</t>
  </si>
  <si>
    <t>58-AEO2020.107.highogs-d112619a</t>
  </si>
  <si>
    <t>58-AEO2020.108.highogs-d112619a</t>
  </si>
  <si>
    <t>58-AEO2020.109.</t>
  </si>
  <si>
    <t>58-AEO2020.110.highogs-d112619a</t>
  </si>
  <si>
    <t>58-AEO2020.111.highogs-d112619a</t>
  </si>
  <si>
    <t>58-AEO2020.112.highogs-d112619a</t>
  </si>
  <si>
    <t>58-AEO2020.113.highogs-d112619a</t>
  </si>
  <si>
    <t>58-AEO2020.114.highogs-d112619a</t>
  </si>
  <si>
    <t>58-AEO2020.115.highogs-d112619a</t>
  </si>
  <si>
    <t>58-AEO2020.116.highogs-d112619a</t>
  </si>
  <si>
    <t>58-AEO2020.117.highogs-d112619a</t>
  </si>
  <si>
    <t>58-AEO2020.118.highogs-d112619a</t>
  </si>
  <si>
    <t>58-AEO2020.119.highogs-d112619a</t>
  </si>
  <si>
    <t>58-AEO2020.120.highogs-d112619a</t>
  </si>
  <si>
    <t>58-AEO2020.122.</t>
  </si>
  <si>
    <t>58-AEO2020.123.</t>
  </si>
  <si>
    <t>58-AEO2020.124.highogs-d112619a</t>
  </si>
  <si>
    <t>58-AEO2020.125.highogs-d112619a</t>
  </si>
  <si>
    <t>58-AEO2020.126.highogs-d112619a</t>
  </si>
  <si>
    <t>58-AEO2020.127.highogs-d112619a</t>
  </si>
  <si>
    <t>58-AEO2020.128.highogs-d112619a</t>
  </si>
  <si>
    <t>58-AEO2020.129.highogs-d112619a</t>
  </si>
  <si>
    <t>58-AEO2020.130.highogs-d112619a</t>
  </si>
  <si>
    <t>58-AEO2020.131.highogs-d112619a</t>
  </si>
  <si>
    <t>58-AEO2020.132.highogs-d112619a</t>
  </si>
  <si>
    <t>58-AEO2020.133.highogs-d112619a</t>
  </si>
  <si>
    <t>58-AEO2020.134.</t>
  </si>
  <si>
    <t>58-AEO2020.135.highogs-d112619a</t>
  </si>
  <si>
    <t>58-AEO2020.136.highogs-d112619a</t>
  </si>
  <si>
    <t>58-AEO2020.137.highogs-d112619a</t>
  </si>
  <si>
    <t>58-AEO2020.138.highogs-d112619a</t>
  </si>
  <si>
    <t>58-AEO2020.139.highogs-d112619a</t>
  </si>
  <si>
    <t>58-AEO2020.140.highogs-d112619a</t>
  </si>
  <si>
    <t>58-AEO2020.141.highogs-d112619a</t>
  </si>
  <si>
    <t>58-AEO2020.142.highogs-d112619a</t>
  </si>
  <si>
    <t>58-AEO2020.143.highogs-d112619a</t>
  </si>
  <si>
    <t>58-AEO2020.144.highogs-d112619a</t>
  </si>
  <si>
    <t>58-AEO2020.145.</t>
  </si>
  <si>
    <t>58-AEO2020.146.highogs-d112619a</t>
  </si>
  <si>
    <t>58-AEO2020.147.highogs-d112619a</t>
  </si>
  <si>
    <t>58-AEO2020.148.highogs-d112619a</t>
  </si>
  <si>
    <t>58-AEO2020.149.highogs-d112619a</t>
  </si>
  <si>
    <t>58-AEO2020.150.highogs-d112619a</t>
  </si>
  <si>
    <t>58-AEO2020.151.highogs-d112619a</t>
  </si>
  <si>
    <t>58-AEO2020.152.highogs-d112619a</t>
  </si>
  <si>
    <t>58-AEO2020.153.highogs-d112619a</t>
  </si>
  <si>
    <t>58-AEO2020.154.highogs-d112619a</t>
  </si>
  <si>
    <t>58-AEO2020.155.highogs-d112619a</t>
  </si>
  <si>
    <t>58-AEO2020.156.highogs-d112619a</t>
  </si>
  <si>
    <t>58-AEO2020.158.</t>
  </si>
  <si>
    <t>58-AEO2020.160.</t>
  </si>
  <si>
    <t>58-AEO2020.161.</t>
  </si>
  <si>
    <t>58-AEO2020.162.highogs-d112619a</t>
  </si>
  <si>
    <t>58-AEO2020.163.highogs-d112619a</t>
  </si>
  <si>
    <t>58-AEO2020.164.highogs-d112619a</t>
  </si>
  <si>
    <t>58-AEO2020.165.highogs-d112619a</t>
  </si>
  <si>
    <t>58-AEO2020.166.highogs-d112619a</t>
  </si>
  <si>
    <t>58-AEO2020.167.highogs-d112619a</t>
  </si>
  <si>
    <t>58-AEO2020.168.highogs-d112619a</t>
  </si>
  <si>
    <t>58-AEO2020.169.highogs-d112619a</t>
  </si>
  <si>
    <t>58-AEO2020.170.highogs-d112619a</t>
  </si>
  <si>
    <t>58-AEO2020.171.highogs-d112619a</t>
  </si>
  <si>
    <t>58-AEO2020.172.</t>
  </si>
  <si>
    <t>58-AEO2020.173.highogs-d112619a</t>
  </si>
  <si>
    <t>58-AEO2020.174.highogs-d112619a</t>
  </si>
  <si>
    <t>58-AEO2020.175.highogs-d112619a</t>
  </si>
  <si>
    <t>58-AEO2020.176.highogs-d112619a</t>
  </si>
  <si>
    <t>58-AEO2020.177.highogs-d112619a</t>
  </si>
  <si>
    <t>58-AEO2020.178.highogs-d112619a</t>
  </si>
  <si>
    <t>58-AEO2020.179.highogs-d112619a</t>
  </si>
  <si>
    <t>58-AEO2020.180.highogs-d112619a</t>
  </si>
  <si>
    <t>58-AEO2020.181.highogs-d112619a</t>
  </si>
  <si>
    <t>58-AEO2020.182.highogs-d112619a</t>
  </si>
  <si>
    <t>58-AEO2020.183.</t>
  </si>
  <si>
    <t>58-AEO2020.184.highogs-d112619a</t>
  </si>
  <si>
    <t>58-AEO2020.185.highogs-d112619a</t>
  </si>
  <si>
    <t>58-AEO2020.186.highogs-d112619a</t>
  </si>
  <si>
    <t>58-AEO2020.187.highogs-d112619a</t>
  </si>
  <si>
    <t>58-AEO2020.188.highogs-d112619a</t>
  </si>
  <si>
    <t>58-AEO2020.189.highogs-d112619a</t>
  </si>
  <si>
    <t>58-AEO2020.190.highogs-d112619a</t>
  </si>
  <si>
    <t>58-AEO2020.191.highogs-d112619a</t>
  </si>
  <si>
    <t>58-AEO2020.192.highogs-d112619a</t>
  </si>
  <si>
    <t>58-AEO2020.193.highogs-d112619a</t>
  </si>
  <si>
    <t>58-AEO2020.194.highogs-d112619a</t>
  </si>
  <si>
    <t>58-AEO2020.196.</t>
  </si>
  <si>
    <t>58-AEO2020.197.</t>
  </si>
  <si>
    <t>58-AEO2020.198.highogs-d112619a</t>
  </si>
  <si>
    <t>58-AEO2020.199.highogs-d112619a</t>
  </si>
  <si>
    <t>58-AEO2020.200.highogs-d112619a</t>
  </si>
  <si>
    <t>58-AEO2020.201.highogs-d112619a</t>
  </si>
  <si>
    <t>58-AEO2020.202.highogs-d112619a</t>
  </si>
  <si>
    <t>58-AEO2020.203.highogs-d112619a</t>
  </si>
  <si>
    <t>58-AEO2020.204.highogs-d112619a</t>
  </si>
  <si>
    <t>58-AEO2020.205.highogs-d112619a</t>
  </si>
  <si>
    <t>58-AEO2020.206.highogs-d112619a</t>
  </si>
  <si>
    <t>58-AEO2020.207.highogs-d112619a</t>
  </si>
  <si>
    <t>58-AEO2020.208.</t>
  </si>
  <si>
    <t>58-AEO2020.209.highogs-d112619a</t>
  </si>
  <si>
    <t>58-AEO2020.210.highogs-d112619a</t>
  </si>
  <si>
    <t>58-AEO2020.211.highogs-d112619a</t>
  </si>
  <si>
    <t>58-AEO2020.212.highogs-d112619a</t>
  </si>
  <si>
    <t>58-AEO2020.213.highogs-d112619a</t>
  </si>
  <si>
    <t>58-AEO2020.214.highogs-d112619a</t>
  </si>
  <si>
    <t>58-AEO2020.215.highogs-d112619a</t>
  </si>
  <si>
    <t>58-AEO2020.216.highogs-d112619a</t>
  </si>
  <si>
    <t>58-AEO2020.217.highogs-d112619a</t>
  </si>
  <si>
    <t>58-AEO2020.218.highogs-d112619a</t>
  </si>
  <si>
    <t>58-AEO2020.219.</t>
  </si>
  <si>
    <t>58-AEO2020.220.highogs-d112619a</t>
  </si>
  <si>
    <t>58-AEO2020.221.highogs-d112619a</t>
  </si>
  <si>
    <t>58-AEO2020.222.highogs-d112619a</t>
  </si>
  <si>
    <t>58-AEO2020.223.highogs-d112619a</t>
  </si>
  <si>
    <t>58-AEO2020.224.highogs-d112619a</t>
  </si>
  <si>
    <t>58-AEO2020.225.highogs-d112619a</t>
  </si>
  <si>
    <t>58-AEO2020.226.highogs-d112619a</t>
  </si>
  <si>
    <t>58-AEO2020.227.highogs-d112619a</t>
  </si>
  <si>
    <t>58-AEO2020.228.highogs-d112619a</t>
  </si>
  <si>
    <t>58-AEO2020.229.highogs-d112619a</t>
  </si>
  <si>
    <t>58-AEO2020.230.highogs-d112619a</t>
  </si>
  <si>
    <t>58-AEO2020.266.</t>
  </si>
  <si>
    <t>58-AEO2020.267.highogs-d112619a</t>
  </si>
  <si>
    <t>58-AEO2020.268.highogs-d112619a</t>
  </si>
  <si>
    <t>58-AEO2020.269.</t>
  </si>
  <si>
    <t>58-AEO2020.270.highogs-d112619a</t>
  </si>
  <si>
    <t>58-AEO2020.271.highogs-d112619a</t>
  </si>
  <si>
    <t>58-AEO2020.272.highogs-d112619a</t>
  </si>
  <si>
    <t>58-AEO2020.273.highogs-d112619a</t>
  </si>
  <si>
    <t>58-AEO2020.275.</t>
  </si>
  <si>
    <t>58-AEO2020.276.highogs-d112619a</t>
  </si>
  <si>
    <t>58-AEO2020.277.highogs-d112619a</t>
  </si>
  <si>
    <t>58-AEO2020.278.</t>
  </si>
  <si>
    <t>58-AEO2020.279.highogs-d112619a</t>
  </si>
  <si>
    <t>58-AEO2020.280.highogs-d112619a</t>
  </si>
  <si>
    <t>58-AEO2020.281.highogs-d112619a</t>
  </si>
  <si>
    <t>58-AEO2020.282.highogs-d112619a</t>
  </si>
  <si>
    <t>58-AEO2020.284.</t>
  </si>
  <si>
    <t>58-AEO2020.285.highogs-d112619a</t>
  </si>
  <si>
    <t>58-AEO2020.286.highogs-d112619a</t>
  </si>
  <si>
    <t>58-AEO2020.287.highogs-d112619a</t>
  </si>
  <si>
    <t>58-AEO2020.288.</t>
  </si>
  <si>
    <t>58-AEO2020.289.highogs-d112619a</t>
  </si>
  <si>
    <t>58-AEO2020.290.highogs-d112619a</t>
  </si>
  <si>
    <t>58-AEO2020.291.highogs-d112619a</t>
  </si>
  <si>
    <t>58-AEO2020.292.highogs-d112619a</t>
  </si>
  <si>
    <t>While the AEO does contain information on the efficiency of new freight HDVs, using the approach outlined for passenger LDVs results in values that</t>
  </si>
  <si>
    <t>look quite different from SYFAFE, since weighting by sales doesn't account for the large difference in vehicle distance traveled by new vehicles.</t>
  </si>
  <si>
    <t>Therefore, we use the same approach as freight LDVs, starting with SYFAFE values and then adjusting for the ratio of newly sold to stock efficiency.</t>
  </si>
  <si>
    <t>The AEO provides new vehicle fuel economy in mpge terms. For each of the 7 EPS technologies, we take a weighted average of EIA's listed new vehicle</t>
  </si>
  <si>
    <t>fuel economy for all vehicles that would fall under the given technology. We then adjust by EIA's ratio of onroad:tested fuel economy from Table 7 and</t>
  </si>
  <si>
    <t>convert to thing-miles/BTU by multiplying by the passenger loading used in the file trans/AVLo and the BTU content of a gallon of gasoline.</t>
  </si>
  <si>
    <t>2021, 2020</t>
  </si>
  <si>
    <t>Annual Energy Outlook 2021, 2020</t>
  </si>
  <si>
    <t>Tables 7, 35, 36, 38, 40, 47, 48, 49</t>
  </si>
  <si>
    <t>Sources: AEO 7, AEO 40, others as noted on "Calculations Etc" tab</t>
  </si>
  <si>
    <t>TABLE F.28 Details of the Potential Evolution of a Midsize Battery Electric Vehicle, 2010-2050</t>
  </si>
  <si>
    <t>2030 mid</t>
  </si>
  <si>
    <t>2030 opt</t>
  </si>
  <si>
    <t>2050 mid</t>
  </si>
  <si>
    <t>2050 opt</t>
  </si>
  <si>
    <t>Test cycle range, miles</t>
  </si>
  <si>
    <t>Electric motor power, kW</t>
  </si>
  <si>
    <t>Fraction of braking energy recovered, %</t>
  </si>
  <si>
    <t>Electric motor efficiency, %</t>
  </si>
  <si>
    <t>Net battery charge efficiency, %</t>
  </si>
  <si>
    <t>Accessory demand, W into generator</t>
  </si>
  <si>
    <t>Battery depth of discharge, %</t>
  </si>
  <si>
    <t>Battery capacity, kWh</t>
  </si>
  <si>
    <t>Fuel economy, test mpge</t>
  </si>
  <si>
    <t>Fuel economy, test kWh/100 mile</t>
  </si>
  <si>
    <t>Battery cost, $/kWh</t>
  </si>
  <si>
    <t>Incremental cost versus baseline, $</t>
  </si>
  <si>
    <t>Incremental cost versus conventional, $</t>
  </si>
  <si>
    <t>–475</t>
  </si>
  <si>
    <t>–1,353</t>
  </si>
  <si>
    <t>Selected Fuel Economy Stats</t>
  </si>
  <si>
    <t>Fuel Economy, 2016 (est.), mid scenario</t>
  </si>
  <si>
    <t>% Improvement, 2017-2050</t>
  </si>
  <si>
    <t>Fuel Economy - freight LDVs</t>
  </si>
  <si>
    <t>ratio of new:stock, light medium truck</t>
  </si>
  <si>
    <t>ratio of new:stock, medium truck</t>
  </si>
  <si>
    <t>ratio of new:stock, commercial light truck</t>
  </si>
  <si>
    <t>Year</t>
  </si>
  <si>
    <t>Gasoline thousands</t>
  </si>
  <si>
    <t>TDI Diesel thousands</t>
  </si>
  <si>
    <t>Propane thousands</t>
  </si>
  <si>
    <t>CNG/LNG thousands</t>
  </si>
  <si>
    <t>Ethanol Flex thousands</t>
  </si>
  <si>
    <t>Electric thousands</t>
  </si>
  <si>
    <t>Plug-in Gas thousands</t>
  </si>
  <si>
    <t>Plug-in Diesel thousands</t>
  </si>
  <si>
    <t>Fuel Cell thousands</t>
  </si>
  <si>
    <t>Total thousands</t>
  </si>
  <si>
    <t>Fleet Vehicle Sales Commercial Light Trucks (Case High oil and gas supply)</t>
  </si>
  <si>
    <t>https://www.eia.gov/outlooks/aeo/data/browser/#/?id=54-AEO2021&amp;region=0-0&amp;cases=highogs&amp;start=2019&amp;end=2050&amp;f=A&amp;linechart=highogs-d120120a.57-54-AEO2021~highogs-d120120a.58-54-AEO2021~highogs-d120120a.59-54-AEO2021~highogs-d120120a.60-54-AEO2021~highogs-d120120a.61-54-AEO2021~highogs-d120120a.62-54-AEO2021~highogs-d120120a.63-54-AEO2021~highogs-d120120a.64-54-AEO2021~highogs-d120120a.65-54-AEO2021~highogs-d120120a.66-54-AEO2021&amp;ctype=linechart&amp;sourcekey=0</t>
  </si>
  <si>
    <t>10:14:56 GMT-0700 (Pacific Daylight Time)</t>
  </si>
  <si>
    <t>sales, commercial light truck</t>
  </si>
  <si>
    <t>sales, light medium truck</t>
  </si>
  <si>
    <t>sales, medium truck</t>
  </si>
  <si>
    <t>stock fuel economy, commercial light truck</t>
  </si>
  <si>
    <t>stock fuel economy, light medium truck</t>
  </si>
  <si>
    <t>stock fuel economy, medium truck</t>
  </si>
  <si>
    <t>weighted average ratio of 2020:2020 stock fuel economy</t>
  </si>
  <si>
    <t>weighted average ratio of new:stock</t>
  </si>
  <si>
    <t>2020:2019</t>
  </si>
  <si>
    <t>Fuel Economy (passenger*miles/BTU)</t>
  </si>
  <si>
    <t>buses</t>
  </si>
  <si>
    <t>We classify AEO's light commercial trucks category as well as light-medium and medium duty vehicles</t>
  </si>
  <si>
    <t>in "freight LDVs" and heavy duty vehicles in "freight HDVs."</t>
  </si>
  <si>
    <t>newly sold efficiency to stock efficiency. This adjustment is used for all vehicle technologies.</t>
  </si>
  <si>
    <t>The AEO does not include data on new vehicle efficiency. Therefore, we start with the stock efficiency values calculated in SYFAFE, adjust for the growth</t>
  </si>
  <si>
    <t xml:space="preserve">We then increase efficiency in line with new vehicle fuel economy improvements from AEO. The exception is for electric vehicles, where we take new </t>
  </si>
  <si>
    <t>vehicle fuel economy directly.</t>
  </si>
  <si>
    <t xml:space="preserve">in efficiency between 2019 and 2020, and adjust for the ratio of newly sold efficiency to stock efficiency for freight HDVs. We then improve fuel economy </t>
  </si>
  <si>
    <t>at the same rate as freight HDVs.</t>
  </si>
  <si>
    <t>We start with the stock fuel economy values calculated in SYFAFE, then adjust for the growth in efficiency between 2019 and 2020 and adjust for the ratio</t>
  </si>
  <si>
    <t>of newly sold efficiency to stock efficiency for aircraft.</t>
  </si>
  <si>
    <t>passenger ships and passenger motorbikes</t>
  </si>
  <si>
    <t>We start with the stock fuel economy values calculated in SYFAFE and assume fuel economy is constant through 2050.</t>
  </si>
  <si>
    <t>https://www.govinfo.gov/content/pkg/FR-2022-05-02/pdf/2022-07200.pdf</t>
  </si>
  <si>
    <t>Table II-4</t>
  </si>
  <si>
    <t>Standard</t>
  </si>
  <si>
    <t>On road</t>
  </si>
  <si>
    <t>Output from Model</t>
  </si>
  <si>
    <t>Time (Time)</t>
  </si>
  <si>
    <t>New Vehicles[LDVs,passenger,battery electric vehicle] : BBB+CP2</t>
  </si>
  <si>
    <t>New Vehicles[LDVs,passenger,natural gas vehicle] : BBB+CP2</t>
  </si>
  <si>
    <t>New Vehicles[LDVs,passenger,gasoline vehicle] : BBB+CP2</t>
  </si>
  <si>
    <t>New Vehicles[LDVs,passenger,diesel vehicle] : BBB+CP2</t>
  </si>
  <si>
    <t>New Vehicles[LDVs,passenger,plugin hybrid vehicle] : BBB+CP2</t>
  </si>
  <si>
    <t>New Vehicles[LDVs,passenger,LPG vehicle] : BBB+CP2</t>
  </si>
  <si>
    <t>New Vehicles[LDVs,passenger,hydrogen vehicle] : BBB+CP2</t>
  </si>
  <si>
    <t>Percent Sales</t>
  </si>
  <si>
    <t>AVLo Average Vehicle Loading[LDVs,passenger] : BBB+CP2</t>
  </si>
  <si>
    <t>BTU per kWh</t>
  </si>
  <si>
    <t>kWh per gallon gasoline equivalent</t>
  </si>
  <si>
    <t>*Gasoline values varied in order for weighted average fuel economy to match EPA's</t>
  </si>
  <si>
    <t>mpg values by vehicle type</t>
  </si>
  <si>
    <t>Weighted Average mpg</t>
  </si>
  <si>
    <t>Adjusted Gasoline fuel economy, thing*miles/BTU</t>
  </si>
  <si>
    <t>*values after 2026 scaled by AEO</t>
  </si>
  <si>
    <t>New Vehicles[LDVs,passenger,battery electric vehicle] : MostRecentRun</t>
  </si>
  <si>
    <t>New Vehicles[LDVs,passenger,natural gas vehicle] : MostRecentRun</t>
  </si>
  <si>
    <t>New Vehicles[LDVs,passenger,gasoline vehicle] : MostRecentRun</t>
  </si>
  <si>
    <t>New Vehicles[LDVs,passenger,diesel vehicle] : MostRecentRun</t>
  </si>
  <si>
    <t>New Vehicles[LDVs,passenger,plugin hybrid vehicle] : MostRecentRun</t>
  </si>
  <si>
    <t>New Vehicles[LDVs,passenger,LPG vehicle] : MostRecentRun</t>
  </si>
  <si>
    <t>New Vehicles[LDVs,passenger,hydrogen vehicle] : MostRecentRun</t>
  </si>
  <si>
    <t>Massachusetts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</si>
</sst>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_(&quot;$&quot;* \(#,##0.00\);_(&quot;$&quot;* &quot;-&quot;??_);_(@_)"/>
    <numFmt numFmtId="43" formatCode="_(* #,##0.00_);_(* \(#,##0.00\);_(* &quot;-&quot;??_);_(@_)"/>
    <numFmt numFmtId="164" formatCode="0.0%"/>
    <numFmt numFmtId="165" formatCode="#,##0.0"/>
    <numFmt numFmtId="166" formatCode="###0.00_)"/>
    <numFmt numFmtId="167" formatCode="#,##0_)"/>
    <numFmt numFmtId="168" formatCode="&quot;(R)&quot;\ #,##0;&quot;(R) -&quot;#,##0;&quot;(R) &quot;\ 0"/>
    <numFmt numFmtId="169" formatCode="0.000"/>
    <numFmt numFmtId="170" formatCode="0.0000E+00"/>
    <numFmt numFmtId="171" formatCode="0.000E+00"/>
    <numFmt numFmtId="172" formatCode="0.0"/>
  </numFmts>
  <fonts count="60">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sz val="9"/>
      <name val="Arial"/>
      <family val="2"/>
    </font>
    <font>
      <i/>
      <sz val="9"/>
      <name val="Arial"/>
      <family val="2"/>
    </font>
    <font>
      <b/>
      <sz val="9"/>
      <name val="Arial"/>
      <family val="2"/>
    </font>
    <font>
      <vertAlign val="superscript"/>
      <sz val="9"/>
      <name val="Arial"/>
      <family val="2"/>
    </font>
    <font>
      <sz val="11"/>
      <name val="Arial Narrow"/>
      <family val="2"/>
    </font>
    <font>
      <vertAlign val="superscript"/>
      <sz val="11"/>
      <name val="Arial Narrow"/>
      <family val="2"/>
    </font>
    <font>
      <b/>
      <sz val="11"/>
      <name val="Arial Narrow"/>
      <family val="2"/>
    </font>
    <font>
      <b/>
      <vertAlign val="superscript"/>
      <sz val="11"/>
      <name val="Arial Narrow"/>
      <family val="2"/>
    </font>
    <font>
      <sz val="12"/>
      <name val="Arial"/>
      <family val="2"/>
    </font>
    <font>
      <b/>
      <sz val="12"/>
      <name val="Arial"/>
      <family val="2"/>
    </font>
    <font>
      <u/>
      <sz val="11"/>
      <color theme="10"/>
      <name val="Calibri"/>
      <family val="2"/>
      <scheme val="minor"/>
    </font>
    <font>
      <b/>
      <i/>
      <sz val="11"/>
      <color theme="1"/>
      <name val="Calibri"/>
      <family val="2"/>
      <scheme val="minor"/>
    </font>
    <font>
      <sz val="11"/>
      <color rgb="FFFF0000"/>
      <name val="Calibri"/>
      <family val="2"/>
      <scheme val="minor"/>
    </font>
    <font>
      <sz val="10"/>
      <name val="Calibri"/>
      <family val="2"/>
    </font>
    <font>
      <sz val="10"/>
      <color indexed="8"/>
      <name val="Calibri"/>
      <family val="2"/>
    </font>
    <font>
      <sz val="9"/>
      <name val="Calibri"/>
      <family val="2"/>
    </font>
    <font>
      <sz val="10"/>
      <color indexed="8"/>
      <name val="Arial"/>
      <family val="2"/>
    </font>
  </fonts>
  <fills count="36">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0" tint="-0.149998474074526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6"/>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0" fillId="0" borderId="0"/>
    <xf numFmtId="0" fontId="3" fillId="0" borderId="0"/>
    <xf numFmtId="0" fontId="3" fillId="0" borderId="2" applyNumberFormat="0" applyProtection="0">
      <alignment wrapText="1"/>
    </xf>
    <xf numFmtId="0" fontId="5" fillId="0" borderId="3" applyNumberFormat="0" applyProtection="0">
      <alignment wrapText="1"/>
    </xf>
    <xf numFmtId="0" fontId="3" fillId="0" borderId="4" applyNumberFormat="0" applyFont="0" applyProtection="0">
      <alignment wrapText="1"/>
    </xf>
    <xf numFmtId="0" fontId="5" fillId="0" borderId="5" applyNumberFormat="0" applyProtection="0">
      <alignment wrapText="1"/>
    </xf>
    <xf numFmtId="0" fontId="3" fillId="0" borderId="0" applyNumberFormat="0" applyFill="0" applyBorder="0" applyAlignment="0" applyProtection="0"/>
    <xf numFmtId="0" fontId="7" fillId="0" borderId="0" applyNumberFormat="0" applyProtection="0">
      <alignment horizontal="left"/>
    </xf>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7"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9" fillId="14"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21" borderId="0" applyNumberFormat="0" applyBorder="0" applyAlignment="0" applyProtection="0"/>
    <xf numFmtId="0" fontId="10" fillId="5" borderId="0" applyNumberFormat="0" applyBorder="0" applyAlignment="0" applyProtection="0"/>
    <xf numFmtId="0" fontId="3" fillId="0" borderId="4" applyNumberFormat="0" applyFont="0" applyProtection="0">
      <alignment wrapText="1"/>
    </xf>
    <xf numFmtId="0" fontId="11" fillId="22" borderId="6" applyNumberFormat="0" applyAlignment="0" applyProtection="0"/>
    <xf numFmtId="0" fontId="12" fillId="23" borderId="7" applyNumberFormat="0" applyAlignment="0" applyProtection="0"/>
    <xf numFmtId="0" fontId="13" fillId="0" borderId="0">
      <alignment horizontal="center" vertical="center" wrapText="1"/>
    </xf>
    <xf numFmtId="43" fontId="14"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5"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4" fillId="0" borderId="0" applyFont="0" applyFill="0" applyBorder="0" applyAlignment="0" applyProtection="0"/>
    <xf numFmtId="166" fontId="16" fillId="0" borderId="8" applyNumberFormat="0" applyFill="0">
      <alignment horizontal="right"/>
    </xf>
    <xf numFmtId="166" fontId="17" fillId="0" borderId="8" applyNumberFormat="0" applyFill="0">
      <alignment horizontal="right"/>
    </xf>
    <xf numFmtId="167" fontId="18" fillId="0" borderId="8">
      <alignment horizontal="right" vertical="center"/>
    </xf>
    <xf numFmtId="49" fontId="19" fillId="0" borderId="8">
      <alignment horizontal="left" vertical="center"/>
    </xf>
    <xf numFmtId="166" fontId="16" fillId="0" borderId="8" applyNumberFormat="0" applyFill="0">
      <alignment horizontal="right"/>
    </xf>
    <xf numFmtId="0" fontId="20"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21" fillId="6" borderId="0" applyNumberFormat="0" applyBorder="0" applyAlignment="0" applyProtection="0"/>
    <xf numFmtId="0" fontId="5" fillId="0" borderId="5" applyNumberFormat="0" applyProtection="0">
      <alignment wrapText="1"/>
    </xf>
    <xf numFmtId="0" fontId="22" fillId="0" borderId="9" applyNumberFormat="0" applyFill="0" applyAlignment="0" applyProtection="0"/>
    <xf numFmtId="0" fontId="23" fillId="0" borderId="10" applyNumberFormat="0" applyFill="0" applyAlignment="0" applyProtection="0"/>
    <xf numFmtId="0" fontId="24" fillId="0" borderId="11" applyNumberFormat="0" applyFill="0" applyAlignment="0" applyProtection="0"/>
    <xf numFmtId="0" fontId="24" fillId="0" borderId="0" applyNumberFormat="0" applyFill="0" applyBorder="0" applyAlignment="0" applyProtection="0"/>
    <xf numFmtId="0" fontId="25" fillId="0" borderId="8">
      <alignment horizontal="left"/>
    </xf>
    <xf numFmtId="0" fontId="26" fillId="0" borderId="8">
      <alignment horizontal="left"/>
    </xf>
    <xf numFmtId="0" fontId="27" fillId="0" borderId="12">
      <alignment horizontal="right" vertical="center"/>
    </xf>
    <xf numFmtId="0" fontId="28" fillId="0" borderId="8">
      <alignment horizontal="left" vertical="center"/>
    </xf>
    <xf numFmtId="0" fontId="16" fillId="0" borderId="8">
      <alignment horizontal="left" vertical="center"/>
    </xf>
    <xf numFmtId="0" fontId="25" fillId="0" borderId="8">
      <alignment horizontal="left"/>
    </xf>
    <xf numFmtId="0" fontId="25" fillId="24" borderId="0">
      <alignment horizontal="centerContinuous" wrapText="1"/>
    </xf>
    <xf numFmtId="49" fontId="25" fillId="24" borderId="13">
      <alignment horizontal="left" vertical="center"/>
    </xf>
    <xf numFmtId="0" fontId="25" fillId="24" borderId="0">
      <alignment horizontal="centerContinuous" vertical="center" wrapText="1"/>
    </xf>
    <xf numFmtId="0" fontId="29" fillId="0" borderId="0" applyNumberFormat="0" applyFill="0" applyBorder="0" applyAlignment="0" applyProtection="0">
      <alignment vertical="top"/>
      <protection locked="0"/>
    </xf>
    <xf numFmtId="0" fontId="30" fillId="9" borderId="6" applyNumberFormat="0" applyAlignment="0" applyProtection="0"/>
    <xf numFmtId="0" fontId="31" fillId="0" borderId="14" applyNumberFormat="0" applyFill="0" applyAlignment="0" applyProtection="0"/>
    <xf numFmtId="0" fontId="32" fillId="25" borderId="0" applyNumberFormat="0" applyBorder="0" applyAlignment="0" applyProtection="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applyNumberFormat="0" applyFont="0" applyAlignment="0" applyProtection="0"/>
    <xf numFmtId="0" fontId="14" fillId="26" borderId="15" applyNumberFormat="0" applyFont="0" applyAlignment="0" applyProtection="0"/>
    <xf numFmtId="0" fontId="34" fillId="22" borderId="16" applyNumberFormat="0" applyAlignment="0" applyProtection="0"/>
    <xf numFmtId="0" fontId="5"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 fillId="0" borderId="0" applyFont="0" applyFill="0" applyBorder="0" applyAlignment="0" applyProtection="0"/>
    <xf numFmtId="3" fontId="18" fillId="0" borderId="0">
      <alignment horizontal="left" vertical="center"/>
    </xf>
    <xf numFmtId="0" fontId="13" fillId="0" borderId="0">
      <alignment horizontal="left" vertical="center"/>
    </xf>
    <xf numFmtId="0" fontId="35" fillId="0" borderId="0">
      <alignment horizontal="right"/>
    </xf>
    <xf numFmtId="49" fontId="35" fillId="0" borderId="0">
      <alignment horizontal="center"/>
    </xf>
    <xf numFmtId="0" fontId="19" fillId="0" borderId="0">
      <alignment horizontal="right"/>
    </xf>
    <xf numFmtId="0" fontId="36" fillId="0" borderId="0">
      <alignment horizontal="right"/>
    </xf>
    <xf numFmtId="0" fontId="35" fillId="0" borderId="0">
      <alignment horizontal="left"/>
    </xf>
    <xf numFmtId="0" fontId="37" fillId="0" borderId="0">
      <alignment horizontal="left"/>
    </xf>
    <xf numFmtId="49" fontId="18" fillId="0" borderId="0">
      <alignment horizontal="left" vertical="center"/>
    </xf>
    <xf numFmtId="49" fontId="19" fillId="0" borderId="8">
      <alignment horizontal="left"/>
    </xf>
    <xf numFmtId="166" fontId="18" fillId="0" borderId="0" applyNumberFormat="0">
      <alignment horizontal="right"/>
    </xf>
    <xf numFmtId="0" fontId="27" fillId="27" borderId="0">
      <alignment horizontal="centerContinuous" vertical="center" wrapText="1"/>
    </xf>
    <xf numFmtId="0" fontId="27" fillId="0" borderId="17">
      <alignment horizontal="left" vertical="center"/>
    </xf>
    <xf numFmtId="0" fontId="7" fillId="0" borderId="0" applyNumberFormat="0" applyProtection="0">
      <alignment horizontal="left"/>
    </xf>
    <xf numFmtId="0" fontId="38" fillId="0" borderId="0" applyNumberFormat="0" applyFill="0" applyBorder="0" applyAlignment="0" applyProtection="0"/>
    <xf numFmtId="0" fontId="25" fillId="0" borderId="0">
      <alignment horizontal="left"/>
    </xf>
    <xf numFmtId="0" fontId="15" fillId="0" borderId="0">
      <alignment horizontal="left"/>
    </xf>
    <xf numFmtId="0" fontId="16" fillId="0" borderId="0">
      <alignment horizontal="left"/>
    </xf>
    <xf numFmtId="0" fontId="39" fillId="0" borderId="0">
      <alignment horizontal="left" vertical="top"/>
    </xf>
    <xf numFmtId="0" fontId="15" fillId="0" borderId="0">
      <alignment horizontal="left"/>
    </xf>
    <xf numFmtId="0" fontId="16" fillId="0" borderId="0">
      <alignment horizontal="left"/>
    </xf>
    <xf numFmtId="0" fontId="40" fillId="0" borderId="18" applyNumberFormat="0" applyFill="0" applyAlignment="0" applyProtection="0"/>
    <xf numFmtId="0" fontId="41" fillId="0" borderId="0" applyNumberFormat="0" applyFill="0" applyBorder="0" applyAlignment="0" applyProtection="0"/>
    <xf numFmtId="49" fontId="18" fillId="0" borderId="8">
      <alignment horizontal="left"/>
    </xf>
    <xf numFmtId="0" fontId="27" fillId="0" borderId="12">
      <alignment horizontal="left"/>
    </xf>
    <xf numFmtId="0" fontId="25" fillId="0" borderId="0">
      <alignment horizontal="left" vertical="center"/>
    </xf>
    <xf numFmtId="49" fontId="35" fillId="0" borderId="8">
      <alignment horizontal="left"/>
    </xf>
    <xf numFmtId="9" fontId="1" fillId="0" borderId="0" applyFont="0" applyFill="0" applyBorder="0" applyAlignment="0" applyProtection="0"/>
    <xf numFmtId="0" fontId="53" fillId="0" borderId="0" applyNumberFormat="0" applyFill="0" applyBorder="0" applyAlignment="0" applyProtection="0"/>
    <xf numFmtId="43" fontId="1" fillId="0" borderId="0" applyFont="0" applyFill="0" applyBorder="0" applyAlignment="0" applyProtection="0"/>
  </cellStyleXfs>
  <cellXfs count="135">
    <xf numFmtId="0" fontId="0" fillId="0" borderId="0" xfId="0"/>
    <xf numFmtId="0" fontId="2" fillId="0" borderId="0" xfId="0" applyFont="1"/>
    <xf numFmtId="0" fontId="2" fillId="3" borderId="0" xfId="0" applyFont="1" applyFill="1"/>
    <xf numFmtId="0" fontId="0" fillId="3" borderId="0" xfId="0" applyFill="1"/>
    <xf numFmtId="11" fontId="0" fillId="0" borderId="0" xfId="0" applyNumberFormat="1"/>
    <xf numFmtId="0" fontId="0" fillId="0" borderId="0" xfId="0" applyAlignment="1">
      <alignment horizontal="left"/>
    </xf>
    <xf numFmtId="0" fontId="2" fillId="0" borderId="0" xfId="0" applyFont="1" applyAlignment="1">
      <alignment wrapText="1"/>
    </xf>
    <xf numFmtId="3" fontId="0" fillId="0" borderId="0" xfId="0" applyNumberFormat="1"/>
    <xf numFmtId="0" fontId="42" fillId="0" borderId="0" xfId="0" applyFont="1"/>
    <xf numFmtId="3" fontId="47" fillId="0" borderId="0" xfId="50" applyNumberFormat="1" applyFont="1" applyFill="1" applyBorder="1" applyAlignment="1">
      <alignment horizontal="left" indent="1"/>
    </xf>
    <xf numFmtId="3" fontId="47" fillId="0" borderId="0" xfId="50" applyNumberFormat="1" applyFont="1" applyFill="1" applyBorder="1" applyAlignment="1">
      <alignment horizontal="left" vertical="top" indent="1"/>
    </xf>
    <xf numFmtId="3" fontId="49" fillId="0" borderId="0" xfId="50" applyNumberFormat="1" applyFont="1" applyFill="1" applyBorder="1" applyAlignment="1">
      <alignment horizontal="left"/>
    </xf>
    <xf numFmtId="169" fontId="0" fillId="0" borderId="0" xfId="0" applyNumberFormat="1"/>
    <xf numFmtId="164" fontId="0" fillId="0" borderId="0" xfId="153" applyNumberFormat="1" applyFont="1"/>
    <xf numFmtId="0" fontId="0" fillId="0" borderId="0" xfId="0" applyAlignment="1">
      <alignment horizontal="right"/>
    </xf>
    <xf numFmtId="0" fontId="6" fillId="0" borderId="0" xfId="0" applyFont="1"/>
    <xf numFmtId="0" fontId="4" fillId="0" borderId="0" xfId="0" applyFont="1"/>
    <xf numFmtId="9" fontId="0" fillId="0" borderId="0" xfId="0" applyNumberFormat="1"/>
    <xf numFmtId="164" fontId="0" fillId="0" borderId="0" xfId="0" applyNumberFormat="1"/>
    <xf numFmtId="0" fontId="53" fillId="0" borderId="0" xfId="154"/>
    <xf numFmtId="0" fontId="3" fillId="0" borderId="0" xfId="1"/>
    <xf numFmtId="0" fontId="3" fillId="0" borderId="0" xfId="6"/>
    <xf numFmtId="0" fontId="5" fillId="0" borderId="5" xfId="5">
      <alignment wrapText="1"/>
    </xf>
    <xf numFmtId="0" fontId="6" fillId="0" borderId="0" xfId="1" applyFont="1"/>
    <xf numFmtId="0" fontId="7" fillId="0" borderId="0" xfId="7">
      <alignment horizontal="left"/>
    </xf>
    <xf numFmtId="0" fontId="5" fillId="0" borderId="3" xfId="3">
      <alignment wrapText="1"/>
    </xf>
    <xf numFmtId="3" fontId="0" fillId="0" borderId="4" xfId="4" applyNumberFormat="1" applyFont="1" applyAlignment="1">
      <alignment horizontal="right" wrapText="1"/>
    </xf>
    <xf numFmtId="164" fontId="0" fillId="0" borderId="4" xfId="4" applyNumberFormat="1" applyFont="1" applyAlignment="1">
      <alignment horizontal="right" wrapText="1"/>
    </xf>
    <xf numFmtId="165" fontId="0" fillId="0" borderId="4" xfId="4" applyNumberFormat="1" applyFont="1" applyAlignment="1">
      <alignment horizontal="right" wrapText="1"/>
    </xf>
    <xf numFmtId="4" fontId="0" fillId="0" borderId="4" xfId="4" applyNumberFormat="1" applyFont="1" applyAlignment="1">
      <alignment horizontal="right" wrapText="1"/>
    </xf>
    <xf numFmtId="4" fontId="5" fillId="0" borderId="3" xfId="3" applyNumberFormat="1" applyAlignment="1">
      <alignment horizontal="right" wrapText="1"/>
    </xf>
    <xf numFmtId="164" fontId="5" fillId="0" borderId="3" xfId="3" applyNumberFormat="1" applyAlignment="1">
      <alignment horizontal="right" wrapText="1"/>
    </xf>
    <xf numFmtId="0" fontId="0" fillId="0" borderId="4" xfId="4" applyFont="1">
      <alignment wrapText="1"/>
    </xf>
    <xf numFmtId="3" fontId="5" fillId="0" borderId="3" xfId="3" applyNumberFormat="1" applyAlignment="1">
      <alignment horizontal="right" wrapText="1"/>
    </xf>
    <xf numFmtId="165" fontId="5" fillId="0" borderId="3" xfId="3" applyNumberFormat="1" applyAlignment="1">
      <alignment horizontal="right" wrapText="1"/>
    </xf>
    <xf numFmtId="11" fontId="0" fillId="28" borderId="0" xfId="0" applyNumberFormat="1" applyFill="1"/>
    <xf numFmtId="0" fontId="6" fillId="29" borderId="0" xfId="0" applyFont="1" applyFill="1"/>
    <xf numFmtId="0" fontId="0" fillId="29" borderId="0" xfId="0" applyFill="1"/>
    <xf numFmtId="0" fontId="2" fillId="30" borderId="0" xfId="0" applyFont="1" applyFill="1"/>
    <xf numFmtId="0" fontId="3" fillId="29" borderId="0" xfId="1" applyFill="1"/>
    <xf numFmtId="0" fontId="42" fillId="31" borderId="0" xfId="0" applyFont="1" applyFill="1"/>
    <xf numFmtId="0" fontId="0" fillId="31" borderId="0" xfId="0" applyFill="1"/>
    <xf numFmtId="2" fontId="0" fillId="0" borderId="0" xfId="0" applyNumberFormat="1"/>
    <xf numFmtId="2" fontId="0" fillId="31" borderId="0" xfId="0" applyNumberFormat="1" applyFill="1"/>
    <xf numFmtId="43" fontId="0" fillId="0" borderId="0" xfId="155" applyFont="1"/>
    <xf numFmtId="0" fontId="0" fillId="30" borderId="0" xfId="0" applyFill="1"/>
    <xf numFmtId="0" fontId="54" fillId="31" borderId="0" xfId="0" applyFont="1" applyFill="1"/>
    <xf numFmtId="43" fontId="0" fillId="31" borderId="0" xfId="155" applyFont="1" applyFill="1"/>
    <xf numFmtId="43" fontId="0" fillId="0" borderId="0" xfId="0" applyNumberFormat="1"/>
    <xf numFmtId="11" fontId="0" fillId="0" borderId="0" xfId="155" applyNumberFormat="1" applyFont="1"/>
    <xf numFmtId="43" fontId="0" fillId="31" borderId="0" xfId="0" applyNumberFormat="1" applyFill="1"/>
    <xf numFmtId="0" fontId="0" fillId="32" borderId="0" xfId="0" applyFill="1"/>
    <xf numFmtId="43" fontId="0" fillId="32" borderId="0" xfId="0" applyNumberFormat="1" applyFill="1"/>
    <xf numFmtId="0" fontId="0" fillId="28" borderId="0" xfId="0" applyFill="1"/>
    <xf numFmtId="0" fontId="0" fillId="33" borderId="0" xfId="0" applyFill="1"/>
    <xf numFmtId="0" fontId="6" fillId="31" borderId="0" xfId="1" applyFont="1" applyFill="1"/>
    <xf numFmtId="0" fontId="0" fillId="0" borderId="0" xfId="155" applyNumberFormat="1" applyFont="1"/>
    <xf numFmtId="11" fontId="0" fillId="31" borderId="0" xfId="155" applyNumberFormat="1" applyFont="1" applyFill="1"/>
    <xf numFmtId="9" fontId="0" fillId="0" borderId="0" xfId="153" applyFont="1"/>
    <xf numFmtId="170" fontId="0" fillId="0" borderId="0" xfId="155" applyNumberFormat="1" applyFont="1"/>
    <xf numFmtId="0" fontId="42" fillId="0" borderId="0" xfId="155" applyNumberFormat="1" applyFont="1"/>
    <xf numFmtId="169" fontId="0" fillId="0" borderId="0" xfId="155" applyNumberFormat="1" applyFont="1"/>
    <xf numFmtId="0" fontId="0" fillId="0" borderId="0" xfId="0" applyAlignment="1">
      <alignment horizontal="left" wrapText="1"/>
    </xf>
    <xf numFmtId="170" fontId="0" fillId="0" borderId="0" xfId="0" applyNumberFormat="1"/>
    <xf numFmtId="0" fontId="3" fillId="0" borderId="2" xfId="2">
      <alignment wrapText="1"/>
    </xf>
    <xf numFmtId="3" fontId="43" fillId="0" borderId="0" xfId="50" applyNumberFormat="1" applyFont="1" applyFill="1" applyBorder="1" applyAlignment="1">
      <alignment wrapText="1"/>
    </xf>
    <xf numFmtId="0" fontId="52" fillId="0" borderId="20" xfId="0" applyFont="1" applyBorder="1" applyAlignment="1">
      <alignment wrapText="1"/>
    </xf>
    <xf numFmtId="0" fontId="51" fillId="0" borderId="0" xfId="0" applyFont="1"/>
    <xf numFmtId="0" fontId="49" fillId="0" borderId="21" xfId="0" applyFont="1" applyBorder="1" applyAlignment="1">
      <alignment horizontal="center"/>
    </xf>
    <xf numFmtId="0" fontId="49" fillId="0" borderId="21" xfId="64" applyFont="1" applyBorder="1" applyAlignment="1">
      <alignment horizontal="center"/>
    </xf>
    <xf numFmtId="1" fontId="49" fillId="0" borderId="21" xfId="0" applyNumberFormat="1" applyFont="1" applyBorder="1" applyAlignment="1">
      <alignment horizontal="center"/>
    </xf>
    <xf numFmtId="0" fontId="47" fillId="0" borderId="0" xfId="0" applyFont="1" applyAlignment="1">
      <alignment horizontal="center"/>
    </xf>
    <xf numFmtId="3" fontId="49" fillId="0" borderId="0" xfId="50" applyNumberFormat="1" applyFont="1" applyFill="1" applyBorder="1">
      <alignment horizontal="right"/>
    </xf>
    <xf numFmtId="168" fontId="49" fillId="0" borderId="0" xfId="0" applyNumberFormat="1" applyFont="1" applyAlignment="1">
      <alignment horizontal="right"/>
    </xf>
    <xf numFmtId="3" fontId="49" fillId="0" borderId="0" xfId="0" applyNumberFormat="1" applyFont="1" applyAlignment="1">
      <alignment horizontal="right"/>
    </xf>
    <xf numFmtId="3" fontId="47" fillId="0" borderId="0" xfId="0" applyNumberFormat="1" applyFont="1"/>
    <xf numFmtId="0" fontId="47" fillId="0" borderId="0" xfId="0" applyFont="1"/>
    <xf numFmtId="3" fontId="47" fillId="0" borderId="0" xfId="50" applyNumberFormat="1" applyFont="1" applyFill="1" applyBorder="1">
      <alignment horizontal="right"/>
    </xf>
    <xf numFmtId="3" fontId="47" fillId="0" borderId="0" xfId="0" applyNumberFormat="1" applyFont="1" applyAlignment="1">
      <alignment horizontal="right"/>
    </xf>
    <xf numFmtId="3" fontId="47" fillId="0" borderId="0" xfId="0" applyNumberFormat="1" applyFont="1" applyAlignment="1">
      <alignment horizontal="right" vertical="center"/>
    </xf>
    <xf numFmtId="0" fontId="49" fillId="0" borderId="0" xfId="0" applyFont="1"/>
    <xf numFmtId="3" fontId="49" fillId="0" borderId="0" xfId="0" applyNumberFormat="1" applyFont="1"/>
    <xf numFmtId="0" fontId="47" fillId="0" borderId="0" xfId="50" applyNumberFormat="1" applyFont="1" applyFill="1" applyBorder="1">
      <alignment horizontal="right"/>
    </xf>
    <xf numFmtId="0" fontId="49" fillId="0" borderId="0" xfId="0" applyFont="1" applyAlignment="1">
      <alignment horizontal="left"/>
    </xf>
    <xf numFmtId="3" fontId="14" fillId="0" borderId="0" xfId="0" applyNumberFormat="1" applyFont="1"/>
    <xf numFmtId="0" fontId="14" fillId="0" borderId="0" xfId="0" applyFont="1"/>
    <xf numFmtId="4" fontId="14" fillId="0" borderId="0" xfId="0" applyNumberFormat="1" applyFont="1"/>
    <xf numFmtId="3" fontId="49" fillId="0" borderId="20" xfId="0" applyNumberFormat="1" applyFont="1" applyBorder="1" applyAlignment="1">
      <alignment horizontal="right"/>
    </xf>
    <xf numFmtId="3" fontId="49" fillId="0" borderId="20" xfId="50" applyNumberFormat="1" applyFont="1" applyFill="1" applyBorder="1">
      <alignment horizontal="right"/>
    </xf>
    <xf numFmtId="0" fontId="45" fillId="0" borderId="19" xfId="131" applyFont="1" applyBorder="1" applyAlignment="1">
      <alignment wrapText="1"/>
    </xf>
    <xf numFmtId="0" fontId="43" fillId="0" borderId="0" xfId="0" applyFont="1"/>
    <xf numFmtId="0" fontId="43" fillId="0" borderId="0" xfId="0" applyFont="1" applyAlignment="1">
      <alignment horizontal="center"/>
    </xf>
    <xf numFmtId="0" fontId="46" fillId="0" borderId="0" xfId="133" applyFont="1" applyAlignment="1">
      <alignment wrapText="1"/>
    </xf>
    <xf numFmtId="0" fontId="46" fillId="0" borderId="0" xfId="132" applyFont="1" applyAlignment="1">
      <alignment wrapText="1"/>
    </xf>
    <xf numFmtId="0" fontId="45" fillId="0" borderId="0" xfId="133" applyFont="1" applyAlignment="1">
      <alignment wrapText="1"/>
    </xf>
    <xf numFmtId="0" fontId="43" fillId="0" borderId="0" xfId="133" applyFont="1" applyAlignment="1">
      <alignment wrapText="1"/>
    </xf>
    <xf numFmtId="0" fontId="43" fillId="0" borderId="0" xfId="0" applyFont="1" applyAlignment="1">
      <alignment wrapText="1"/>
    </xf>
    <xf numFmtId="0" fontId="44" fillId="0" borderId="0" xfId="0" applyFont="1" applyAlignment="1">
      <alignment wrapText="1"/>
    </xf>
    <xf numFmtId="0" fontId="45" fillId="0" borderId="0" xfId="131" applyFont="1" applyAlignment="1">
      <alignment wrapText="1"/>
    </xf>
    <xf numFmtId="0" fontId="44" fillId="0" borderId="0" xfId="131" applyFont="1" applyAlignment="1">
      <alignment wrapText="1"/>
    </xf>
    <xf numFmtId="49" fontId="43" fillId="0" borderId="0" xfId="0" applyNumberFormat="1" applyFont="1" applyAlignment="1">
      <alignment wrapText="1"/>
    </xf>
    <xf numFmtId="49" fontId="45" fillId="0" borderId="0" xfId="0" applyNumberFormat="1" applyFont="1" applyAlignment="1">
      <alignment wrapText="1"/>
    </xf>
    <xf numFmtId="49" fontId="44" fillId="0" borderId="0" xfId="0" applyNumberFormat="1" applyFont="1" applyAlignment="1">
      <alignment wrapText="1"/>
    </xf>
    <xf numFmtId="0" fontId="43" fillId="0" borderId="0" xfId="133" applyFont="1">
      <alignment horizontal="left"/>
    </xf>
    <xf numFmtId="0" fontId="56" fillId="0" borderId="0" xfId="0" applyFont="1"/>
    <xf numFmtId="0" fontId="57" fillId="0" borderId="0" xfId="0" applyFont="1"/>
    <xf numFmtId="0" fontId="5" fillId="0" borderId="0" xfId="0" applyFont="1" applyAlignment="1">
      <alignment horizontal="right"/>
    </xf>
    <xf numFmtId="0" fontId="5" fillId="0" borderId="5" xfId="5" applyAlignment="1">
      <alignment horizontal="right" wrapText="1"/>
    </xf>
    <xf numFmtId="0" fontId="0" fillId="0" borderId="2" xfId="0" applyBorder="1"/>
    <xf numFmtId="10" fontId="0" fillId="0" borderId="0" xfId="0" applyNumberFormat="1"/>
    <xf numFmtId="0" fontId="6" fillId="33" borderId="0" xfId="0" applyFont="1" applyFill="1"/>
    <xf numFmtId="0" fontId="6" fillId="31" borderId="0" xfId="0" applyFont="1" applyFill="1"/>
    <xf numFmtId="0" fontId="3" fillId="31" borderId="0" xfId="1" applyFill="1"/>
    <xf numFmtId="10" fontId="0" fillId="29" borderId="0" xfId="0" applyNumberFormat="1" applyFill="1"/>
    <xf numFmtId="9" fontId="0" fillId="28" borderId="0" xfId="153" applyFont="1" applyFill="1"/>
    <xf numFmtId="9" fontId="0" fillId="0" borderId="0" xfId="153" applyFont="1" applyFill="1"/>
    <xf numFmtId="0" fontId="55" fillId="0" borderId="0" xfId="0" applyFont="1"/>
    <xf numFmtId="9" fontId="55" fillId="0" borderId="0" xfId="153" applyFont="1"/>
    <xf numFmtId="0" fontId="0" fillId="34" borderId="0" xfId="0" applyFill="1"/>
    <xf numFmtId="171" fontId="0" fillId="0" borderId="0" xfId="0" applyNumberFormat="1"/>
    <xf numFmtId="171" fontId="0" fillId="0" borderId="22" xfId="0" applyNumberFormat="1" applyBorder="1"/>
    <xf numFmtId="0" fontId="59" fillId="0" borderId="0" xfId="0" applyFont="1"/>
    <xf numFmtId="0" fontId="0" fillId="34" borderId="0" xfId="0" applyFill="1" applyAlignment="1">
      <alignment horizontal="right"/>
    </xf>
    <xf numFmtId="0" fontId="0" fillId="3" borderId="0" xfId="0" applyFill="1" applyAlignment="1">
      <alignment horizontal="right"/>
    </xf>
    <xf numFmtId="0" fontId="2" fillId="0" borderId="0" xfId="0" applyFont="1" applyAlignment="1">
      <alignment horizontal="right"/>
    </xf>
    <xf numFmtId="3" fontId="0" fillId="0" borderId="0" xfId="0" applyNumberFormat="1" applyAlignment="1">
      <alignment horizontal="right"/>
    </xf>
    <xf numFmtId="164" fontId="0" fillId="35" borderId="0" xfId="153" applyNumberFormat="1" applyFont="1" applyFill="1" applyAlignment="1">
      <alignment horizontal="right"/>
    </xf>
    <xf numFmtId="0" fontId="0" fillId="0" borderId="0" xfId="0" applyAlignment="1">
      <alignment wrapText="1"/>
    </xf>
    <xf numFmtId="1" fontId="0" fillId="0" borderId="0" xfId="0" applyNumberFormat="1"/>
    <xf numFmtId="172" fontId="0" fillId="0" borderId="0" xfId="0" applyNumberFormat="1"/>
    <xf numFmtId="14" fontId="0" fillId="0" borderId="0" xfId="0" applyNumberFormat="1"/>
    <xf numFmtId="0" fontId="0" fillId="0" borderId="0" xfId="0"/>
    <xf numFmtId="0" fontId="58" fillId="0" borderId="2" xfId="2" applyFont="1">
      <alignment wrapText="1"/>
    </xf>
    <xf numFmtId="0" fontId="0" fillId="0" borderId="2" xfId="0" applyBorder="1"/>
    <xf numFmtId="0" fontId="3" fillId="0" borderId="2" xfId="2">
      <alignment wrapText="1"/>
    </xf>
  </cellXfs>
  <cellStyles count="156">
    <cellStyle name="20% - Accent1 2" xfId="8" xr:uid="{00000000-0005-0000-0000-000000000000}"/>
    <cellStyle name="20% - Accent2 2" xfId="9" xr:uid="{00000000-0005-0000-0000-000001000000}"/>
    <cellStyle name="20% - Accent3 2" xfId="10" xr:uid="{00000000-0005-0000-0000-000002000000}"/>
    <cellStyle name="20% - Accent4 2" xfId="11" xr:uid="{00000000-0005-0000-0000-000003000000}"/>
    <cellStyle name="20% - Accent5 2" xfId="12" xr:uid="{00000000-0005-0000-0000-000004000000}"/>
    <cellStyle name="20% - Accent6 2" xfId="13" xr:uid="{00000000-0005-0000-0000-000005000000}"/>
    <cellStyle name="40% - Accent1 2" xfId="14" xr:uid="{00000000-0005-0000-0000-000006000000}"/>
    <cellStyle name="40% - Accent2 2" xfId="15" xr:uid="{00000000-0005-0000-0000-000007000000}"/>
    <cellStyle name="40% - Accent3 2" xfId="16" xr:uid="{00000000-0005-0000-0000-000008000000}"/>
    <cellStyle name="40% - Accent4 2" xfId="17" xr:uid="{00000000-0005-0000-0000-000009000000}"/>
    <cellStyle name="40% - Accent5 2" xfId="18" xr:uid="{00000000-0005-0000-0000-00000A000000}"/>
    <cellStyle name="40% - Accent6 2" xfId="19" xr:uid="{00000000-0005-0000-0000-00000B000000}"/>
    <cellStyle name="60% - Accent1 2" xfId="20" xr:uid="{00000000-0005-0000-0000-00000C000000}"/>
    <cellStyle name="60% - Accent2 2" xfId="21" xr:uid="{00000000-0005-0000-0000-00000D000000}"/>
    <cellStyle name="60% - Accent3 2" xfId="22" xr:uid="{00000000-0005-0000-0000-00000E000000}"/>
    <cellStyle name="60% - Accent4 2" xfId="23" xr:uid="{00000000-0005-0000-0000-00000F000000}"/>
    <cellStyle name="60% - Accent5 2" xfId="24" xr:uid="{00000000-0005-0000-0000-000010000000}"/>
    <cellStyle name="60% - Accent6 2" xfId="25" xr:uid="{00000000-0005-0000-0000-000011000000}"/>
    <cellStyle name="Accent1 2" xfId="26" xr:uid="{00000000-0005-0000-0000-000012000000}"/>
    <cellStyle name="Accent2 2" xfId="27" xr:uid="{00000000-0005-0000-0000-000013000000}"/>
    <cellStyle name="Accent3 2" xfId="28" xr:uid="{00000000-0005-0000-0000-000014000000}"/>
    <cellStyle name="Accent4 2" xfId="29" xr:uid="{00000000-0005-0000-0000-000015000000}"/>
    <cellStyle name="Accent5 2" xfId="30" xr:uid="{00000000-0005-0000-0000-000016000000}"/>
    <cellStyle name="Accent6 2" xfId="31" xr:uid="{00000000-0005-0000-0000-000017000000}"/>
    <cellStyle name="Bad 2" xfId="32" xr:uid="{00000000-0005-0000-0000-000018000000}"/>
    <cellStyle name="Body: normal cell" xfId="4" xr:uid="{00000000-0005-0000-0000-000019000000}"/>
    <cellStyle name="Body: normal cell 2" xfId="33" xr:uid="{00000000-0005-0000-0000-00001A000000}"/>
    <cellStyle name="Calculation 2" xfId="34" xr:uid="{00000000-0005-0000-0000-00001B000000}"/>
    <cellStyle name="Check Cell 2" xfId="35" xr:uid="{00000000-0005-0000-0000-00001C000000}"/>
    <cellStyle name="Column heading" xfId="36" xr:uid="{00000000-0005-0000-0000-00001D000000}"/>
    <cellStyle name="Comma" xfId="155" builtinId="3"/>
    <cellStyle name="Comma 2" xfId="37" xr:uid="{00000000-0005-0000-0000-00001F000000}"/>
    <cellStyle name="Comma 2 2" xfId="38" xr:uid="{00000000-0005-0000-0000-000020000000}"/>
    <cellStyle name="Comma 3" xfId="39" xr:uid="{00000000-0005-0000-0000-000021000000}"/>
    <cellStyle name="Comma 4" xfId="40" xr:uid="{00000000-0005-0000-0000-000022000000}"/>
    <cellStyle name="Comma 5" xfId="41" xr:uid="{00000000-0005-0000-0000-000023000000}"/>
    <cellStyle name="Comma 6" xfId="42" xr:uid="{00000000-0005-0000-0000-000024000000}"/>
    <cellStyle name="Comma 7" xfId="43" xr:uid="{00000000-0005-0000-0000-000025000000}"/>
    <cellStyle name="Comma 8" xfId="44" xr:uid="{00000000-0005-0000-0000-000026000000}"/>
    <cellStyle name="Corner heading" xfId="45" xr:uid="{00000000-0005-0000-0000-000027000000}"/>
    <cellStyle name="Currency 2" xfId="46" xr:uid="{00000000-0005-0000-0000-000028000000}"/>
    <cellStyle name="Currency 3" xfId="47" xr:uid="{00000000-0005-0000-0000-000029000000}"/>
    <cellStyle name="Currency 3 2" xfId="48" xr:uid="{00000000-0005-0000-0000-00002A000000}"/>
    <cellStyle name="Data" xfId="49" xr:uid="{00000000-0005-0000-0000-00002B000000}"/>
    <cellStyle name="Data 2" xfId="50" xr:uid="{00000000-0005-0000-0000-00002C000000}"/>
    <cellStyle name="Data no deci" xfId="51" xr:uid="{00000000-0005-0000-0000-00002D000000}"/>
    <cellStyle name="Data Superscript" xfId="52" xr:uid="{00000000-0005-0000-0000-00002E000000}"/>
    <cellStyle name="Data_1-1A-Regular" xfId="53" xr:uid="{00000000-0005-0000-0000-00002F000000}"/>
    <cellStyle name="Explanatory Text 2" xfId="54" xr:uid="{00000000-0005-0000-0000-000030000000}"/>
    <cellStyle name="Font: Calibri, 9pt regular" xfId="6" xr:uid="{00000000-0005-0000-0000-000031000000}"/>
    <cellStyle name="Font: Calibri, 9pt regular 2" xfId="55" xr:uid="{00000000-0005-0000-0000-000032000000}"/>
    <cellStyle name="Footnotes: top row" xfId="2" xr:uid="{00000000-0005-0000-0000-000033000000}"/>
    <cellStyle name="Footnotes: top row 2" xfId="56" xr:uid="{00000000-0005-0000-0000-000034000000}"/>
    <cellStyle name="Good 2" xfId="57" xr:uid="{00000000-0005-0000-0000-000035000000}"/>
    <cellStyle name="Header: bottom row" xfId="5" xr:uid="{00000000-0005-0000-0000-000036000000}"/>
    <cellStyle name="Header: bottom row 2" xfId="58" xr:uid="{00000000-0005-0000-0000-000037000000}"/>
    <cellStyle name="Heading 1 2" xfId="59" xr:uid="{00000000-0005-0000-0000-000038000000}"/>
    <cellStyle name="Heading 2 2" xfId="60" xr:uid="{00000000-0005-0000-0000-000039000000}"/>
    <cellStyle name="Heading 3 2" xfId="61" xr:uid="{00000000-0005-0000-0000-00003A000000}"/>
    <cellStyle name="Heading 4 2" xfId="62" xr:uid="{00000000-0005-0000-0000-00003B000000}"/>
    <cellStyle name="Hed Side" xfId="63" xr:uid="{00000000-0005-0000-0000-00003C000000}"/>
    <cellStyle name="Hed Side 2" xfId="64" xr:uid="{00000000-0005-0000-0000-00003D000000}"/>
    <cellStyle name="Hed Side bold" xfId="65" xr:uid="{00000000-0005-0000-0000-00003E000000}"/>
    <cellStyle name="Hed Side Indent" xfId="66" xr:uid="{00000000-0005-0000-0000-00003F000000}"/>
    <cellStyle name="Hed Side Regular" xfId="67" xr:uid="{00000000-0005-0000-0000-000040000000}"/>
    <cellStyle name="Hed Side_1-1A-Regular" xfId="68" xr:uid="{00000000-0005-0000-0000-000041000000}"/>
    <cellStyle name="Hed Top" xfId="69" xr:uid="{00000000-0005-0000-0000-000042000000}"/>
    <cellStyle name="Hed Top - SECTION" xfId="70" xr:uid="{00000000-0005-0000-0000-000043000000}"/>
    <cellStyle name="Hed Top_3-new4" xfId="71" xr:uid="{00000000-0005-0000-0000-000044000000}"/>
    <cellStyle name="Hyperlink" xfId="154" builtinId="8"/>
    <cellStyle name="Hyperlink 2" xfId="72" xr:uid="{00000000-0005-0000-0000-000046000000}"/>
    <cellStyle name="Input 2" xfId="73" xr:uid="{00000000-0005-0000-0000-000047000000}"/>
    <cellStyle name="Linked Cell 2" xfId="74" xr:uid="{00000000-0005-0000-0000-000048000000}"/>
    <cellStyle name="Neutral 2" xfId="75" xr:uid="{00000000-0005-0000-0000-000049000000}"/>
    <cellStyle name="Normal" xfId="0" builtinId="0"/>
    <cellStyle name="Normal 10" xfId="76" xr:uid="{00000000-0005-0000-0000-00004B000000}"/>
    <cellStyle name="Normal 11" xfId="77" xr:uid="{00000000-0005-0000-0000-00004C000000}"/>
    <cellStyle name="Normal 2" xfId="1" xr:uid="{00000000-0005-0000-0000-00004D000000}"/>
    <cellStyle name="Normal 2 2" xfId="78" xr:uid="{00000000-0005-0000-0000-00004E000000}"/>
    <cellStyle name="Normal 2 3" xfId="79" xr:uid="{00000000-0005-0000-0000-00004F000000}"/>
    <cellStyle name="Normal 3" xfId="80" xr:uid="{00000000-0005-0000-0000-000050000000}"/>
    <cellStyle name="Normal 3 2" xfId="81" xr:uid="{00000000-0005-0000-0000-000051000000}"/>
    <cellStyle name="Normal 3 2 2" xfId="82" xr:uid="{00000000-0005-0000-0000-000052000000}"/>
    <cellStyle name="Normal 3 2 2 2" xfId="83" xr:uid="{00000000-0005-0000-0000-000053000000}"/>
    <cellStyle name="Normal 3 2 3" xfId="84" xr:uid="{00000000-0005-0000-0000-000054000000}"/>
    <cellStyle name="Normal 3 3" xfId="85" xr:uid="{00000000-0005-0000-0000-000055000000}"/>
    <cellStyle name="Normal 3 3 2" xfId="86" xr:uid="{00000000-0005-0000-0000-000056000000}"/>
    <cellStyle name="Normal 3 3 2 2" xfId="87" xr:uid="{00000000-0005-0000-0000-000057000000}"/>
    <cellStyle name="Normal 3 3 3" xfId="88" xr:uid="{00000000-0005-0000-0000-000058000000}"/>
    <cellStyle name="Normal 3 4" xfId="89" xr:uid="{00000000-0005-0000-0000-000059000000}"/>
    <cellStyle name="Normal 3 4 2" xfId="90" xr:uid="{00000000-0005-0000-0000-00005A000000}"/>
    <cellStyle name="Normal 3 5" xfId="91" xr:uid="{00000000-0005-0000-0000-00005B000000}"/>
    <cellStyle name="Normal 3 6" xfId="92" xr:uid="{00000000-0005-0000-0000-00005C000000}"/>
    <cellStyle name="Normal 3 7" xfId="93" xr:uid="{00000000-0005-0000-0000-00005D000000}"/>
    <cellStyle name="Normal 4" xfId="94" xr:uid="{00000000-0005-0000-0000-00005E000000}"/>
    <cellStyle name="Normal 4 2" xfId="95" xr:uid="{00000000-0005-0000-0000-00005F000000}"/>
    <cellStyle name="Normal 4 2 2" xfId="96" xr:uid="{00000000-0005-0000-0000-000060000000}"/>
    <cellStyle name="Normal 4 2 2 2" xfId="97" xr:uid="{00000000-0005-0000-0000-000061000000}"/>
    <cellStyle name="Normal 4 2 3" xfId="98" xr:uid="{00000000-0005-0000-0000-000062000000}"/>
    <cellStyle name="Normal 4 3" xfId="99" xr:uid="{00000000-0005-0000-0000-000063000000}"/>
    <cellStyle name="Normal 4 3 2" xfId="100" xr:uid="{00000000-0005-0000-0000-000064000000}"/>
    <cellStyle name="Normal 4 3 2 2" xfId="101" xr:uid="{00000000-0005-0000-0000-000065000000}"/>
    <cellStyle name="Normal 4 3 3" xfId="102" xr:uid="{00000000-0005-0000-0000-000066000000}"/>
    <cellStyle name="Normal 4 4" xfId="103" xr:uid="{00000000-0005-0000-0000-000067000000}"/>
    <cellStyle name="Normal 4 4 2" xfId="104" xr:uid="{00000000-0005-0000-0000-000068000000}"/>
    <cellStyle name="Normal 4 5" xfId="105" xr:uid="{00000000-0005-0000-0000-000069000000}"/>
    <cellStyle name="Normal 4 6" xfId="106" xr:uid="{00000000-0005-0000-0000-00006A000000}"/>
    <cellStyle name="Normal 4 7" xfId="107" xr:uid="{00000000-0005-0000-0000-00006B000000}"/>
    <cellStyle name="Normal 5" xfId="108" xr:uid="{00000000-0005-0000-0000-00006C000000}"/>
    <cellStyle name="Normal 5 2" xfId="109" xr:uid="{00000000-0005-0000-0000-00006D000000}"/>
    <cellStyle name="Normal 5 3" xfId="110" xr:uid="{00000000-0005-0000-0000-00006E000000}"/>
    <cellStyle name="Normal 6" xfId="111" xr:uid="{00000000-0005-0000-0000-00006F000000}"/>
    <cellStyle name="Normal 6 2" xfId="112" xr:uid="{00000000-0005-0000-0000-000070000000}"/>
    <cellStyle name="Normal 7" xfId="113" xr:uid="{00000000-0005-0000-0000-000071000000}"/>
    <cellStyle name="Normal 7 2" xfId="114" xr:uid="{00000000-0005-0000-0000-000072000000}"/>
    <cellStyle name="Normal 8" xfId="115" xr:uid="{00000000-0005-0000-0000-000073000000}"/>
    <cellStyle name="Normal 9" xfId="116" xr:uid="{00000000-0005-0000-0000-000074000000}"/>
    <cellStyle name="Note 2" xfId="117" xr:uid="{00000000-0005-0000-0000-000075000000}"/>
    <cellStyle name="Note 2 2" xfId="118" xr:uid="{00000000-0005-0000-0000-000076000000}"/>
    <cellStyle name="Output 2" xfId="119" xr:uid="{00000000-0005-0000-0000-000077000000}"/>
    <cellStyle name="Parent row" xfId="3" xr:uid="{00000000-0005-0000-0000-000078000000}"/>
    <cellStyle name="Parent row 2" xfId="120" xr:uid="{00000000-0005-0000-0000-000079000000}"/>
    <cellStyle name="Percent" xfId="153" builtinId="5"/>
    <cellStyle name="Percent 2" xfId="121" xr:uid="{00000000-0005-0000-0000-00007B000000}"/>
    <cellStyle name="Percent 2 2" xfId="122" xr:uid="{00000000-0005-0000-0000-00007C000000}"/>
    <cellStyle name="Percent 3" xfId="123" xr:uid="{00000000-0005-0000-0000-00007D000000}"/>
    <cellStyle name="Percent 3 2" xfId="124" xr:uid="{00000000-0005-0000-0000-00007E000000}"/>
    <cellStyle name="Percent 4" xfId="125" xr:uid="{00000000-0005-0000-0000-00007F000000}"/>
    <cellStyle name="Reference" xfId="126" xr:uid="{00000000-0005-0000-0000-000080000000}"/>
    <cellStyle name="Row heading" xfId="127" xr:uid="{00000000-0005-0000-0000-000081000000}"/>
    <cellStyle name="Source Hed" xfId="128" xr:uid="{00000000-0005-0000-0000-000082000000}"/>
    <cellStyle name="Source Letter" xfId="129" xr:uid="{00000000-0005-0000-0000-000083000000}"/>
    <cellStyle name="Source Superscript" xfId="130" xr:uid="{00000000-0005-0000-0000-000084000000}"/>
    <cellStyle name="Source Superscript 2" xfId="131" xr:uid="{00000000-0005-0000-0000-000085000000}"/>
    <cellStyle name="Source Text" xfId="132" xr:uid="{00000000-0005-0000-0000-000086000000}"/>
    <cellStyle name="Source Text 2" xfId="133" xr:uid="{00000000-0005-0000-0000-000087000000}"/>
    <cellStyle name="State" xfId="134" xr:uid="{00000000-0005-0000-0000-000088000000}"/>
    <cellStyle name="Superscript" xfId="135" xr:uid="{00000000-0005-0000-0000-000089000000}"/>
    <cellStyle name="Table Data" xfId="136" xr:uid="{00000000-0005-0000-0000-00008A000000}"/>
    <cellStyle name="Table Head Top" xfId="137" xr:uid="{00000000-0005-0000-0000-00008B000000}"/>
    <cellStyle name="Table Hed Side" xfId="138" xr:uid="{00000000-0005-0000-0000-00008C000000}"/>
    <cellStyle name="Table title" xfId="7" xr:uid="{00000000-0005-0000-0000-00008D000000}"/>
    <cellStyle name="Table title 2" xfId="139" xr:uid="{00000000-0005-0000-0000-00008E000000}"/>
    <cellStyle name="Title 2" xfId="140" xr:uid="{00000000-0005-0000-0000-00008F000000}"/>
    <cellStyle name="Title Text" xfId="141" xr:uid="{00000000-0005-0000-0000-000090000000}"/>
    <cellStyle name="Title Text 1" xfId="142" xr:uid="{00000000-0005-0000-0000-000091000000}"/>
    <cellStyle name="Title Text 2" xfId="143" xr:uid="{00000000-0005-0000-0000-000092000000}"/>
    <cellStyle name="Title-1" xfId="144" xr:uid="{00000000-0005-0000-0000-000093000000}"/>
    <cellStyle name="Title-2" xfId="145" xr:uid="{00000000-0005-0000-0000-000094000000}"/>
    <cellStyle name="Title-3" xfId="146" xr:uid="{00000000-0005-0000-0000-000095000000}"/>
    <cellStyle name="Total 2" xfId="147" xr:uid="{00000000-0005-0000-0000-000096000000}"/>
    <cellStyle name="Warning Text 2" xfId="148" xr:uid="{00000000-0005-0000-0000-000097000000}"/>
    <cellStyle name="Wrap" xfId="149" xr:uid="{00000000-0005-0000-0000-000098000000}"/>
    <cellStyle name="Wrap Bold" xfId="150" xr:uid="{00000000-0005-0000-0000-000099000000}"/>
    <cellStyle name="Wrap Title" xfId="151" xr:uid="{00000000-0005-0000-0000-00009A000000}"/>
    <cellStyle name="Wrap_NTS99-~11" xfId="152" xr:uid="{00000000-0005-0000-0000-00009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externalLink" Target="externalLinks/externalLink1.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4.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2.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anM/Documents/eps-us/InputData/trans/SYFAFE/Start%20Year%20Fleet%20Avg%20Fuel%20Econom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olivia/Documents/EPS_Models%20by%20Region/RMI/Colorado/CO_Model/InputData/trans/SYFAFE/Start%20Year%20Fleet%20Avg%20Fuel%20Economy_v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MeganM/Desktop/US%203.1.3.1/InputData/trans/BNVFE/BAU%20New%20Veh%20Fuel%20Econom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7"/>
      <sheetName val="AEO 38"/>
      <sheetName val="AEO 40"/>
      <sheetName val="AEO 41"/>
      <sheetName val="AEO 43"/>
      <sheetName val="AEO 46"/>
      <sheetName val="AEO 47"/>
      <sheetName val="AEO 48"/>
      <sheetName val="AEO 49"/>
      <sheetName val="LDVs"/>
      <sheetName val="SYVbT-passenger"/>
      <sheetName val="SYVbT-freight"/>
      <sheetName val="BAADTbVT-passenger"/>
      <sheetName val="BAADTbVT-frgt"/>
      <sheetName val="NTS 1-40"/>
      <sheetName val="NRBS 40"/>
      <sheetName val="Calculations Etc"/>
      <sheetName val="Calibration Adjustments"/>
      <sheetName val="SYFAFE-psgr"/>
      <sheetName val="SYFAFE-frg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ow r="109">
          <cell r="A109">
            <v>1000000000</v>
          </cell>
        </row>
        <row r="110">
          <cell r="A110">
            <v>1000000000000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8"/>
      <sheetName val="AEO 40"/>
      <sheetName val="AEO 47"/>
      <sheetName val="AEO 48"/>
      <sheetName val="AEO 49"/>
      <sheetName val="AEO 50"/>
      <sheetName val="NTS 1-40"/>
      <sheetName val="NRBS 40"/>
      <sheetName val="NAP F28"/>
      <sheetName val="SYFAFE-frgt"/>
      <sheetName val="Calculations Etc"/>
      <sheetName val="BNVFE-LDVs-psgr"/>
      <sheetName val="BNVFE-LDVs-frgt"/>
      <sheetName val="BNVFE-HDVs-psgr"/>
      <sheetName val="BNVFE-HDVs-frgt"/>
      <sheetName val="BNVFE-aircraft-psgr"/>
      <sheetName val="BNVFE-aircraft-frgt"/>
      <sheetName val="BNVFE-rail-psgr"/>
      <sheetName val="BNVFE-rail-frgt"/>
      <sheetName val="BNVFE-ships-psgr"/>
      <sheetName val="BNVFE-ships-frgt"/>
      <sheetName val="BNVFE-motorbikes-psgr"/>
      <sheetName val="BNVFE-motorbikes-frgt"/>
      <sheetName val="BNVFE_data for BHNVFEAL"/>
    </sheetNames>
    <sheetDataSet>
      <sheetData sheetId="0">
        <row r="136">
          <cell r="B136">
            <v>2017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esi.org/articles/view/electrification-of-u.s.-railways-pie-in-the-sky-or-realistic-goal" TargetMode="External"/><Relationship Id="rId1" Type="http://schemas.openxmlformats.org/officeDocument/2006/relationships/hyperlink" Target="https://www.energy.gov/sites/prod/files/2015/11/f27/fcto_fuel_cells_fact_sheet.pdf"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afdc.energy.gov/vehicles/propane.html" TargetMode="External"/><Relationship Id="rId1" Type="http://schemas.openxmlformats.org/officeDocument/2006/relationships/hyperlink" Target="https://www.sustainablebusinesstoolkit.com/lpg-vs-petrol-vehicles/"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9"/>
  <sheetViews>
    <sheetView workbookViewId="0">
      <selection activeCell="A95" sqref="A95:XFD95"/>
    </sheetView>
  </sheetViews>
  <sheetFormatPr defaultRowHeight="14.5"/>
  <cols>
    <col min="1" max="1" width="13.36328125" customWidth="1"/>
    <col min="2" max="2" width="107.36328125" customWidth="1"/>
  </cols>
  <sheetData>
    <row r="1" spans="1:3">
      <c r="A1" s="1" t="s">
        <v>0</v>
      </c>
      <c r="B1" t="s">
        <v>3418</v>
      </c>
      <c r="C1" s="130">
        <v>44834</v>
      </c>
    </row>
    <row r="3" spans="1:3">
      <c r="A3" s="1" t="s">
        <v>1</v>
      </c>
      <c r="B3" s="2" t="s">
        <v>503</v>
      </c>
    </row>
    <row r="4" spans="1:3">
      <c r="B4" t="s">
        <v>473</v>
      </c>
    </row>
    <row r="5" spans="1:3">
      <c r="B5" s="5" t="s">
        <v>3321</v>
      </c>
    </row>
    <row r="6" spans="1:3">
      <c r="B6" t="s">
        <v>3322</v>
      </c>
    </row>
    <row r="7" spans="1:3">
      <c r="B7" t="s">
        <v>474</v>
      </c>
    </row>
    <row r="8" spans="1:3">
      <c r="B8" t="s">
        <v>3323</v>
      </c>
    </row>
    <row r="10" spans="1:3">
      <c r="B10" t="s">
        <v>536</v>
      </c>
    </row>
    <row r="11" spans="1:3">
      <c r="B11" s="5">
        <v>2017</v>
      </c>
    </row>
    <row r="12" spans="1:3">
      <c r="B12" t="s">
        <v>537</v>
      </c>
    </row>
    <row r="13" spans="1:3">
      <c r="B13" t="s">
        <v>539</v>
      </c>
    </row>
    <row r="14" spans="1:3">
      <c r="B14" t="s">
        <v>538</v>
      </c>
    </row>
    <row r="16" spans="1:3">
      <c r="B16" t="s">
        <v>497</v>
      </c>
    </row>
    <row r="17" spans="2:2">
      <c r="B17" s="5">
        <v>2013</v>
      </c>
    </row>
    <row r="18" spans="2:2">
      <c r="B18" t="s">
        <v>498</v>
      </c>
    </row>
    <row r="19" spans="2:2">
      <c r="B19" t="s">
        <v>499</v>
      </c>
    </row>
    <row r="20" spans="2:2">
      <c r="B20" t="s">
        <v>500</v>
      </c>
    </row>
    <row r="22" spans="2:2">
      <c r="B22" t="s">
        <v>869</v>
      </c>
    </row>
    <row r="23" spans="2:2">
      <c r="B23" s="5">
        <v>2015</v>
      </c>
    </row>
    <row r="24" spans="2:2">
      <c r="B24" t="s">
        <v>870</v>
      </c>
    </row>
    <row r="25" spans="2:2">
      <c r="B25" s="19" t="s">
        <v>871</v>
      </c>
    </row>
    <row r="27" spans="2:2">
      <c r="B27" t="s">
        <v>833</v>
      </c>
    </row>
    <row r="29" spans="2:2">
      <c r="B29" s="2" t="s">
        <v>1100</v>
      </c>
    </row>
    <row r="30" spans="2:2">
      <c r="B30" t="s">
        <v>1101</v>
      </c>
    </row>
    <row r="31" spans="2:2">
      <c r="B31" s="5">
        <v>2018</v>
      </c>
    </row>
    <row r="32" spans="2:2">
      <c r="B32" t="s">
        <v>1102</v>
      </c>
    </row>
    <row r="33" spans="1:2">
      <c r="B33" s="19" t="s">
        <v>1103</v>
      </c>
    </row>
    <row r="34" spans="1:2">
      <c r="B34" t="s">
        <v>1104</v>
      </c>
    </row>
    <row r="36" spans="1:2">
      <c r="A36" s="1" t="s">
        <v>111</v>
      </c>
    </row>
    <row r="37" spans="1:2">
      <c r="A37" t="s">
        <v>855</v>
      </c>
    </row>
    <row r="39" spans="1:2">
      <c r="A39" s="1" t="s">
        <v>595</v>
      </c>
    </row>
    <row r="40" spans="1:2">
      <c r="A40" s="8" t="s">
        <v>3324</v>
      </c>
    </row>
    <row r="41" spans="1:2">
      <c r="A41" t="s">
        <v>3318</v>
      </c>
    </row>
    <row r="42" spans="1:2">
      <c r="A42" t="s">
        <v>3319</v>
      </c>
    </row>
    <row r="43" spans="1:2">
      <c r="A43" t="s">
        <v>3320</v>
      </c>
    </row>
    <row r="45" spans="1:2">
      <c r="A45" s="1" t="s">
        <v>3063</v>
      </c>
    </row>
    <row r="46" spans="1:2">
      <c r="A46" s="8" t="s">
        <v>3064</v>
      </c>
    </row>
    <row r="47" spans="1:2">
      <c r="A47" t="s">
        <v>3377</v>
      </c>
    </row>
    <row r="48" spans="1:2">
      <c r="A48" t="s">
        <v>3378</v>
      </c>
    </row>
    <row r="49" spans="1:1">
      <c r="A49" s="8"/>
    </row>
    <row r="50" spans="1:1">
      <c r="A50" t="s">
        <v>3060</v>
      </c>
    </row>
    <row r="51" spans="1:1">
      <c r="A51" t="s">
        <v>3061</v>
      </c>
    </row>
    <row r="52" spans="1:1">
      <c r="A52" t="s">
        <v>3379</v>
      </c>
    </row>
    <row r="54" spans="1:1">
      <c r="A54" t="s">
        <v>3315</v>
      </c>
    </row>
    <row r="55" spans="1:1">
      <c r="A55" t="s">
        <v>3316</v>
      </c>
    </row>
    <row r="56" spans="1:1">
      <c r="A56" t="s">
        <v>3317</v>
      </c>
    </row>
    <row r="57" spans="1:1">
      <c r="A57" t="s">
        <v>3381</v>
      </c>
    </row>
    <row r="58" spans="1:1">
      <c r="A58" t="s">
        <v>3382</v>
      </c>
    </row>
    <row r="60" spans="1:1">
      <c r="A60" s="1" t="s">
        <v>597</v>
      </c>
    </row>
    <row r="61" spans="1:1">
      <c r="A61" s="8" t="s">
        <v>1114</v>
      </c>
    </row>
    <row r="62" spans="1:1">
      <c r="A62" t="s">
        <v>3380</v>
      </c>
    </row>
    <row r="63" spans="1:1">
      <c r="A63" t="s">
        <v>3383</v>
      </c>
    </row>
    <row r="64" spans="1:1">
      <c r="A64" t="s">
        <v>3384</v>
      </c>
    </row>
    <row r="65" spans="1:1">
      <c r="A65" s="8"/>
    </row>
    <row r="66" spans="1:1">
      <c r="A66" s="1" t="s">
        <v>509</v>
      </c>
    </row>
    <row r="67" spans="1:1">
      <c r="A67" s="8" t="s">
        <v>501</v>
      </c>
    </row>
    <row r="68" spans="1:1">
      <c r="A68" t="s">
        <v>3385</v>
      </c>
    </row>
    <row r="69" spans="1:1">
      <c r="A69" t="s">
        <v>3386</v>
      </c>
    </row>
    <row r="71" spans="1:1">
      <c r="A71" s="1" t="s">
        <v>504</v>
      </c>
    </row>
    <row r="72" spans="1:1">
      <c r="A72" s="8" t="s">
        <v>502</v>
      </c>
    </row>
    <row r="73" spans="1:1">
      <c r="A73" t="s">
        <v>505</v>
      </c>
    </row>
    <row r="74" spans="1:1">
      <c r="A74" t="s">
        <v>506</v>
      </c>
    </row>
    <row r="75" spans="1:1">
      <c r="A75" t="s">
        <v>507</v>
      </c>
    </row>
    <row r="77" spans="1:1">
      <c r="A77" s="1" t="s">
        <v>508</v>
      </c>
    </row>
    <row r="78" spans="1:1">
      <c r="A78" s="8" t="s">
        <v>1113</v>
      </c>
    </row>
    <row r="79" spans="1:1">
      <c r="A79" t="s">
        <v>1110</v>
      </c>
    </row>
    <row r="80" spans="1:1">
      <c r="A80" t="s">
        <v>1111</v>
      </c>
    </row>
    <row r="81" spans="1:1">
      <c r="A81" t="s">
        <v>1112</v>
      </c>
    </row>
    <row r="82" spans="1:1">
      <c r="A82" s="8"/>
    </row>
    <row r="83" spans="1:1">
      <c r="A83" s="1" t="s">
        <v>477</v>
      </c>
    </row>
    <row r="84" spans="1:1">
      <c r="A84" s="8" t="s">
        <v>502</v>
      </c>
    </row>
    <row r="85" spans="1:1">
      <c r="A85" t="s">
        <v>478</v>
      </c>
    </row>
    <row r="86" spans="1:1">
      <c r="A86" t="s">
        <v>1116</v>
      </c>
    </row>
    <row r="87" spans="1:1">
      <c r="A87" t="s">
        <v>1117</v>
      </c>
    </row>
    <row r="88" spans="1:1">
      <c r="A88" t="s">
        <v>1118</v>
      </c>
    </row>
    <row r="89" spans="1:1">
      <c r="A89" t="s">
        <v>1115</v>
      </c>
    </row>
    <row r="90" spans="1:1">
      <c r="A90" t="s">
        <v>480</v>
      </c>
    </row>
    <row r="91" spans="1:1">
      <c r="A91" t="s">
        <v>479</v>
      </c>
    </row>
    <row r="93" spans="1:1">
      <c r="A93" s="1" t="s">
        <v>3387</v>
      </c>
    </row>
    <row r="94" spans="1:1">
      <c r="A94" t="s">
        <v>3388</v>
      </c>
    </row>
    <row r="95" spans="1:1">
      <c r="A95" s="1"/>
    </row>
    <row r="96" spans="1:1">
      <c r="A96" s="1" t="s">
        <v>540</v>
      </c>
    </row>
    <row r="97" spans="1:2">
      <c r="A97" t="s">
        <v>541</v>
      </c>
    </row>
    <row r="99" spans="1:2">
      <c r="A99" t="s">
        <v>860</v>
      </c>
      <c r="B99">
        <v>2019</v>
      </c>
    </row>
  </sheetData>
  <hyperlinks>
    <hyperlink ref="B25" r:id="rId1" xr:uid="{00000000-0004-0000-0000-000000000000}"/>
    <hyperlink ref="B33"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2837"/>
  <sheetViews>
    <sheetView topLeftCell="A37" workbookViewId="0">
      <selection activeCell="F44" sqref="F44"/>
    </sheetView>
  </sheetViews>
  <sheetFormatPr defaultRowHeight="15" customHeight="1"/>
  <cols>
    <col min="1" max="1" width="27.7265625" customWidth="1"/>
    <col min="2" max="2" width="49" customWidth="1"/>
  </cols>
  <sheetData>
    <row r="1" spans="1:34" ht="15" customHeight="1" thickBot="1">
      <c r="B1" s="21" t="s">
        <v>1175</v>
      </c>
      <c r="C1" s="22">
        <v>2020</v>
      </c>
      <c r="D1" s="22">
        <v>2021</v>
      </c>
      <c r="E1" s="22">
        <v>2022</v>
      </c>
      <c r="F1" s="22">
        <v>2023</v>
      </c>
      <c r="G1" s="22">
        <v>2024</v>
      </c>
      <c r="H1" s="22">
        <v>2025</v>
      </c>
      <c r="I1" s="22">
        <v>2026</v>
      </c>
      <c r="J1" s="22">
        <v>2027</v>
      </c>
      <c r="K1" s="22">
        <v>2028</v>
      </c>
      <c r="L1" s="22">
        <v>2029</v>
      </c>
      <c r="M1" s="22">
        <v>2030</v>
      </c>
      <c r="N1" s="22">
        <v>2031</v>
      </c>
      <c r="O1" s="22">
        <v>2032</v>
      </c>
      <c r="P1" s="22">
        <v>2033</v>
      </c>
      <c r="Q1" s="22">
        <v>2034</v>
      </c>
      <c r="R1" s="22">
        <v>2035</v>
      </c>
      <c r="S1" s="22">
        <v>2036</v>
      </c>
      <c r="T1" s="22">
        <v>2037</v>
      </c>
      <c r="U1" s="22">
        <v>2038</v>
      </c>
      <c r="V1" s="22">
        <v>2039</v>
      </c>
      <c r="W1" s="22">
        <v>2040</v>
      </c>
      <c r="X1" s="22">
        <v>2041</v>
      </c>
      <c r="Y1" s="22">
        <v>2042</v>
      </c>
      <c r="Z1" s="22">
        <v>2043</v>
      </c>
      <c r="AA1" s="22">
        <v>2044</v>
      </c>
      <c r="AB1" s="22">
        <v>2045</v>
      </c>
      <c r="AC1" s="22">
        <v>2046</v>
      </c>
      <c r="AD1" s="22">
        <v>2047</v>
      </c>
      <c r="AE1" s="22">
        <v>2048</v>
      </c>
      <c r="AF1" s="22">
        <v>2049</v>
      </c>
      <c r="AG1" s="22">
        <v>2050</v>
      </c>
    </row>
    <row r="2" spans="1:34" ht="15" customHeight="1" thickTop="1"/>
    <row r="3" spans="1:34" ht="15" customHeight="1">
      <c r="C3" s="104" t="s">
        <v>110</v>
      </c>
      <c r="D3" s="104" t="s">
        <v>1176</v>
      </c>
      <c r="E3" s="105"/>
      <c r="F3" s="105"/>
      <c r="G3" s="105"/>
      <c r="H3" s="105"/>
    </row>
    <row r="4" spans="1:34" ht="15" customHeight="1">
      <c r="C4" s="104" t="s">
        <v>109</v>
      </c>
      <c r="D4" s="104" t="s">
        <v>1177</v>
      </c>
      <c r="E4" s="105"/>
      <c r="F4" s="105"/>
      <c r="G4" s="104" t="s">
        <v>108</v>
      </c>
      <c r="H4" s="105"/>
    </row>
    <row r="5" spans="1:34" ht="15" customHeight="1">
      <c r="C5" s="104" t="s">
        <v>107</v>
      </c>
      <c r="D5" s="104" t="s">
        <v>1178</v>
      </c>
      <c r="E5" s="105"/>
      <c r="F5" s="105"/>
      <c r="G5" s="105"/>
      <c r="H5" s="105"/>
    </row>
    <row r="6" spans="1:34" ht="15" customHeight="1">
      <c r="C6" s="104" t="s">
        <v>106</v>
      </c>
      <c r="D6" s="105"/>
      <c r="E6" s="104" t="s">
        <v>1179</v>
      </c>
      <c r="F6" s="105"/>
      <c r="G6" s="105"/>
      <c r="H6" s="105"/>
    </row>
    <row r="7" spans="1:34" ht="15" customHeight="1">
      <c r="C7" s="105"/>
      <c r="D7" s="105"/>
      <c r="E7" s="105"/>
      <c r="F7" s="105"/>
      <c r="G7" s="105"/>
      <c r="H7" s="105"/>
    </row>
    <row r="10" spans="1:34" ht="15" customHeight="1">
      <c r="A10" s="15" t="s">
        <v>105</v>
      </c>
      <c r="B10" s="24" t="s">
        <v>104</v>
      </c>
      <c r="AH10" s="106" t="s">
        <v>1180</v>
      </c>
    </row>
    <row r="11" spans="1:34" ht="15" customHeight="1">
      <c r="B11" s="21"/>
      <c r="AH11" s="106" t="s">
        <v>1181</v>
      </c>
    </row>
    <row r="12" spans="1:34" ht="15" customHeight="1">
      <c r="B12" s="21"/>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106" t="s">
        <v>1182</v>
      </c>
    </row>
    <row r="13" spans="1:34" ht="15" customHeight="1" thickBot="1">
      <c r="B13" s="22" t="s">
        <v>103</v>
      </c>
      <c r="C13" s="22">
        <v>2020</v>
      </c>
      <c r="D13" s="22">
        <v>2021</v>
      </c>
      <c r="E13" s="22">
        <v>2022</v>
      </c>
      <c r="F13" s="22">
        <v>2023</v>
      </c>
      <c r="G13" s="22">
        <v>2024</v>
      </c>
      <c r="H13" s="22">
        <v>2025</v>
      </c>
      <c r="I13" s="22">
        <v>2026</v>
      </c>
      <c r="J13" s="22">
        <v>2027</v>
      </c>
      <c r="K13" s="22">
        <v>2028</v>
      </c>
      <c r="L13" s="22">
        <v>2029</v>
      </c>
      <c r="M13" s="22">
        <v>2030</v>
      </c>
      <c r="N13" s="22">
        <v>2031</v>
      </c>
      <c r="O13" s="22">
        <v>2032</v>
      </c>
      <c r="P13" s="22">
        <v>2033</v>
      </c>
      <c r="Q13" s="22">
        <v>2034</v>
      </c>
      <c r="R13" s="22">
        <v>2035</v>
      </c>
      <c r="S13" s="22">
        <v>2036</v>
      </c>
      <c r="T13" s="22">
        <v>2037</v>
      </c>
      <c r="U13" s="22">
        <v>2038</v>
      </c>
      <c r="V13" s="22">
        <v>2039</v>
      </c>
      <c r="W13" s="22">
        <v>2040</v>
      </c>
      <c r="X13" s="22">
        <v>2041</v>
      </c>
      <c r="Y13" s="22">
        <v>2042</v>
      </c>
      <c r="Z13" s="22">
        <v>2043</v>
      </c>
      <c r="AA13" s="22">
        <v>2044</v>
      </c>
      <c r="AB13" s="22">
        <v>2045</v>
      </c>
      <c r="AC13" s="22">
        <v>2046</v>
      </c>
      <c r="AD13" s="22">
        <v>2047</v>
      </c>
      <c r="AE13" s="22">
        <v>2048</v>
      </c>
      <c r="AF13" s="22">
        <v>2049</v>
      </c>
      <c r="AG13" s="22">
        <v>2050</v>
      </c>
      <c r="AH13" s="107" t="s">
        <v>1183</v>
      </c>
    </row>
    <row r="14" spans="1:34" ht="15" customHeight="1" thickTop="1"/>
    <row r="15" spans="1:34" ht="15" customHeight="1">
      <c r="B15" s="25" t="s">
        <v>102</v>
      </c>
    </row>
    <row r="16" spans="1:34" ht="15" customHeight="1">
      <c r="B16" s="25" t="s">
        <v>101</v>
      </c>
    </row>
    <row r="17" spans="1:34" ht="15" customHeight="1">
      <c r="B17" s="25" t="s">
        <v>100</v>
      </c>
    </row>
    <row r="18" spans="1:34" ht="15" customHeight="1">
      <c r="A18" s="15" t="s">
        <v>99</v>
      </c>
      <c r="B18" s="32" t="s">
        <v>98</v>
      </c>
      <c r="C18" s="26">
        <v>2628.821289</v>
      </c>
      <c r="D18" s="26">
        <v>2807.2766109999998</v>
      </c>
      <c r="E18" s="26">
        <v>2862.5334469999998</v>
      </c>
      <c r="F18" s="26">
        <v>2927.623047</v>
      </c>
      <c r="G18" s="26">
        <v>2985.178711</v>
      </c>
      <c r="H18" s="26">
        <v>3035.5583499999998</v>
      </c>
      <c r="I18" s="26">
        <v>3076.6459960000002</v>
      </c>
      <c r="J18" s="26">
        <v>3107.342529</v>
      </c>
      <c r="K18" s="26">
        <v>3133.9348140000002</v>
      </c>
      <c r="L18" s="26">
        <v>3153.696289</v>
      </c>
      <c r="M18" s="26">
        <v>3170.140625</v>
      </c>
      <c r="N18" s="26">
        <v>3182.3603520000001</v>
      </c>
      <c r="O18" s="26">
        <v>3194.3308109999998</v>
      </c>
      <c r="P18" s="26">
        <v>3208.3691410000001</v>
      </c>
      <c r="Q18" s="26">
        <v>3223.0124510000001</v>
      </c>
      <c r="R18" s="26">
        <v>3240.584961</v>
      </c>
      <c r="S18" s="26">
        <v>3258.4960940000001</v>
      </c>
      <c r="T18" s="26">
        <v>3274.8767090000001</v>
      </c>
      <c r="U18" s="26">
        <v>3290.0166020000001</v>
      </c>
      <c r="V18" s="26">
        <v>3306.976807</v>
      </c>
      <c r="W18" s="26">
        <v>3326.3066410000001</v>
      </c>
      <c r="X18" s="26">
        <v>3344.3862300000001</v>
      </c>
      <c r="Y18" s="26">
        <v>3362.8256839999999</v>
      </c>
      <c r="Z18" s="26">
        <v>3380.6958009999998</v>
      </c>
      <c r="AA18" s="26">
        <v>3396.751953</v>
      </c>
      <c r="AB18" s="26">
        <v>3412.030518</v>
      </c>
      <c r="AC18" s="26">
        <v>3428.1083979999999</v>
      </c>
      <c r="AD18" s="26">
        <v>3442.514893</v>
      </c>
      <c r="AE18" s="26">
        <v>3458.3400879999999</v>
      </c>
      <c r="AF18" s="26">
        <v>3474.70874</v>
      </c>
      <c r="AG18" s="26">
        <v>3490.9399410000001</v>
      </c>
      <c r="AH18" s="27">
        <v>9.4990000000000005E-3</v>
      </c>
    </row>
    <row r="19" spans="1:34" ht="15" customHeight="1">
      <c r="A19" s="15" t="s">
        <v>97</v>
      </c>
      <c r="B19" s="32" t="s">
        <v>96</v>
      </c>
      <c r="C19" s="26">
        <v>89.884674000000004</v>
      </c>
      <c r="D19" s="26">
        <v>93.705605000000006</v>
      </c>
      <c r="E19" s="26">
        <v>96.386086000000006</v>
      </c>
      <c r="F19" s="26">
        <v>98.338295000000002</v>
      </c>
      <c r="G19" s="26">
        <v>100.593414</v>
      </c>
      <c r="H19" s="26">
        <v>102.85940600000001</v>
      </c>
      <c r="I19" s="26">
        <v>104.504807</v>
      </c>
      <c r="J19" s="26">
        <v>105.69051399999999</v>
      </c>
      <c r="K19" s="26">
        <v>106.736481</v>
      </c>
      <c r="L19" s="26">
        <v>107.652618</v>
      </c>
      <c r="M19" s="26">
        <v>108.582993</v>
      </c>
      <c r="N19" s="26">
        <v>109.541687</v>
      </c>
      <c r="O19" s="26">
        <v>110.618843</v>
      </c>
      <c r="P19" s="26">
        <v>111.707047</v>
      </c>
      <c r="Q19" s="26">
        <v>112.958611</v>
      </c>
      <c r="R19" s="26">
        <v>114.464401</v>
      </c>
      <c r="S19" s="26">
        <v>115.907135</v>
      </c>
      <c r="T19" s="26">
        <v>117.21489699999999</v>
      </c>
      <c r="U19" s="26">
        <v>118.581619</v>
      </c>
      <c r="V19" s="26">
        <v>120.043655</v>
      </c>
      <c r="W19" s="26">
        <v>121.52813</v>
      </c>
      <c r="X19" s="26">
        <v>123.152664</v>
      </c>
      <c r="Y19" s="26">
        <v>124.795624</v>
      </c>
      <c r="Z19" s="26">
        <v>126.547287</v>
      </c>
      <c r="AA19" s="26">
        <v>128.138092</v>
      </c>
      <c r="AB19" s="26">
        <v>129.78653</v>
      </c>
      <c r="AC19" s="26">
        <v>131.399384</v>
      </c>
      <c r="AD19" s="26">
        <v>132.81887800000001</v>
      </c>
      <c r="AE19" s="26">
        <v>134.41592399999999</v>
      </c>
      <c r="AF19" s="26">
        <v>136.183762</v>
      </c>
      <c r="AG19" s="26">
        <v>138.009995</v>
      </c>
      <c r="AH19" s="27">
        <v>1.4396000000000001E-2</v>
      </c>
    </row>
    <row r="20" spans="1:34" ht="15" customHeight="1">
      <c r="A20" s="15" t="s">
        <v>95</v>
      </c>
      <c r="B20" s="32" t="s">
        <v>94</v>
      </c>
      <c r="C20" s="26">
        <v>274.54937699999999</v>
      </c>
      <c r="D20" s="26">
        <v>282.815247</v>
      </c>
      <c r="E20" s="26">
        <v>293.31253099999998</v>
      </c>
      <c r="F20" s="26">
        <v>299.26825000000002</v>
      </c>
      <c r="G20" s="26">
        <v>306.24056999999999</v>
      </c>
      <c r="H20" s="26">
        <v>313.392517</v>
      </c>
      <c r="I20" s="26">
        <v>318.20425399999999</v>
      </c>
      <c r="J20" s="26">
        <v>321.86676</v>
      </c>
      <c r="K20" s="26">
        <v>325.49911500000002</v>
      </c>
      <c r="L20" s="26">
        <v>328.918182</v>
      </c>
      <c r="M20" s="26">
        <v>332.87759399999999</v>
      </c>
      <c r="N20" s="26">
        <v>337.04803500000003</v>
      </c>
      <c r="O20" s="26">
        <v>341.41943400000002</v>
      </c>
      <c r="P20" s="26">
        <v>345.24298099999999</v>
      </c>
      <c r="Q20" s="26">
        <v>349.75103799999999</v>
      </c>
      <c r="R20" s="26">
        <v>355.34860200000003</v>
      </c>
      <c r="S20" s="26">
        <v>360.47448700000001</v>
      </c>
      <c r="T20" s="26">
        <v>365.307861</v>
      </c>
      <c r="U20" s="26">
        <v>370.46981799999998</v>
      </c>
      <c r="V20" s="26">
        <v>375.98251299999998</v>
      </c>
      <c r="W20" s="26">
        <v>381.01727299999999</v>
      </c>
      <c r="X20" s="26">
        <v>386.70855699999998</v>
      </c>
      <c r="Y20" s="26">
        <v>392.79480000000001</v>
      </c>
      <c r="Z20" s="26">
        <v>399.70086700000002</v>
      </c>
      <c r="AA20" s="26">
        <v>405.64846799999998</v>
      </c>
      <c r="AB20" s="26">
        <v>411.79803500000003</v>
      </c>
      <c r="AC20" s="26">
        <v>417.07052599999997</v>
      </c>
      <c r="AD20" s="26">
        <v>422.22894300000002</v>
      </c>
      <c r="AE20" s="26">
        <v>428.005066</v>
      </c>
      <c r="AF20" s="26">
        <v>434.11798099999999</v>
      </c>
      <c r="AG20" s="26">
        <v>440.79153400000001</v>
      </c>
      <c r="AH20" s="27">
        <v>1.5907000000000001E-2</v>
      </c>
    </row>
    <row r="21" spans="1:34" ht="15" customHeight="1">
      <c r="B21" s="25" t="s">
        <v>840</v>
      </c>
    </row>
    <row r="22" spans="1:34" ht="15" customHeight="1">
      <c r="A22" s="15" t="s">
        <v>834</v>
      </c>
      <c r="B22" s="32" t="s">
        <v>835</v>
      </c>
      <c r="C22" s="26">
        <v>108.32250999999999</v>
      </c>
      <c r="D22" s="26">
        <v>134.82925399999999</v>
      </c>
      <c r="E22" s="26">
        <v>154.717422</v>
      </c>
      <c r="F22" s="26">
        <v>169.65283199999999</v>
      </c>
      <c r="G22" s="26">
        <v>180.920807</v>
      </c>
      <c r="H22" s="26">
        <v>189.44929500000001</v>
      </c>
      <c r="I22" s="26">
        <v>195.917755</v>
      </c>
      <c r="J22" s="26">
        <v>200.87158199999999</v>
      </c>
      <c r="K22" s="26">
        <v>204.42939799999999</v>
      </c>
      <c r="L22" s="26">
        <v>207.178192</v>
      </c>
      <c r="M22" s="26">
        <v>209.42626999999999</v>
      </c>
      <c r="N22" s="26">
        <v>211.01544200000001</v>
      </c>
      <c r="O22" s="26">
        <v>212.35484299999999</v>
      </c>
      <c r="P22" s="26">
        <v>213.36850000000001</v>
      </c>
      <c r="Q22" s="26">
        <v>214.16456600000001</v>
      </c>
      <c r="R22" s="26">
        <v>214.70815999999999</v>
      </c>
      <c r="S22" s="26">
        <v>215.16941800000001</v>
      </c>
      <c r="T22" s="26">
        <v>215.53512599999999</v>
      </c>
      <c r="U22" s="26">
        <v>215.80548099999999</v>
      </c>
      <c r="V22" s="26">
        <v>215.98587000000001</v>
      </c>
      <c r="W22" s="26">
        <v>216.16197199999999</v>
      </c>
      <c r="X22" s="26">
        <v>216.26544200000001</v>
      </c>
      <c r="Y22" s="26">
        <v>216.33122299999999</v>
      </c>
      <c r="Z22" s="26">
        <v>216.37844799999999</v>
      </c>
      <c r="AA22" s="26">
        <v>216.409988</v>
      </c>
      <c r="AB22" s="26">
        <v>216.441574</v>
      </c>
      <c r="AC22" s="26">
        <v>216.45150799999999</v>
      </c>
      <c r="AD22" s="26">
        <v>216.468369</v>
      </c>
      <c r="AE22" s="26">
        <v>216.483002</v>
      </c>
      <c r="AF22" s="26">
        <v>216.552536</v>
      </c>
      <c r="AG22" s="26">
        <v>216.64347799999999</v>
      </c>
      <c r="AH22" s="27">
        <v>2.3373999999999999E-2</v>
      </c>
    </row>
    <row r="23" spans="1:34" ht="15" customHeight="1">
      <c r="A23" s="15" t="s">
        <v>836</v>
      </c>
      <c r="B23" s="32" t="s">
        <v>837</v>
      </c>
      <c r="C23" s="26">
        <v>24.970692</v>
      </c>
      <c r="D23" s="26">
        <v>29.653244000000001</v>
      </c>
      <c r="E23" s="26">
        <v>33.486446000000001</v>
      </c>
      <c r="F23" s="26">
        <v>36.386100999999996</v>
      </c>
      <c r="G23" s="26">
        <v>38.577961000000002</v>
      </c>
      <c r="H23" s="26">
        <v>40.222988000000001</v>
      </c>
      <c r="I23" s="26">
        <v>41.396163999999999</v>
      </c>
      <c r="J23" s="26">
        <v>42.264778</v>
      </c>
      <c r="K23" s="26">
        <v>42.515728000000003</v>
      </c>
      <c r="L23" s="26">
        <v>42.713290999999998</v>
      </c>
      <c r="M23" s="26">
        <v>43.137005000000002</v>
      </c>
      <c r="N23" s="26">
        <v>43.343741999999999</v>
      </c>
      <c r="O23" s="26">
        <v>43.818241</v>
      </c>
      <c r="P23" s="26">
        <v>44.274138999999998</v>
      </c>
      <c r="Q23" s="26">
        <v>44.835864999999998</v>
      </c>
      <c r="R23" s="26">
        <v>45.310886000000004</v>
      </c>
      <c r="S23" s="26">
        <v>45.831733999999997</v>
      </c>
      <c r="T23" s="26">
        <v>46.327930000000002</v>
      </c>
      <c r="U23" s="26">
        <v>46.816153999999997</v>
      </c>
      <c r="V23" s="26">
        <v>47.317447999999999</v>
      </c>
      <c r="W23" s="26">
        <v>47.980491999999998</v>
      </c>
      <c r="X23" s="26">
        <v>48.582149999999999</v>
      </c>
      <c r="Y23" s="26">
        <v>49.164020999999998</v>
      </c>
      <c r="Z23" s="26">
        <v>49.763081</v>
      </c>
      <c r="AA23" s="26">
        <v>50.334721000000002</v>
      </c>
      <c r="AB23" s="26">
        <v>50.978020000000001</v>
      </c>
      <c r="AC23" s="26">
        <v>51.558666000000002</v>
      </c>
      <c r="AD23" s="26">
        <v>52.079247000000002</v>
      </c>
      <c r="AE23" s="26">
        <v>52.647174999999997</v>
      </c>
      <c r="AF23" s="26">
        <v>53.282265000000002</v>
      </c>
      <c r="AG23" s="26">
        <v>53.912506</v>
      </c>
      <c r="AH23" s="27">
        <v>2.5987E-2</v>
      </c>
    </row>
    <row r="24" spans="1:34" ht="15" customHeight="1">
      <c r="B24" s="25" t="s">
        <v>93</v>
      </c>
    </row>
    <row r="25" spans="1:34" ht="15" customHeight="1">
      <c r="A25" s="15" t="s">
        <v>92</v>
      </c>
      <c r="B25" s="32" t="s">
        <v>91</v>
      </c>
      <c r="C25" s="26">
        <v>738.85894800000005</v>
      </c>
      <c r="D25" s="26">
        <v>1081.6602780000001</v>
      </c>
      <c r="E25" s="26">
        <v>1215.7373050000001</v>
      </c>
      <c r="F25" s="26">
        <v>1284.3009030000001</v>
      </c>
      <c r="G25" s="26">
        <v>1340.241943</v>
      </c>
      <c r="H25" s="26">
        <v>1397.2540280000001</v>
      </c>
      <c r="I25" s="26">
        <v>1430.9814449999999</v>
      </c>
      <c r="J25" s="26">
        <v>1455.449707</v>
      </c>
      <c r="K25" s="26">
        <v>1476.532837</v>
      </c>
      <c r="L25" s="26">
        <v>1495.998779</v>
      </c>
      <c r="M25" s="26">
        <v>1516.366577</v>
      </c>
      <c r="N25" s="26">
        <v>1539.9562989999999</v>
      </c>
      <c r="O25" s="26">
        <v>1569.89563</v>
      </c>
      <c r="P25" s="26">
        <v>1600.4498289999999</v>
      </c>
      <c r="Q25" s="26">
        <v>1634.8596190000001</v>
      </c>
      <c r="R25" s="26">
        <v>1672.668457</v>
      </c>
      <c r="S25" s="26">
        <v>1707.1351320000001</v>
      </c>
      <c r="T25" s="26">
        <v>1738.4458010000001</v>
      </c>
      <c r="U25" s="26">
        <v>1770.8867190000001</v>
      </c>
      <c r="V25" s="26">
        <v>1807.5972899999999</v>
      </c>
      <c r="W25" s="26">
        <v>1848.8919679999999</v>
      </c>
      <c r="X25" s="26">
        <v>1889.77063</v>
      </c>
      <c r="Y25" s="26">
        <v>1930.5969239999999</v>
      </c>
      <c r="Z25" s="26">
        <v>1971.0720209999999</v>
      </c>
      <c r="AA25" s="26">
        <v>2010.4888920000001</v>
      </c>
      <c r="AB25" s="26">
        <v>2052.9484859999998</v>
      </c>
      <c r="AC25" s="26">
        <v>2092.6599120000001</v>
      </c>
      <c r="AD25" s="26">
        <v>2129.1379390000002</v>
      </c>
      <c r="AE25" s="26">
        <v>2171.07251</v>
      </c>
      <c r="AF25" s="26">
        <v>2213.2192380000001</v>
      </c>
      <c r="AG25" s="26">
        <v>2256.3168949999999</v>
      </c>
      <c r="AH25" s="27">
        <v>3.7914000000000003E-2</v>
      </c>
    </row>
    <row r="26" spans="1:34" ht="15" customHeight="1">
      <c r="B26" s="25" t="s">
        <v>90</v>
      </c>
    </row>
    <row r="27" spans="1:34" ht="15" customHeight="1">
      <c r="A27" s="15" t="s">
        <v>89</v>
      </c>
      <c r="B27" s="32" t="s">
        <v>48</v>
      </c>
      <c r="C27" s="26">
        <v>1508.5570070000001</v>
      </c>
      <c r="D27" s="26">
        <v>1600.7733149999999</v>
      </c>
      <c r="E27" s="26">
        <v>1616.5277100000001</v>
      </c>
      <c r="F27" s="26">
        <v>1618.108643</v>
      </c>
      <c r="G27" s="26">
        <v>1617.9658199999999</v>
      </c>
      <c r="H27" s="26">
        <v>1567.8839109999999</v>
      </c>
      <c r="I27" s="26">
        <v>1587.153687</v>
      </c>
      <c r="J27" s="26">
        <v>1586.3214109999999</v>
      </c>
      <c r="K27" s="26">
        <v>1606.0509030000001</v>
      </c>
      <c r="L27" s="26">
        <v>1623.5897219999999</v>
      </c>
      <c r="M27" s="26">
        <v>1641.5112300000001</v>
      </c>
      <c r="N27" s="26">
        <v>1654.219482</v>
      </c>
      <c r="O27" s="26">
        <v>1664.4609379999999</v>
      </c>
      <c r="P27" s="26">
        <v>1678.1671140000001</v>
      </c>
      <c r="Q27" s="26">
        <v>1686.5092770000001</v>
      </c>
      <c r="R27" s="26">
        <v>1700.822754</v>
      </c>
      <c r="S27" s="26">
        <v>1714.348389</v>
      </c>
      <c r="T27" s="26">
        <v>1725.946533</v>
      </c>
      <c r="U27" s="26">
        <v>1730.0469969999999</v>
      </c>
      <c r="V27" s="26">
        <v>1747.594971</v>
      </c>
      <c r="W27" s="26">
        <v>1753.466919</v>
      </c>
      <c r="X27" s="26">
        <v>1765.8125</v>
      </c>
      <c r="Y27" s="26">
        <v>1783.167725</v>
      </c>
      <c r="Z27" s="26">
        <v>1804.6464840000001</v>
      </c>
      <c r="AA27" s="26">
        <v>1808.417236</v>
      </c>
      <c r="AB27" s="26">
        <v>1822.5867920000001</v>
      </c>
      <c r="AC27" s="26">
        <v>1832.412476</v>
      </c>
      <c r="AD27" s="26">
        <v>1846.727539</v>
      </c>
      <c r="AE27" s="26">
        <v>1860.8991699999999</v>
      </c>
      <c r="AF27" s="26">
        <v>1876.013062</v>
      </c>
      <c r="AG27" s="26">
        <v>1898.7479249999999</v>
      </c>
      <c r="AH27" s="27">
        <v>7.6969999999999998E-3</v>
      </c>
    </row>
    <row r="28" spans="1:34" ht="15" customHeight="1">
      <c r="A28" s="15" t="s">
        <v>88</v>
      </c>
      <c r="B28" s="32" t="s">
        <v>46</v>
      </c>
      <c r="C28" s="26">
        <v>347.68133499999999</v>
      </c>
      <c r="D28" s="26">
        <v>359.32345600000002</v>
      </c>
      <c r="E28" s="26">
        <v>357.10058600000002</v>
      </c>
      <c r="F28" s="26">
        <v>354.906677</v>
      </c>
      <c r="G28" s="26">
        <v>352.695404</v>
      </c>
      <c r="H28" s="26">
        <v>348.07818600000002</v>
      </c>
      <c r="I28" s="26">
        <v>341.28057899999999</v>
      </c>
      <c r="J28" s="26">
        <v>333.10046399999999</v>
      </c>
      <c r="K28" s="26">
        <v>325.25259399999999</v>
      </c>
      <c r="L28" s="26">
        <v>316.86505099999999</v>
      </c>
      <c r="M28" s="26">
        <v>308.73144500000001</v>
      </c>
      <c r="N28" s="26">
        <v>305.11627199999998</v>
      </c>
      <c r="O28" s="26">
        <v>301.85186800000002</v>
      </c>
      <c r="P28" s="26">
        <v>298.30835000000002</v>
      </c>
      <c r="Q28" s="26">
        <v>295.38018799999998</v>
      </c>
      <c r="R28" s="26">
        <v>292.62634300000002</v>
      </c>
      <c r="S28" s="26">
        <v>289.63000499999998</v>
      </c>
      <c r="T28" s="26">
        <v>286.272583</v>
      </c>
      <c r="U28" s="26">
        <v>282.6651</v>
      </c>
      <c r="V28" s="26">
        <v>279.71716300000003</v>
      </c>
      <c r="W28" s="26">
        <v>276.01687600000002</v>
      </c>
      <c r="X28" s="26">
        <v>275.42544600000002</v>
      </c>
      <c r="Y28" s="26">
        <v>275.00784299999998</v>
      </c>
      <c r="Z28" s="26">
        <v>275.36859099999998</v>
      </c>
      <c r="AA28" s="26">
        <v>274.91848800000002</v>
      </c>
      <c r="AB28" s="26">
        <v>274.56326300000001</v>
      </c>
      <c r="AC28" s="26">
        <v>273.54470800000001</v>
      </c>
      <c r="AD28" s="26">
        <v>272.61859099999998</v>
      </c>
      <c r="AE28" s="26">
        <v>271.43493699999999</v>
      </c>
      <c r="AF28" s="26">
        <v>270.55728099999999</v>
      </c>
      <c r="AG28" s="26">
        <v>270.13116500000001</v>
      </c>
      <c r="AH28" s="27">
        <v>-8.3770000000000008E-3</v>
      </c>
    </row>
    <row r="30" spans="1:34" ht="15" customHeight="1">
      <c r="B30" s="25" t="s">
        <v>87</v>
      </c>
    </row>
    <row r="31" spans="1:34" ht="14.5">
      <c r="B31" s="25" t="s">
        <v>86</v>
      </c>
    </row>
    <row r="32" spans="1:34" ht="14.5">
      <c r="A32" s="15" t="s">
        <v>85</v>
      </c>
      <c r="B32" s="32" t="s">
        <v>84</v>
      </c>
      <c r="C32" s="28">
        <v>34.471164999999999</v>
      </c>
      <c r="D32" s="28">
        <v>35.386477999999997</v>
      </c>
      <c r="E32" s="28">
        <v>36.015510999999996</v>
      </c>
      <c r="F32" s="28">
        <v>36.532134999999997</v>
      </c>
      <c r="G32" s="28">
        <v>36.999755999999998</v>
      </c>
      <c r="H32" s="28">
        <v>37.485560999999997</v>
      </c>
      <c r="I32" s="28">
        <v>38.067946999999997</v>
      </c>
      <c r="J32" s="28">
        <v>38.072563000000002</v>
      </c>
      <c r="K32" s="28">
        <v>38.080813999999997</v>
      </c>
      <c r="L32" s="28">
        <v>38.095244999999998</v>
      </c>
      <c r="M32" s="28">
        <v>38.18074</v>
      </c>
      <c r="N32" s="28">
        <v>38.191764999999997</v>
      </c>
      <c r="O32" s="28">
        <v>38.206318000000003</v>
      </c>
      <c r="P32" s="28">
        <v>38.220623000000003</v>
      </c>
      <c r="Q32" s="28">
        <v>38.249493000000001</v>
      </c>
      <c r="R32" s="28">
        <v>38.230080000000001</v>
      </c>
      <c r="S32" s="28">
        <v>38.209507000000002</v>
      </c>
      <c r="T32" s="28">
        <v>38.204478999999999</v>
      </c>
      <c r="U32" s="28">
        <v>38.204224000000004</v>
      </c>
      <c r="V32" s="28">
        <v>38.187893000000003</v>
      </c>
      <c r="W32" s="28">
        <v>38.180140999999999</v>
      </c>
      <c r="X32" s="28">
        <v>38.173969</v>
      </c>
      <c r="Y32" s="28">
        <v>38.160957000000003</v>
      </c>
      <c r="Z32" s="28">
        <v>38.151767999999997</v>
      </c>
      <c r="AA32" s="28">
        <v>38.148342</v>
      </c>
      <c r="AB32" s="28">
        <v>38.153297000000002</v>
      </c>
      <c r="AC32" s="28">
        <v>38.143864000000001</v>
      </c>
      <c r="AD32" s="28">
        <v>38.134365000000003</v>
      </c>
      <c r="AE32" s="28">
        <v>38.120547999999999</v>
      </c>
      <c r="AF32" s="28">
        <v>38.116928000000001</v>
      </c>
      <c r="AG32" s="28">
        <v>38.114223000000003</v>
      </c>
      <c r="AH32" s="27">
        <v>3.3540000000000002E-3</v>
      </c>
    </row>
    <row r="33" spans="1:34" ht="14.5">
      <c r="A33" s="15" t="s">
        <v>83</v>
      </c>
      <c r="B33" s="32" t="s">
        <v>82</v>
      </c>
      <c r="C33" s="28">
        <v>42.096587999999997</v>
      </c>
      <c r="D33" s="28">
        <v>44.275084999999997</v>
      </c>
      <c r="E33" s="28">
        <v>44.804096000000001</v>
      </c>
      <c r="F33" s="28">
        <v>45.431927000000002</v>
      </c>
      <c r="G33" s="28">
        <v>46.163592999999999</v>
      </c>
      <c r="H33" s="28">
        <v>46.832709999999999</v>
      </c>
      <c r="I33" s="28">
        <v>47.617274999999999</v>
      </c>
      <c r="J33" s="28">
        <v>47.640335</v>
      </c>
      <c r="K33" s="28">
        <v>47.640335</v>
      </c>
      <c r="L33" s="28">
        <v>47.644813999999997</v>
      </c>
      <c r="M33" s="28">
        <v>47.681995000000001</v>
      </c>
      <c r="N33" s="28">
        <v>47.681995000000001</v>
      </c>
      <c r="O33" s="28">
        <v>47.681995000000001</v>
      </c>
      <c r="P33" s="28">
        <v>47.681995000000001</v>
      </c>
      <c r="Q33" s="28">
        <v>47.681995000000001</v>
      </c>
      <c r="R33" s="28">
        <v>47.681995000000001</v>
      </c>
      <c r="S33" s="28">
        <v>47.681995000000001</v>
      </c>
      <c r="T33" s="28">
        <v>47.681995000000001</v>
      </c>
      <c r="U33" s="28">
        <v>47.681995000000001</v>
      </c>
      <c r="V33" s="28">
        <v>47.681995000000001</v>
      </c>
      <c r="W33" s="28">
        <v>47.681995000000001</v>
      </c>
      <c r="X33" s="28">
        <v>47.681995000000001</v>
      </c>
      <c r="Y33" s="28">
        <v>47.681995000000001</v>
      </c>
      <c r="Z33" s="28">
        <v>47.683205000000001</v>
      </c>
      <c r="AA33" s="28">
        <v>47.684814000000003</v>
      </c>
      <c r="AB33" s="28">
        <v>47.687137999999997</v>
      </c>
      <c r="AC33" s="28">
        <v>47.687137999999997</v>
      </c>
      <c r="AD33" s="28">
        <v>47.687137999999997</v>
      </c>
      <c r="AE33" s="28">
        <v>47.687137999999997</v>
      </c>
      <c r="AF33" s="28">
        <v>47.689449000000003</v>
      </c>
      <c r="AG33" s="28">
        <v>47.689449000000003</v>
      </c>
      <c r="AH33" s="27">
        <v>4.1669999999999997E-3</v>
      </c>
    </row>
    <row r="34" spans="1:34" ht="14.5">
      <c r="A34" s="15" t="s">
        <v>81</v>
      </c>
      <c r="B34" s="32" t="s">
        <v>80</v>
      </c>
      <c r="C34" s="28">
        <v>30.906752000000001</v>
      </c>
      <c r="D34" s="28">
        <v>31.515782999999999</v>
      </c>
      <c r="E34" s="28">
        <v>31.942910999999999</v>
      </c>
      <c r="F34" s="28">
        <v>32.461284999999997</v>
      </c>
      <c r="G34" s="28">
        <v>32.917949999999998</v>
      </c>
      <c r="H34" s="28">
        <v>33.400790999999998</v>
      </c>
      <c r="I34" s="28">
        <v>33.955074000000003</v>
      </c>
      <c r="J34" s="28">
        <v>33.955074000000003</v>
      </c>
      <c r="K34" s="28">
        <v>33.955074000000003</v>
      </c>
      <c r="L34" s="28">
        <v>33.955074000000003</v>
      </c>
      <c r="M34" s="28">
        <v>33.955074000000003</v>
      </c>
      <c r="N34" s="28">
        <v>33.955092999999998</v>
      </c>
      <c r="O34" s="28">
        <v>33.955092999999998</v>
      </c>
      <c r="P34" s="28">
        <v>33.955092999999998</v>
      </c>
      <c r="Q34" s="28">
        <v>33.955092999999998</v>
      </c>
      <c r="R34" s="28">
        <v>33.955128000000002</v>
      </c>
      <c r="S34" s="28">
        <v>33.955128000000002</v>
      </c>
      <c r="T34" s="28">
        <v>33.955128000000002</v>
      </c>
      <c r="U34" s="28">
        <v>33.955128000000002</v>
      </c>
      <c r="V34" s="28">
        <v>33.955128000000002</v>
      </c>
      <c r="W34" s="28">
        <v>33.955128000000002</v>
      </c>
      <c r="X34" s="28">
        <v>33.955128000000002</v>
      </c>
      <c r="Y34" s="28">
        <v>33.955128000000002</v>
      </c>
      <c r="Z34" s="28">
        <v>33.955128000000002</v>
      </c>
      <c r="AA34" s="28">
        <v>33.955128000000002</v>
      </c>
      <c r="AB34" s="28">
        <v>33.955128000000002</v>
      </c>
      <c r="AC34" s="28">
        <v>33.955128000000002</v>
      </c>
      <c r="AD34" s="28">
        <v>33.955128000000002</v>
      </c>
      <c r="AE34" s="28">
        <v>33.955128000000002</v>
      </c>
      <c r="AF34" s="28">
        <v>33.955128000000002</v>
      </c>
      <c r="AG34" s="28">
        <v>33.955128000000002</v>
      </c>
      <c r="AH34" s="27">
        <v>3.14E-3</v>
      </c>
    </row>
    <row r="35" spans="1:34" ht="14.5">
      <c r="A35" s="15" t="s">
        <v>79</v>
      </c>
      <c r="B35" s="32" t="s">
        <v>78</v>
      </c>
      <c r="C35" s="28">
        <v>35.428043000000002</v>
      </c>
      <c r="D35" s="28">
        <v>36.588160999999999</v>
      </c>
      <c r="E35" s="28">
        <v>37.27243</v>
      </c>
      <c r="F35" s="28">
        <v>37.693686999999997</v>
      </c>
      <c r="G35" s="28">
        <v>38.000155999999997</v>
      </c>
      <c r="H35" s="28">
        <v>38.414771999999999</v>
      </c>
      <c r="I35" s="28">
        <v>38.930225</v>
      </c>
      <c r="J35" s="28">
        <v>39.067492999999999</v>
      </c>
      <c r="K35" s="28">
        <v>39.131560999999998</v>
      </c>
      <c r="L35" s="28">
        <v>39.187083999999999</v>
      </c>
      <c r="M35" s="28">
        <v>39.367001000000002</v>
      </c>
      <c r="N35" s="28">
        <v>39.458767000000002</v>
      </c>
      <c r="O35" s="28">
        <v>39.570411999999997</v>
      </c>
      <c r="P35" s="28">
        <v>39.688381</v>
      </c>
      <c r="Q35" s="28">
        <v>39.842903</v>
      </c>
      <c r="R35" s="28">
        <v>39.925739</v>
      </c>
      <c r="S35" s="28">
        <v>40.007632999999998</v>
      </c>
      <c r="T35" s="28">
        <v>40.122059</v>
      </c>
      <c r="U35" s="28">
        <v>40.263226000000003</v>
      </c>
      <c r="V35" s="28">
        <v>40.363658999999998</v>
      </c>
      <c r="W35" s="28">
        <v>40.483314999999997</v>
      </c>
      <c r="X35" s="28">
        <v>40.567554000000001</v>
      </c>
      <c r="Y35" s="28">
        <v>40.636898000000002</v>
      </c>
      <c r="Z35" s="28">
        <v>40.715224999999997</v>
      </c>
      <c r="AA35" s="28">
        <v>40.813823999999997</v>
      </c>
      <c r="AB35" s="28">
        <v>40.933928999999999</v>
      </c>
      <c r="AC35" s="28">
        <v>41.032744999999998</v>
      </c>
      <c r="AD35" s="28">
        <v>41.136253000000004</v>
      </c>
      <c r="AE35" s="28">
        <v>41.233733999999998</v>
      </c>
      <c r="AF35" s="28">
        <v>41.366283000000003</v>
      </c>
      <c r="AG35" s="28">
        <v>41.510693000000003</v>
      </c>
      <c r="AH35" s="27">
        <v>5.2960000000000004E-3</v>
      </c>
    </row>
    <row r="36" spans="1:34" ht="14.5">
      <c r="A36" s="15" t="s">
        <v>77</v>
      </c>
      <c r="B36" s="32" t="s">
        <v>76</v>
      </c>
      <c r="C36" s="28">
        <v>43.264011000000004</v>
      </c>
      <c r="D36" s="28">
        <v>45.133468999999998</v>
      </c>
      <c r="E36" s="28">
        <v>45.638382</v>
      </c>
      <c r="F36" s="28">
        <v>46.329559000000003</v>
      </c>
      <c r="G36" s="28">
        <v>46.974044999999997</v>
      </c>
      <c r="H36" s="28">
        <v>47.544497999999997</v>
      </c>
      <c r="I36" s="28">
        <v>48.288283999999997</v>
      </c>
      <c r="J36" s="28">
        <v>48.419249999999998</v>
      </c>
      <c r="K36" s="28">
        <v>48.519196000000001</v>
      </c>
      <c r="L36" s="28">
        <v>48.602192000000002</v>
      </c>
      <c r="M36" s="28">
        <v>48.758029999999998</v>
      </c>
      <c r="N36" s="28">
        <v>48.944358999999999</v>
      </c>
      <c r="O36" s="28">
        <v>49.116050999999999</v>
      </c>
      <c r="P36" s="28">
        <v>49.343533000000001</v>
      </c>
      <c r="Q36" s="28">
        <v>49.588878999999999</v>
      </c>
      <c r="R36" s="28">
        <v>49.838386999999997</v>
      </c>
      <c r="S36" s="28">
        <v>50.062164000000003</v>
      </c>
      <c r="T36" s="28">
        <v>50.324268000000004</v>
      </c>
      <c r="U36" s="28">
        <v>50.609341000000001</v>
      </c>
      <c r="V36" s="28">
        <v>50.887779000000002</v>
      </c>
      <c r="W36" s="28">
        <v>51.161552</v>
      </c>
      <c r="X36" s="28">
        <v>51.375084000000001</v>
      </c>
      <c r="Y36" s="28">
        <v>51.577618000000001</v>
      </c>
      <c r="Z36" s="28">
        <v>51.784939000000001</v>
      </c>
      <c r="AA36" s="28">
        <v>52.021469000000003</v>
      </c>
      <c r="AB36" s="28">
        <v>52.278286000000001</v>
      </c>
      <c r="AC36" s="28">
        <v>52.554256000000002</v>
      </c>
      <c r="AD36" s="28">
        <v>52.823684999999998</v>
      </c>
      <c r="AE36" s="28">
        <v>53.105880999999997</v>
      </c>
      <c r="AF36" s="28">
        <v>53.415283000000002</v>
      </c>
      <c r="AG36" s="28">
        <v>53.766708000000001</v>
      </c>
      <c r="AH36" s="27">
        <v>7.2709999999999997E-3</v>
      </c>
    </row>
    <row r="37" spans="1:34" ht="14.5">
      <c r="A37" s="15" t="s">
        <v>75</v>
      </c>
      <c r="B37" s="32" t="s">
        <v>74</v>
      </c>
      <c r="C37" s="28">
        <v>31.765070000000001</v>
      </c>
      <c r="D37" s="28">
        <v>32.790131000000002</v>
      </c>
      <c r="E37" s="28">
        <v>33.304336999999997</v>
      </c>
      <c r="F37" s="28">
        <v>33.675227999999997</v>
      </c>
      <c r="G37" s="28">
        <v>33.948895</v>
      </c>
      <c r="H37" s="28">
        <v>34.370635999999998</v>
      </c>
      <c r="I37" s="28">
        <v>34.850887</v>
      </c>
      <c r="J37" s="28">
        <v>34.987330999999998</v>
      </c>
      <c r="K37" s="28">
        <v>35.027724999999997</v>
      </c>
      <c r="L37" s="28">
        <v>35.055889000000001</v>
      </c>
      <c r="M37" s="28">
        <v>35.139995999999996</v>
      </c>
      <c r="N37" s="28">
        <v>35.184066999999999</v>
      </c>
      <c r="O37" s="28">
        <v>35.253815000000003</v>
      </c>
      <c r="P37" s="28">
        <v>35.313755</v>
      </c>
      <c r="Q37" s="28">
        <v>35.395432</v>
      </c>
      <c r="R37" s="28">
        <v>35.447819000000003</v>
      </c>
      <c r="S37" s="28">
        <v>35.509632000000003</v>
      </c>
      <c r="T37" s="28">
        <v>35.580489999999998</v>
      </c>
      <c r="U37" s="28">
        <v>35.672145999999998</v>
      </c>
      <c r="V37" s="28">
        <v>35.736598999999998</v>
      </c>
      <c r="W37" s="28">
        <v>35.815669999999997</v>
      </c>
      <c r="X37" s="28">
        <v>35.866309999999999</v>
      </c>
      <c r="Y37" s="28">
        <v>35.911537000000003</v>
      </c>
      <c r="Z37" s="28">
        <v>35.962077999999998</v>
      </c>
      <c r="AA37" s="28">
        <v>36.021683000000003</v>
      </c>
      <c r="AB37" s="28">
        <v>36.090629999999997</v>
      </c>
      <c r="AC37" s="28">
        <v>36.147751</v>
      </c>
      <c r="AD37" s="28">
        <v>36.213341</v>
      </c>
      <c r="AE37" s="28">
        <v>36.274783999999997</v>
      </c>
      <c r="AF37" s="28">
        <v>36.358317999999997</v>
      </c>
      <c r="AG37" s="28">
        <v>36.442936000000003</v>
      </c>
      <c r="AH37" s="27">
        <v>4.5900000000000003E-3</v>
      </c>
    </row>
    <row r="38" spans="1:34" ht="14.5">
      <c r="A38" s="15" t="s">
        <v>73</v>
      </c>
      <c r="B38" s="32" t="s">
        <v>72</v>
      </c>
      <c r="C38" s="28">
        <v>35.306621999999997</v>
      </c>
      <c r="D38" s="28">
        <v>36.467899000000003</v>
      </c>
      <c r="E38" s="28">
        <v>37.145805000000003</v>
      </c>
      <c r="F38" s="28">
        <v>37.564754000000001</v>
      </c>
      <c r="G38" s="28">
        <v>37.869587000000003</v>
      </c>
      <c r="H38" s="28">
        <v>38.261166000000003</v>
      </c>
      <c r="I38" s="28">
        <v>38.678328999999998</v>
      </c>
      <c r="J38" s="28">
        <v>38.782119999999999</v>
      </c>
      <c r="K38" s="28">
        <v>38.833714000000001</v>
      </c>
      <c r="L38" s="28">
        <v>38.876083000000001</v>
      </c>
      <c r="M38" s="28">
        <v>39.031016999999999</v>
      </c>
      <c r="N38" s="28">
        <v>39.097121999999999</v>
      </c>
      <c r="O38" s="28">
        <v>39.178814000000003</v>
      </c>
      <c r="P38" s="28">
        <v>39.263396999999998</v>
      </c>
      <c r="Q38" s="28">
        <v>39.380603999999998</v>
      </c>
      <c r="R38" s="28">
        <v>39.428646000000001</v>
      </c>
      <c r="S38" s="28">
        <v>39.476784000000002</v>
      </c>
      <c r="T38" s="28">
        <v>39.553840999999998</v>
      </c>
      <c r="U38" s="28">
        <v>39.655147999999997</v>
      </c>
      <c r="V38" s="28">
        <v>39.718604999999997</v>
      </c>
      <c r="W38" s="28">
        <v>39.800255</v>
      </c>
      <c r="X38" s="28">
        <v>39.857684999999996</v>
      </c>
      <c r="Y38" s="28">
        <v>39.902507999999997</v>
      </c>
      <c r="Z38" s="28">
        <v>39.954895</v>
      </c>
      <c r="AA38" s="28">
        <v>40.024872000000002</v>
      </c>
      <c r="AB38" s="28">
        <v>40.112934000000003</v>
      </c>
      <c r="AC38" s="28">
        <v>40.181061</v>
      </c>
      <c r="AD38" s="28">
        <v>40.254047</v>
      </c>
      <c r="AE38" s="28">
        <v>40.320404000000003</v>
      </c>
      <c r="AF38" s="28">
        <v>40.416508</v>
      </c>
      <c r="AG38" s="28">
        <v>40.521500000000003</v>
      </c>
      <c r="AH38" s="27">
        <v>4.6030000000000003E-3</v>
      </c>
    </row>
    <row r="39" spans="1:34" ht="14.5">
      <c r="A39" s="15" t="s">
        <v>71</v>
      </c>
      <c r="B39" s="32" t="s">
        <v>70</v>
      </c>
      <c r="C39" s="28">
        <v>42.996372000000001</v>
      </c>
      <c r="D39" s="28">
        <v>44.885829999999999</v>
      </c>
      <c r="E39" s="28">
        <v>45.388092</v>
      </c>
      <c r="F39" s="28">
        <v>46.068283000000001</v>
      </c>
      <c r="G39" s="28">
        <v>46.702300999999999</v>
      </c>
      <c r="H39" s="28">
        <v>47.265957</v>
      </c>
      <c r="I39" s="28">
        <v>47.99147</v>
      </c>
      <c r="J39" s="28">
        <v>48.105293000000003</v>
      </c>
      <c r="K39" s="28">
        <v>48.179577000000002</v>
      </c>
      <c r="L39" s="28">
        <v>48.231701000000001</v>
      </c>
      <c r="M39" s="28">
        <v>48.343479000000002</v>
      </c>
      <c r="N39" s="28">
        <v>48.473526</v>
      </c>
      <c r="O39" s="28">
        <v>48.589264</v>
      </c>
      <c r="P39" s="28">
        <v>48.747790999999999</v>
      </c>
      <c r="Q39" s="28">
        <v>48.918312</v>
      </c>
      <c r="R39" s="28">
        <v>49.085320000000003</v>
      </c>
      <c r="S39" s="28">
        <v>49.232787999999999</v>
      </c>
      <c r="T39" s="28">
        <v>49.410697999999996</v>
      </c>
      <c r="U39" s="28">
        <v>49.605431000000003</v>
      </c>
      <c r="V39" s="28">
        <v>49.791992</v>
      </c>
      <c r="W39" s="28">
        <v>49.975594000000001</v>
      </c>
      <c r="X39" s="28">
        <v>50.118858000000003</v>
      </c>
      <c r="Y39" s="28">
        <v>50.253036000000002</v>
      </c>
      <c r="Z39" s="28">
        <v>50.390746999999998</v>
      </c>
      <c r="AA39" s="28">
        <v>50.551330999999998</v>
      </c>
      <c r="AB39" s="28">
        <v>50.726044000000002</v>
      </c>
      <c r="AC39" s="28">
        <v>50.913406000000002</v>
      </c>
      <c r="AD39" s="28">
        <v>51.097149000000002</v>
      </c>
      <c r="AE39" s="28">
        <v>51.287188999999998</v>
      </c>
      <c r="AF39" s="28">
        <v>51.498286999999998</v>
      </c>
      <c r="AG39" s="28">
        <v>51.738174000000001</v>
      </c>
      <c r="AH39" s="27">
        <v>6.1879999999999999E-3</v>
      </c>
    </row>
    <row r="40" spans="1:34" ht="14.5">
      <c r="A40" s="15" t="s">
        <v>69</v>
      </c>
      <c r="B40" s="32" t="s">
        <v>68</v>
      </c>
      <c r="C40" s="28">
        <v>31.697340000000001</v>
      </c>
      <c r="D40" s="28">
        <v>32.714511999999999</v>
      </c>
      <c r="E40" s="28">
        <v>33.224262000000003</v>
      </c>
      <c r="F40" s="28">
        <v>33.594929</v>
      </c>
      <c r="G40" s="28">
        <v>33.868374000000003</v>
      </c>
      <c r="H40" s="28">
        <v>34.261592999999998</v>
      </c>
      <c r="I40" s="28">
        <v>34.620468000000002</v>
      </c>
      <c r="J40" s="28">
        <v>34.719250000000002</v>
      </c>
      <c r="K40" s="28">
        <v>34.751755000000003</v>
      </c>
      <c r="L40" s="28">
        <v>34.772854000000002</v>
      </c>
      <c r="M40" s="28">
        <v>34.839573000000001</v>
      </c>
      <c r="N40" s="28">
        <v>34.868819999999999</v>
      </c>
      <c r="O40" s="28">
        <v>34.918171000000001</v>
      </c>
      <c r="P40" s="28">
        <v>34.957504</v>
      </c>
      <c r="Q40" s="28">
        <v>35.015827000000002</v>
      </c>
      <c r="R40" s="28">
        <v>35.049236000000001</v>
      </c>
      <c r="S40" s="28">
        <v>35.091113999999997</v>
      </c>
      <c r="T40" s="28">
        <v>35.140182000000003</v>
      </c>
      <c r="U40" s="28">
        <v>35.208857999999999</v>
      </c>
      <c r="V40" s="28">
        <v>35.253444999999999</v>
      </c>
      <c r="W40" s="28">
        <v>35.311042999999998</v>
      </c>
      <c r="X40" s="28">
        <v>35.348305000000003</v>
      </c>
      <c r="Y40" s="28">
        <v>35.381889000000001</v>
      </c>
      <c r="Z40" s="28">
        <v>35.419429999999998</v>
      </c>
      <c r="AA40" s="28">
        <v>35.464706</v>
      </c>
      <c r="AB40" s="28">
        <v>35.517353</v>
      </c>
      <c r="AC40" s="28">
        <v>35.560341000000001</v>
      </c>
      <c r="AD40" s="28">
        <v>35.610996</v>
      </c>
      <c r="AE40" s="28">
        <v>35.657856000000002</v>
      </c>
      <c r="AF40" s="28">
        <v>35.722625999999998</v>
      </c>
      <c r="AG40" s="28">
        <v>35.788241999999997</v>
      </c>
      <c r="AH40" s="27">
        <v>4.0540000000000003E-3</v>
      </c>
    </row>
    <row r="41" spans="1:34" ht="14.5">
      <c r="A41" s="15" t="s">
        <v>67</v>
      </c>
      <c r="B41" s="32" t="s">
        <v>66</v>
      </c>
      <c r="C41" s="28">
        <v>28.801698999999999</v>
      </c>
      <c r="D41" s="28">
        <v>29.748508000000001</v>
      </c>
      <c r="E41" s="28">
        <v>30.302168000000002</v>
      </c>
      <c r="F41" s="28">
        <v>30.643736000000001</v>
      </c>
      <c r="G41" s="28">
        <v>30.892097</v>
      </c>
      <c r="H41" s="28">
        <v>31.211321000000002</v>
      </c>
      <c r="I41" s="28">
        <v>31.551421999999999</v>
      </c>
      <c r="J41" s="28">
        <v>31.636091</v>
      </c>
      <c r="K41" s="28">
        <v>31.678196</v>
      </c>
      <c r="L41" s="28">
        <v>31.712803000000001</v>
      </c>
      <c r="M41" s="28">
        <v>31.839462000000001</v>
      </c>
      <c r="N41" s="28">
        <v>31.893412000000001</v>
      </c>
      <c r="O41" s="28">
        <v>31.960094000000002</v>
      </c>
      <c r="P41" s="28">
        <v>32.029114</v>
      </c>
      <c r="Q41" s="28">
        <v>32.124813000000003</v>
      </c>
      <c r="R41" s="28">
        <v>32.163910000000001</v>
      </c>
      <c r="S41" s="28">
        <v>32.203082999999999</v>
      </c>
      <c r="T41" s="28">
        <v>32.265900000000002</v>
      </c>
      <c r="U41" s="28">
        <v>32.348514999999999</v>
      </c>
      <c r="V41" s="28">
        <v>32.400196000000001</v>
      </c>
      <c r="W41" s="28">
        <v>32.466754999999999</v>
      </c>
      <c r="X41" s="28">
        <v>32.513561000000003</v>
      </c>
      <c r="Y41" s="28">
        <v>32.550055999999998</v>
      </c>
      <c r="Z41" s="28">
        <v>32.592742999999999</v>
      </c>
      <c r="AA41" s="28">
        <v>32.649788000000001</v>
      </c>
      <c r="AB41" s="28">
        <v>32.721618999999997</v>
      </c>
      <c r="AC41" s="28">
        <v>32.77713</v>
      </c>
      <c r="AD41" s="28">
        <v>32.836616999999997</v>
      </c>
      <c r="AE41" s="28">
        <v>32.890667000000001</v>
      </c>
      <c r="AF41" s="28">
        <v>32.969020999999998</v>
      </c>
      <c r="AG41" s="28">
        <v>33.054625999999999</v>
      </c>
      <c r="AH41" s="27">
        <v>4.6010000000000001E-3</v>
      </c>
    </row>
    <row r="42" spans="1:34" ht="14.5">
      <c r="A42" s="15" t="s">
        <v>65</v>
      </c>
      <c r="B42" s="32" t="s">
        <v>64</v>
      </c>
      <c r="C42" s="28">
        <v>35.111472999999997</v>
      </c>
      <c r="D42" s="28">
        <v>36.654429999999998</v>
      </c>
      <c r="E42" s="28">
        <v>37.064587000000003</v>
      </c>
      <c r="F42" s="28">
        <v>37.620041000000001</v>
      </c>
      <c r="G42" s="28">
        <v>38.137787000000003</v>
      </c>
      <c r="H42" s="28">
        <v>38.598075999999999</v>
      </c>
      <c r="I42" s="28">
        <v>39.190544000000003</v>
      </c>
      <c r="J42" s="28">
        <v>39.283493</v>
      </c>
      <c r="K42" s="28">
        <v>39.344154000000003</v>
      </c>
      <c r="L42" s="28">
        <v>39.386718999999999</v>
      </c>
      <c r="M42" s="28">
        <v>39.477997000000002</v>
      </c>
      <c r="N42" s="28">
        <v>39.584198000000001</v>
      </c>
      <c r="O42" s="28">
        <v>39.678711</v>
      </c>
      <c r="P42" s="28">
        <v>39.808166999999997</v>
      </c>
      <c r="Q42" s="28">
        <v>39.947414000000002</v>
      </c>
      <c r="R42" s="28">
        <v>40.083796999999997</v>
      </c>
      <c r="S42" s="28">
        <v>40.204219999999999</v>
      </c>
      <c r="T42" s="28">
        <v>40.349505999999998</v>
      </c>
      <c r="U42" s="28">
        <v>40.508526000000003</v>
      </c>
      <c r="V42" s="28">
        <v>40.660873000000002</v>
      </c>
      <c r="W42" s="28">
        <v>40.810805999999999</v>
      </c>
      <c r="X42" s="28">
        <v>40.927799</v>
      </c>
      <c r="Y42" s="28">
        <v>41.037373000000002</v>
      </c>
      <c r="Z42" s="28">
        <v>41.149825999999997</v>
      </c>
      <c r="AA42" s="28">
        <v>41.280963999999997</v>
      </c>
      <c r="AB42" s="28">
        <v>41.423634</v>
      </c>
      <c r="AC42" s="28">
        <v>41.576636999999998</v>
      </c>
      <c r="AD42" s="28">
        <v>41.726685000000003</v>
      </c>
      <c r="AE42" s="28">
        <v>41.881874000000003</v>
      </c>
      <c r="AF42" s="28">
        <v>42.054259999999999</v>
      </c>
      <c r="AG42" s="28">
        <v>42.250155999999997</v>
      </c>
      <c r="AH42" s="27">
        <v>6.1879999999999999E-3</v>
      </c>
    </row>
    <row r="43" spans="1:34" ht="14.5">
      <c r="A43" s="15" t="s">
        <v>63</v>
      </c>
      <c r="B43" s="32" t="s">
        <v>62</v>
      </c>
      <c r="C43" s="28">
        <v>25.844681000000001</v>
      </c>
      <c r="D43" s="28">
        <v>26.674040000000002</v>
      </c>
      <c r="E43" s="28">
        <v>27.089670000000002</v>
      </c>
      <c r="F43" s="28">
        <v>27.391895000000002</v>
      </c>
      <c r="G43" s="28">
        <v>27.614851000000002</v>
      </c>
      <c r="H43" s="28">
        <v>27.935465000000001</v>
      </c>
      <c r="I43" s="28">
        <v>28.228076999999999</v>
      </c>
      <c r="J43" s="28">
        <v>28.308620000000001</v>
      </c>
      <c r="K43" s="28">
        <v>28.335122999999999</v>
      </c>
      <c r="L43" s="28">
        <v>28.352325</v>
      </c>
      <c r="M43" s="28">
        <v>28.406727</v>
      </c>
      <c r="N43" s="28">
        <v>28.430572999999999</v>
      </c>
      <c r="O43" s="28">
        <v>28.470811999999999</v>
      </c>
      <c r="P43" s="28">
        <v>28.502882</v>
      </c>
      <c r="Q43" s="28">
        <v>28.550436000000001</v>
      </c>
      <c r="R43" s="28">
        <v>28.577677000000001</v>
      </c>
      <c r="S43" s="28">
        <v>28.611822</v>
      </c>
      <c r="T43" s="28">
        <v>28.651831000000001</v>
      </c>
      <c r="U43" s="28">
        <v>28.707827000000002</v>
      </c>
      <c r="V43" s="28">
        <v>28.744178999999999</v>
      </c>
      <c r="W43" s="28">
        <v>28.791143000000002</v>
      </c>
      <c r="X43" s="28">
        <v>28.821524</v>
      </c>
      <c r="Y43" s="28">
        <v>28.848907000000001</v>
      </c>
      <c r="Z43" s="28">
        <v>28.879517</v>
      </c>
      <c r="AA43" s="28">
        <v>28.916433000000001</v>
      </c>
      <c r="AB43" s="28">
        <v>28.95936</v>
      </c>
      <c r="AC43" s="28">
        <v>28.994409999999998</v>
      </c>
      <c r="AD43" s="28">
        <v>29.035710999999999</v>
      </c>
      <c r="AE43" s="28">
        <v>29.073919</v>
      </c>
      <c r="AF43" s="28">
        <v>29.126729999999998</v>
      </c>
      <c r="AG43" s="28">
        <v>29.180230999999999</v>
      </c>
      <c r="AH43" s="27">
        <v>4.0540000000000003E-3</v>
      </c>
    </row>
    <row r="44" spans="1:34" ht="14.5">
      <c r="A44" s="15" t="s">
        <v>61</v>
      </c>
      <c r="B44" s="32" t="s">
        <v>60</v>
      </c>
      <c r="C44" s="28">
        <v>24.007415999999999</v>
      </c>
      <c r="D44" s="28">
        <v>24.486086</v>
      </c>
      <c r="E44" s="28">
        <v>24.981627</v>
      </c>
      <c r="F44" s="28">
        <v>25.485527000000001</v>
      </c>
      <c r="G44" s="28">
        <v>25.988057999999999</v>
      </c>
      <c r="H44" s="28">
        <v>26.474716000000001</v>
      </c>
      <c r="I44" s="28">
        <v>26.937756</v>
      </c>
      <c r="J44" s="28">
        <v>27.360711999999999</v>
      </c>
      <c r="K44" s="28">
        <v>27.755447</v>
      </c>
      <c r="L44" s="28">
        <v>28.123076999999999</v>
      </c>
      <c r="M44" s="28">
        <v>28.466404000000001</v>
      </c>
      <c r="N44" s="28">
        <v>28.784511999999999</v>
      </c>
      <c r="O44" s="28">
        <v>29.082840000000001</v>
      </c>
      <c r="P44" s="28">
        <v>29.358751000000002</v>
      </c>
      <c r="Q44" s="28">
        <v>29.61619</v>
      </c>
      <c r="R44" s="28">
        <v>29.854928999999998</v>
      </c>
      <c r="S44" s="28">
        <v>30.072607000000001</v>
      </c>
      <c r="T44" s="28">
        <v>30.27281</v>
      </c>
      <c r="U44" s="28">
        <v>30.457588000000001</v>
      </c>
      <c r="V44" s="28">
        <v>30.626141000000001</v>
      </c>
      <c r="W44" s="28">
        <v>30.778158000000001</v>
      </c>
      <c r="X44" s="28">
        <v>30.917082000000001</v>
      </c>
      <c r="Y44" s="28">
        <v>31.042815999999998</v>
      </c>
      <c r="Z44" s="28">
        <v>31.156669999999998</v>
      </c>
      <c r="AA44" s="28">
        <v>31.261284</v>
      </c>
      <c r="AB44" s="28">
        <v>31.362148000000001</v>
      </c>
      <c r="AC44" s="28">
        <v>31.456233999999998</v>
      </c>
      <c r="AD44" s="28">
        <v>31.544521</v>
      </c>
      <c r="AE44" s="28">
        <v>31.628166</v>
      </c>
      <c r="AF44" s="28">
        <v>31.708237</v>
      </c>
      <c r="AG44" s="28">
        <v>31.786325000000001</v>
      </c>
      <c r="AH44" s="27">
        <v>9.4000000000000004E-3</v>
      </c>
    </row>
    <row r="45" spans="1:34" ht="14.5">
      <c r="A45" s="15" t="s">
        <v>59</v>
      </c>
      <c r="B45" s="32" t="s">
        <v>58</v>
      </c>
      <c r="C45" s="28">
        <v>15.199754</v>
      </c>
      <c r="D45" s="28">
        <v>15.353821</v>
      </c>
      <c r="E45" s="28">
        <v>15.448406</v>
      </c>
      <c r="F45" s="28">
        <v>15.622237999999999</v>
      </c>
      <c r="G45" s="28">
        <v>15.81757</v>
      </c>
      <c r="H45" s="28">
        <v>16.041328</v>
      </c>
      <c r="I45" s="28">
        <v>16.265792999999999</v>
      </c>
      <c r="J45" s="28">
        <v>16.466480000000001</v>
      </c>
      <c r="K45" s="28">
        <v>16.497278000000001</v>
      </c>
      <c r="L45" s="28">
        <v>16.596568999999999</v>
      </c>
      <c r="M45" s="28">
        <v>16.667781999999999</v>
      </c>
      <c r="N45" s="28">
        <v>16.698370000000001</v>
      </c>
      <c r="O45" s="28">
        <v>16.697184</v>
      </c>
      <c r="P45" s="28">
        <v>16.679576999999998</v>
      </c>
      <c r="Q45" s="28">
        <v>16.663025000000001</v>
      </c>
      <c r="R45" s="28">
        <v>16.602713000000001</v>
      </c>
      <c r="S45" s="28">
        <v>16.590809</v>
      </c>
      <c r="T45" s="28">
        <v>16.534374</v>
      </c>
      <c r="U45" s="28">
        <v>16.533842</v>
      </c>
      <c r="V45" s="28">
        <v>16.544965999999999</v>
      </c>
      <c r="W45" s="28">
        <v>16.561909</v>
      </c>
      <c r="X45" s="28">
        <v>16.581676000000002</v>
      </c>
      <c r="Y45" s="28">
        <v>16.602395999999999</v>
      </c>
      <c r="Z45" s="28">
        <v>16.622173</v>
      </c>
      <c r="AA45" s="28">
        <v>16.640326999999999</v>
      </c>
      <c r="AB45" s="28">
        <v>16.654378999999999</v>
      </c>
      <c r="AC45" s="28">
        <v>16.654675999999998</v>
      </c>
      <c r="AD45" s="28">
        <v>16.640571999999999</v>
      </c>
      <c r="AE45" s="28">
        <v>16.624404999999999</v>
      </c>
      <c r="AF45" s="28">
        <v>16.605186</v>
      </c>
      <c r="AG45" s="28">
        <v>16.580959</v>
      </c>
      <c r="AH45" s="27">
        <v>2.9030000000000002E-3</v>
      </c>
    </row>
    <row r="46" spans="1:34" ht="14.5">
      <c r="A46" s="15" t="s">
        <v>57</v>
      </c>
      <c r="B46" s="32" t="s">
        <v>56</v>
      </c>
      <c r="C46" s="28">
        <v>14.042013000000001</v>
      </c>
      <c r="D46" s="28">
        <v>14.21312</v>
      </c>
      <c r="E46" s="28">
        <v>14.399702</v>
      </c>
      <c r="F46" s="28">
        <v>14.594484</v>
      </c>
      <c r="G46" s="28">
        <v>14.784065</v>
      </c>
      <c r="H46" s="28">
        <v>14.924958999999999</v>
      </c>
      <c r="I46" s="28">
        <v>15.072552999999999</v>
      </c>
      <c r="J46" s="28">
        <v>15.224613</v>
      </c>
      <c r="K46" s="28">
        <v>15.367048</v>
      </c>
      <c r="L46" s="28">
        <v>15.509262</v>
      </c>
      <c r="M46" s="28">
        <v>15.641028</v>
      </c>
      <c r="N46" s="28">
        <v>15.764213</v>
      </c>
      <c r="O46" s="28">
        <v>15.872323</v>
      </c>
      <c r="P46" s="28">
        <v>15.966248999999999</v>
      </c>
      <c r="Q46" s="28">
        <v>16.044874</v>
      </c>
      <c r="R46" s="28">
        <v>16.111972999999999</v>
      </c>
      <c r="S46" s="28">
        <v>16.168406999999998</v>
      </c>
      <c r="T46" s="28">
        <v>16.206693999999999</v>
      </c>
      <c r="U46" s="28">
        <v>16.243071</v>
      </c>
      <c r="V46" s="28">
        <v>16.277208000000002</v>
      </c>
      <c r="W46" s="28">
        <v>16.308487</v>
      </c>
      <c r="X46" s="28">
        <v>16.336770999999999</v>
      </c>
      <c r="Y46" s="28">
        <v>16.371603</v>
      </c>
      <c r="Z46" s="28">
        <v>16.397507000000001</v>
      </c>
      <c r="AA46" s="28">
        <v>16.420390999999999</v>
      </c>
      <c r="AB46" s="28">
        <v>16.442827000000001</v>
      </c>
      <c r="AC46" s="28">
        <v>16.445042000000001</v>
      </c>
      <c r="AD46" s="28">
        <v>16.467030000000001</v>
      </c>
      <c r="AE46" s="28">
        <v>16.490675</v>
      </c>
      <c r="AF46" s="28">
        <v>16.51276</v>
      </c>
      <c r="AG46" s="28">
        <v>16.532233999999999</v>
      </c>
      <c r="AH46" s="27">
        <v>5.457E-3</v>
      </c>
    </row>
    <row r="47" spans="1:34" ht="14.5">
      <c r="A47" s="15" t="s">
        <v>55</v>
      </c>
      <c r="B47" s="32" t="s">
        <v>54</v>
      </c>
      <c r="C47" s="28">
        <v>7.2381820000000001</v>
      </c>
      <c r="D47" s="28">
        <v>7.3106159999999996</v>
      </c>
      <c r="E47" s="28">
        <v>7.3899470000000003</v>
      </c>
      <c r="F47" s="28">
        <v>7.4766839999999997</v>
      </c>
      <c r="G47" s="28">
        <v>7.5747020000000003</v>
      </c>
      <c r="H47" s="28">
        <v>7.6863190000000001</v>
      </c>
      <c r="I47" s="28">
        <v>7.8097300000000001</v>
      </c>
      <c r="J47" s="28">
        <v>7.9445509999999997</v>
      </c>
      <c r="K47" s="28">
        <v>8.0834469999999996</v>
      </c>
      <c r="L47" s="28">
        <v>8.2308409999999999</v>
      </c>
      <c r="M47" s="28">
        <v>8.3825810000000001</v>
      </c>
      <c r="N47" s="28">
        <v>8.5364249999999995</v>
      </c>
      <c r="O47" s="28">
        <v>8.6869969999999999</v>
      </c>
      <c r="P47" s="28">
        <v>8.8273569999999992</v>
      </c>
      <c r="Q47" s="28">
        <v>8.9563369999999995</v>
      </c>
      <c r="R47" s="28">
        <v>9.0734739999999992</v>
      </c>
      <c r="S47" s="28">
        <v>9.1788989999999995</v>
      </c>
      <c r="T47" s="28">
        <v>9.2730540000000001</v>
      </c>
      <c r="U47" s="28">
        <v>9.3587240000000005</v>
      </c>
      <c r="V47" s="28">
        <v>9.4375730000000004</v>
      </c>
      <c r="W47" s="28">
        <v>9.5084759999999999</v>
      </c>
      <c r="X47" s="28">
        <v>9.5729869999999995</v>
      </c>
      <c r="Y47" s="28">
        <v>9.6297499999999996</v>
      </c>
      <c r="Z47" s="28">
        <v>9.6799700000000009</v>
      </c>
      <c r="AA47" s="28">
        <v>9.7249739999999996</v>
      </c>
      <c r="AB47" s="28">
        <v>9.7670279999999998</v>
      </c>
      <c r="AC47" s="28">
        <v>9.8068919999999995</v>
      </c>
      <c r="AD47" s="28">
        <v>9.8463150000000006</v>
      </c>
      <c r="AE47" s="28">
        <v>9.8857769999999991</v>
      </c>
      <c r="AF47" s="28">
        <v>9.9239499999999996</v>
      </c>
      <c r="AG47" s="28">
        <v>9.9616579999999999</v>
      </c>
      <c r="AH47" s="27">
        <v>1.0703000000000001E-2</v>
      </c>
    </row>
    <row r="48" spans="1:34" ht="14.5">
      <c r="B48" s="25" t="s">
        <v>53</v>
      </c>
    </row>
    <row r="49" spans="1:34" ht="14.5">
      <c r="A49" s="15" t="s">
        <v>52</v>
      </c>
      <c r="B49" s="32" t="s">
        <v>51</v>
      </c>
      <c r="C49" s="28">
        <v>71.028343000000007</v>
      </c>
      <c r="D49" s="28">
        <v>72.220389999999995</v>
      </c>
      <c r="E49" s="28">
        <v>72.564766000000006</v>
      </c>
      <c r="F49" s="28">
        <v>73.078918000000002</v>
      </c>
      <c r="G49" s="28">
        <v>73.855468999999999</v>
      </c>
      <c r="H49" s="28">
        <v>74.440651000000003</v>
      </c>
      <c r="I49" s="28">
        <v>74.946922000000001</v>
      </c>
      <c r="J49" s="28">
        <v>75.432518000000002</v>
      </c>
      <c r="K49" s="28">
        <v>75.920792000000006</v>
      </c>
      <c r="L49" s="28">
        <v>76.399238999999994</v>
      </c>
      <c r="M49" s="28">
        <v>76.903839000000005</v>
      </c>
      <c r="N49" s="28">
        <v>77.42765</v>
      </c>
      <c r="O49" s="28">
        <v>77.983635000000007</v>
      </c>
      <c r="P49" s="28">
        <v>78.569892999999993</v>
      </c>
      <c r="Q49" s="28">
        <v>79.171509</v>
      </c>
      <c r="R49" s="28">
        <v>79.797179999999997</v>
      </c>
      <c r="S49" s="28">
        <v>80.421959000000001</v>
      </c>
      <c r="T49" s="28">
        <v>81.046386999999996</v>
      </c>
      <c r="U49" s="28">
        <v>81.662766000000005</v>
      </c>
      <c r="V49" s="28">
        <v>82.260727000000003</v>
      </c>
      <c r="W49" s="28">
        <v>82.849082999999993</v>
      </c>
      <c r="X49" s="28">
        <v>83.432929999999999</v>
      </c>
      <c r="Y49" s="28">
        <v>84.016846000000001</v>
      </c>
      <c r="Z49" s="28">
        <v>84.607123999999999</v>
      </c>
      <c r="AA49" s="28">
        <v>85.178466999999998</v>
      </c>
      <c r="AB49" s="28">
        <v>85.733245999999994</v>
      </c>
      <c r="AC49" s="28">
        <v>86.278441999999998</v>
      </c>
      <c r="AD49" s="28">
        <v>86.813041999999996</v>
      </c>
      <c r="AE49" s="28">
        <v>87.369904000000005</v>
      </c>
      <c r="AF49" s="28">
        <v>87.921379000000002</v>
      </c>
      <c r="AG49" s="28">
        <v>88.469986000000006</v>
      </c>
      <c r="AH49" s="27">
        <v>7.3460000000000001E-3</v>
      </c>
    </row>
    <row r="50" spans="1:34" ht="15" customHeight="1">
      <c r="B50" s="25" t="s">
        <v>50</v>
      </c>
    </row>
    <row r="51" spans="1:34" ht="15" customHeight="1">
      <c r="A51" s="15" t="s">
        <v>49</v>
      </c>
      <c r="B51" s="32" t="s">
        <v>48</v>
      </c>
      <c r="C51" s="28">
        <v>3.4893709999999998</v>
      </c>
      <c r="D51" s="28">
        <v>3.512003</v>
      </c>
      <c r="E51" s="28">
        <v>3.5347819999999999</v>
      </c>
      <c r="F51" s="28">
        <v>3.5577100000000002</v>
      </c>
      <c r="G51" s="28">
        <v>3.5807850000000001</v>
      </c>
      <c r="H51" s="28">
        <v>3.6040100000000002</v>
      </c>
      <c r="I51" s="28">
        <v>3.627386</v>
      </c>
      <c r="J51" s="28">
        <v>3.6509140000000002</v>
      </c>
      <c r="K51" s="28">
        <v>3.6745939999999999</v>
      </c>
      <c r="L51" s="28">
        <v>3.6984279999999998</v>
      </c>
      <c r="M51" s="28">
        <v>3.7224159999999999</v>
      </c>
      <c r="N51" s="28">
        <v>3.7465600000000001</v>
      </c>
      <c r="O51" s="28">
        <v>3.7708599999999999</v>
      </c>
      <c r="P51" s="28">
        <v>3.795318</v>
      </c>
      <c r="Q51" s="28">
        <v>3.8199350000000001</v>
      </c>
      <c r="R51" s="28">
        <v>3.8447119999999999</v>
      </c>
      <c r="S51" s="28">
        <v>3.8696489999999999</v>
      </c>
      <c r="T51" s="28">
        <v>3.8947479999999999</v>
      </c>
      <c r="U51" s="28">
        <v>3.9200089999999999</v>
      </c>
      <c r="V51" s="28">
        <v>3.9454349999999998</v>
      </c>
      <c r="W51" s="28">
        <v>3.971025</v>
      </c>
      <c r="X51" s="28">
        <v>3.9967820000000001</v>
      </c>
      <c r="Y51" s="28">
        <v>4.0227050000000002</v>
      </c>
      <c r="Z51" s="28">
        <v>4.0487970000000004</v>
      </c>
      <c r="AA51" s="28">
        <v>4.0750580000000003</v>
      </c>
      <c r="AB51" s="28">
        <v>4.1014889999999999</v>
      </c>
      <c r="AC51" s="28">
        <v>4.1280910000000004</v>
      </c>
      <c r="AD51" s="28">
        <v>4.1548660000000002</v>
      </c>
      <c r="AE51" s="28">
        <v>4.1818150000000003</v>
      </c>
      <c r="AF51" s="28">
        <v>4.208939</v>
      </c>
      <c r="AG51" s="28">
        <v>4.2362380000000002</v>
      </c>
      <c r="AH51" s="27">
        <v>6.4859999999999996E-3</v>
      </c>
    </row>
    <row r="52" spans="1:34" ht="15" customHeight="1">
      <c r="A52" s="15" t="s">
        <v>47</v>
      </c>
      <c r="B52" s="32" t="s">
        <v>46</v>
      </c>
      <c r="C52" s="28">
        <v>4.8419600000000003</v>
      </c>
      <c r="D52" s="28">
        <v>4.8707260000000003</v>
      </c>
      <c r="E52" s="28">
        <v>4.8996630000000003</v>
      </c>
      <c r="F52" s="28">
        <v>4.9287720000000004</v>
      </c>
      <c r="G52" s="28">
        <v>4.9580539999999997</v>
      </c>
      <c r="H52" s="28">
        <v>4.9875090000000002</v>
      </c>
      <c r="I52" s="28">
        <v>5.0171400000000004</v>
      </c>
      <c r="J52" s="28">
        <v>5.0469470000000003</v>
      </c>
      <c r="K52" s="28">
        <v>5.0769310000000001</v>
      </c>
      <c r="L52" s="28">
        <v>5.1070919999999997</v>
      </c>
      <c r="M52" s="28">
        <v>5.1374339999999998</v>
      </c>
      <c r="N52" s="28">
        <v>5.1679550000000001</v>
      </c>
      <c r="O52" s="28">
        <v>5.198658</v>
      </c>
      <c r="P52" s="28">
        <v>5.2295429999999996</v>
      </c>
      <c r="Q52" s="28">
        <v>5.2606109999999999</v>
      </c>
      <c r="R52" s="28">
        <v>5.2918640000000003</v>
      </c>
      <c r="S52" s="28">
        <v>5.3233030000000001</v>
      </c>
      <c r="T52" s="28">
        <v>5.3549290000000003</v>
      </c>
      <c r="U52" s="28">
        <v>5.3867419999999999</v>
      </c>
      <c r="V52" s="28">
        <v>5.4187450000000004</v>
      </c>
      <c r="W52" s="28">
        <v>5.4509379999999998</v>
      </c>
      <c r="X52" s="28">
        <v>5.4833220000000003</v>
      </c>
      <c r="Y52" s="28">
        <v>5.515898</v>
      </c>
      <c r="Z52" s="28">
        <v>5.548667</v>
      </c>
      <c r="AA52" s="28">
        <v>5.5816319999999999</v>
      </c>
      <c r="AB52" s="28">
        <v>5.6147919999999996</v>
      </c>
      <c r="AC52" s="28">
        <v>5.6481500000000002</v>
      </c>
      <c r="AD52" s="28">
        <v>5.681705</v>
      </c>
      <c r="AE52" s="28">
        <v>5.7154600000000002</v>
      </c>
      <c r="AF52" s="28">
        <v>5.7494160000000001</v>
      </c>
      <c r="AG52" s="28">
        <v>5.7835729999999996</v>
      </c>
      <c r="AH52" s="27">
        <v>5.9410000000000001E-3</v>
      </c>
    </row>
    <row r="54" spans="1:34" ht="15" customHeight="1">
      <c r="B54" s="25" t="s">
        <v>45</v>
      </c>
    </row>
    <row r="55" spans="1:34" ht="15" customHeight="1">
      <c r="B55" s="25" t="s">
        <v>44</v>
      </c>
    </row>
    <row r="56" spans="1:34" ht="15" customHeight="1">
      <c r="A56" s="15" t="s">
        <v>43</v>
      </c>
      <c r="B56" s="32" t="s">
        <v>27</v>
      </c>
      <c r="C56" s="29">
        <v>13.684958</v>
      </c>
      <c r="D56" s="29">
        <v>14.333231</v>
      </c>
      <c r="E56" s="29">
        <v>14.327021999999999</v>
      </c>
      <c r="F56" s="29">
        <v>14.365352</v>
      </c>
      <c r="G56" s="29">
        <v>14.366455</v>
      </c>
      <c r="H56" s="29">
        <v>14.341867000000001</v>
      </c>
      <c r="I56" s="29">
        <v>14.287132</v>
      </c>
      <c r="J56" s="29">
        <v>14.207239</v>
      </c>
      <c r="K56" s="29">
        <v>14.125375999999999</v>
      </c>
      <c r="L56" s="29">
        <v>14.028779</v>
      </c>
      <c r="M56" s="29">
        <v>13.931946</v>
      </c>
      <c r="N56" s="29">
        <v>13.831037999999999</v>
      </c>
      <c r="O56" s="29">
        <v>13.740598</v>
      </c>
      <c r="P56" s="29">
        <v>13.671222</v>
      </c>
      <c r="Q56" s="29">
        <v>13.614177</v>
      </c>
      <c r="R56" s="29">
        <v>13.578903</v>
      </c>
      <c r="S56" s="29">
        <v>13.555063000000001</v>
      </c>
      <c r="T56" s="29">
        <v>13.533011</v>
      </c>
      <c r="U56" s="29">
        <v>13.512934</v>
      </c>
      <c r="V56" s="29">
        <v>13.507698</v>
      </c>
      <c r="W56" s="29">
        <v>13.519425</v>
      </c>
      <c r="X56" s="29">
        <v>13.531686000000001</v>
      </c>
      <c r="Y56" s="29">
        <v>13.551019999999999</v>
      </c>
      <c r="Z56" s="29">
        <v>13.573046</v>
      </c>
      <c r="AA56" s="29">
        <v>13.591692</v>
      </c>
      <c r="AB56" s="29">
        <v>13.608699</v>
      </c>
      <c r="AC56" s="29">
        <v>13.631719</v>
      </c>
      <c r="AD56" s="29">
        <v>13.650460000000001</v>
      </c>
      <c r="AE56" s="29">
        <v>13.676695</v>
      </c>
      <c r="AF56" s="29">
        <v>13.70651</v>
      </c>
      <c r="AG56" s="29">
        <v>13.736445</v>
      </c>
      <c r="AH56" s="27">
        <v>1.25E-4</v>
      </c>
    </row>
    <row r="57" spans="1:34" ht="15" customHeight="1">
      <c r="A57" s="15" t="s">
        <v>42</v>
      </c>
      <c r="B57" s="32" t="s">
        <v>25</v>
      </c>
      <c r="C57" s="29">
        <v>0.80059800000000003</v>
      </c>
      <c r="D57" s="29">
        <v>0.82458299999999995</v>
      </c>
      <c r="E57" s="29">
        <v>0.83718000000000004</v>
      </c>
      <c r="F57" s="29">
        <v>0.84273699999999996</v>
      </c>
      <c r="G57" s="29">
        <v>0.85100799999999999</v>
      </c>
      <c r="H57" s="29">
        <v>0.86196399999999995</v>
      </c>
      <c r="I57" s="29">
        <v>0.86717699999999998</v>
      </c>
      <c r="J57" s="29">
        <v>0.86825600000000003</v>
      </c>
      <c r="K57" s="29">
        <v>0.86872099999999997</v>
      </c>
      <c r="L57" s="29">
        <v>0.86814400000000003</v>
      </c>
      <c r="M57" s="29">
        <v>0.86826999999999999</v>
      </c>
      <c r="N57" s="29">
        <v>0.86909099999999995</v>
      </c>
      <c r="O57" s="29">
        <v>0.87165899999999996</v>
      </c>
      <c r="P57" s="29">
        <v>0.87505599999999994</v>
      </c>
      <c r="Q57" s="29">
        <v>0.88052399999999997</v>
      </c>
      <c r="R57" s="29">
        <v>0.88854599999999995</v>
      </c>
      <c r="S57" s="29">
        <v>0.89660499999999999</v>
      </c>
      <c r="T57" s="29">
        <v>0.90457900000000002</v>
      </c>
      <c r="U57" s="29">
        <v>0.91307700000000003</v>
      </c>
      <c r="V57" s="29">
        <v>0.92239599999999999</v>
      </c>
      <c r="W57" s="29">
        <v>0.93201100000000003</v>
      </c>
      <c r="X57" s="29">
        <v>0.94283499999999998</v>
      </c>
      <c r="Y57" s="29">
        <v>0.95338000000000001</v>
      </c>
      <c r="Z57" s="29">
        <v>0.96523499999999995</v>
      </c>
      <c r="AA57" s="29">
        <v>0.97600699999999996</v>
      </c>
      <c r="AB57" s="29">
        <v>0.98721400000000004</v>
      </c>
      <c r="AC57" s="29">
        <v>0.99934699999999999</v>
      </c>
      <c r="AD57" s="29">
        <v>1.0087950000000001</v>
      </c>
      <c r="AE57" s="29">
        <v>1.01946</v>
      </c>
      <c r="AF57" s="29">
        <v>1.031487</v>
      </c>
      <c r="AG57" s="29">
        <v>1.0440879999999999</v>
      </c>
      <c r="AH57" s="27">
        <v>8.8909999999999996E-3</v>
      </c>
    </row>
    <row r="58" spans="1:34" ht="15" customHeight="1">
      <c r="A58" s="15" t="s">
        <v>41</v>
      </c>
      <c r="B58" s="32" t="s">
        <v>23</v>
      </c>
      <c r="C58" s="29">
        <v>0.123601</v>
      </c>
      <c r="D58" s="29">
        <v>0.15522900000000001</v>
      </c>
      <c r="E58" s="29">
        <v>0.178087</v>
      </c>
      <c r="F58" s="29">
        <v>0.19479399999999999</v>
      </c>
      <c r="G58" s="29">
        <v>0.20708699999999999</v>
      </c>
      <c r="H58" s="29">
        <v>0.21593300000000001</v>
      </c>
      <c r="I58" s="29">
        <v>0.22244700000000001</v>
      </c>
      <c r="J58" s="29">
        <v>0.22738700000000001</v>
      </c>
      <c r="K58" s="29">
        <v>0.229827</v>
      </c>
      <c r="L58" s="29">
        <v>0.231575</v>
      </c>
      <c r="M58" s="29">
        <v>0.23338500000000001</v>
      </c>
      <c r="N58" s="29">
        <v>0.23390900000000001</v>
      </c>
      <c r="O58" s="29">
        <v>0.23457700000000001</v>
      </c>
      <c r="P58" s="29">
        <v>0.234898</v>
      </c>
      <c r="Q58" s="29">
        <v>0.23511699999999999</v>
      </c>
      <c r="R58" s="29">
        <v>0.234732</v>
      </c>
      <c r="S58" s="29">
        <v>0.23453499999999999</v>
      </c>
      <c r="T58" s="29">
        <v>0.23432900000000001</v>
      </c>
      <c r="U58" s="29">
        <v>0.23397899999999999</v>
      </c>
      <c r="V58" s="29">
        <v>0.23338999999999999</v>
      </c>
      <c r="W58" s="29">
        <v>0.23292199999999999</v>
      </c>
      <c r="X58" s="29">
        <v>0.23225199999999999</v>
      </c>
      <c r="Y58" s="29">
        <v>0.231514</v>
      </c>
      <c r="Z58" s="29">
        <v>0.230767</v>
      </c>
      <c r="AA58" s="29">
        <v>0.23002500000000001</v>
      </c>
      <c r="AB58" s="29">
        <v>0.22927600000000001</v>
      </c>
      <c r="AC58" s="29">
        <v>0.22844200000000001</v>
      </c>
      <c r="AD58" s="29">
        <v>0.22769700000000001</v>
      </c>
      <c r="AE58" s="29">
        <v>0.226858</v>
      </c>
      <c r="AF58" s="29">
        <v>0.22628699999999999</v>
      </c>
      <c r="AG58" s="29">
        <v>0.225795</v>
      </c>
      <c r="AH58" s="27">
        <v>2.0289000000000001E-2</v>
      </c>
    </row>
    <row r="59" spans="1:34" ht="15" customHeight="1">
      <c r="A59" s="15" t="s">
        <v>40</v>
      </c>
      <c r="B59" s="32" t="s">
        <v>21</v>
      </c>
      <c r="C59" s="29">
        <v>5.2159930000000001</v>
      </c>
      <c r="D59" s="29">
        <v>5.3204609999999999</v>
      </c>
      <c r="E59" s="29">
        <v>5.4595950000000002</v>
      </c>
      <c r="F59" s="29">
        <v>5.506526</v>
      </c>
      <c r="G59" s="29">
        <v>5.5626040000000003</v>
      </c>
      <c r="H59" s="29">
        <v>5.6104079999999996</v>
      </c>
      <c r="I59" s="29">
        <v>5.6068360000000004</v>
      </c>
      <c r="J59" s="29">
        <v>5.5751730000000004</v>
      </c>
      <c r="K59" s="29">
        <v>5.5410500000000003</v>
      </c>
      <c r="L59" s="29">
        <v>5.4986579999999998</v>
      </c>
      <c r="M59" s="29">
        <v>5.4636519999999997</v>
      </c>
      <c r="N59" s="29">
        <v>5.4318739999999996</v>
      </c>
      <c r="O59" s="29">
        <v>5.4063179999999997</v>
      </c>
      <c r="P59" s="29">
        <v>5.3792429999999998</v>
      </c>
      <c r="Q59" s="29">
        <v>5.3702110000000003</v>
      </c>
      <c r="R59" s="29">
        <v>5.3847849999999999</v>
      </c>
      <c r="S59" s="29">
        <v>5.3986190000000001</v>
      </c>
      <c r="T59" s="29">
        <v>5.4140240000000004</v>
      </c>
      <c r="U59" s="29">
        <v>5.4384959999999998</v>
      </c>
      <c r="V59" s="29">
        <v>5.4711540000000003</v>
      </c>
      <c r="W59" s="29">
        <v>5.5007599999999996</v>
      </c>
      <c r="X59" s="29">
        <v>5.5429700000000004</v>
      </c>
      <c r="Y59" s="29">
        <v>5.5949099999999996</v>
      </c>
      <c r="Z59" s="29">
        <v>5.6619060000000001</v>
      </c>
      <c r="AA59" s="29">
        <v>5.7180059999999999</v>
      </c>
      <c r="AB59" s="29">
        <v>5.7784620000000002</v>
      </c>
      <c r="AC59" s="29">
        <v>5.8276389999999996</v>
      </c>
      <c r="AD59" s="29">
        <v>5.8751449999999998</v>
      </c>
      <c r="AE59" s="29">
        <v>5.9309279999999998</v>
      </c>
      <c r="AF59" s="29">
        <v>5.9916109999999998</v>
      </c>
      <c r="AG59" s="29">
        <v>6.0597490000000001</v>
      </c>
      <c r="AH59" s="27">
        <v>5.0099999999999997E-3</v>
      </c>
    </row>
    <row r="60" spans="1:34" ht="15" customHeight="1">
      <c r="A60" s="15" t="s">
        <v>39</v>
      </c>
      <c r="B60" s="32" t="s">
        <v>19</v>
      </c>
      <c r="C60" s="29">
        <v>2.9437000000000001E-2</v>
      </c>
      <c r="D60" s="29">
        <v>3.5250999999999998E-2</v>
      </c>
      <c r="E60" s="29">
        <v>3.9933999999999997E-2</v>
      </c>
      <c r="F60" s="29">
        <v>4.3478000000000003E-2</v>
      </c>
      <c r="G60" s="29">
        <v>4.6156000000000003E-2</v>
      </c>
      <c r="H60" s="29">
        <v>4.8166E-2</v>
      </c>
      <c r="I60" s="29">
        <v>4.9614999999999999E-2</v>
      </c>
      <c r="J60" s="29">
        <v>5.0694999999999997E-2</v>
      </c>
      <c r="K60" s="29">
        <v>5.1000999999999998E-2</v>
      </c>
      <c r="L60" s="29">
        <v>5.1249999999999997E-2</v>
      </c>
      <c r="M60" s="29">
        <v>5.1751999999999999E-2</v>
      </c>
      <c r="N60" s="29">
        <v>5.2019000000000003E-2</v>
      </c>
      <c r="O60" s="29">
        <v>5.2574000000000003E-2</v>
      </c>
      <c r="P60" s="29">
        <v>5.3110999999999998E-2</v>
      </c>
      <c r="Q60" s="29">
        <v>5.3765E-2</v>
      </c>
      <c r="R60" s="29">
        <v>5.4330000000000003E-2</v>
      </c>
      <c r="S60" s="29">
        <v>5.4952000000000001E-2</v>
      </c>
      <c r="T60" s="29">
        <v>5.5550000000000002E-2</v>
      </c>
      <c r="U60" s="29">
        <v>5.6141000000000003E-2</v>
      </c>
      <c r="V60" s="29">
        <v>5.6751999999999997E-2</v>
      </c>
      <c r="W60" s="29">
        <v>5.7542000000000003E-2</v>
      </c>
      <c r="X60" s="29">
        <v>5.8268E-2</v>
      </c>
      <c r="Y60" s="29">
        <v>5.8978999999999997E-2</v>
      </c>
      <c r="Z60" s="29">
        <v>5.9712000000000001E-2</v>
      </c>
      <c r="AA60" s="29">
        <v>6.0417999999999999E-2</v>
      </c>
      <c r="AB60" s="29">
        <v>6.1203E-2</v>
      </c>
      <c r="AC60" s="29">
        <v>6.1918000000000001E-2</v>
      </c>
      <c r="AD60" s="29">
        <v>6.2562999999999994E-2</v>
      </c>
      <c r="AE60" s="29">
        <v>6.3254000000000005E-2</v>
      </c>
      <c r="AF60" s="29">
        <v>6.4011999999999999E-2</v>
      </c>
      <c r="AG60" s="29">
        <v>6.4755999999999994E-2</v>
      </c>
      <c r="AH60" s="27">
        <v>2.6627000000000001E-2</v>
      </c>
    </row>
    <row r="61" spans="1:34" ht="15" customHeight="1">
      <c r="A61" s="15" t="s">
        <v>38</v>
      </c>
      <c r="B61" s="32" t="s">
        <v>17</v>
      </c>
      <c r="C61" s="29">
        <v>0.43232900000000002</v>
      </c>
      <c r="D61" s="29">
        <v>0.45580100000000001</v>
      </c>
      <c r="E61" s="29">
        <v>0.45732</v>
      </c>
      <c r="F61" s="29">
        <v>0.454818</v>
      </c>
      <c r="G61" s="29">
        <v>0.451847</v>
      </c>
      <c r="H61" s="29">
        <v>0.43503900000000001</v>
      </c>
      <c r="I61" s="29">
        <v>0.43754799999999999</v>
      </c>
      <c r="J61" s="29">
        <v>0.4345</v>
      </c>
      <c r="K61" s="29">
        <v>0.43706899999999999</v>
      </c>
      <c r="L61" s="29">
        <v>0.43899500000000002</v>
      </c>
      <c r="M61" s="29">
        <v>0.44097999999999998</v>
      </c>
      <c r="N61" s="29">
        <v>0.44152999999999998</v>
      </c>
      <c r="O61" s="29">
        <v>0.44140099999999999</v>
      </c>
      <c r="P61" s="29">
        <v>0.44216800000000001</v>
      </c>
      <c r="Q61" s="29">
        <v>0.44150200000000001</v>
      </c>
      <c r="R61" s="29">
        <v>0.44238</v>
      </c>
      <c r="S61" s="29">
        <v>0.44302399999999997</v>
      </c>
      <c r="T61" s="29">
        <v>0.44314700000000001</v>
      </c>
      <c r="U61" s="29">
        <v>0.44133800000000001</v>
      </c>
      <c r="V61" s="29">
        <v>0.44294099999999997</v>
      </c>
      <c r="W61" s="29">
        <v>0.44156499999999999</v>
      </c>
      <c r="X61" s="29">
        <v>0.44180900000000001</v>
      </c>
      <c r="Y61" s="29">
        <v>0.443276</v>
      </c>
      <c r="Z61" s="29">
        <v>0.44572400000000001</v>
      </c>
      <c r="AA61" s="29">
        <v>0.44377699999999998</v>
      </c>
      <c r="AB61" s="29">
        <v>0.44437199999999999</v>
      </c>
      <c r="AC61" s="29">
        <v>0.44388899999999998</v>
      </c>
      <c r="AD61" s="29">
        <v>0.44447300000000001</v>
      </c>
      <c r="AE61" s="29">
        <v>0.444998</v>
      </c>
      <c r="AF61" s="29">
        <v>0.44572099999999998</v>
      </c>
      <c r="AG61" s="29">
        <v>0.448216</v>
      </c>
      <c r="AH61" s="27">
        <v>1.204E-3</v>
      </c>
    </row>
    <row r="62" spans="1:34" ht="15" customHeight="1">
      <c r="A62" s="15" t="s">
        <v>37</v>
      </c>
      <c r="B62" s="32" t="s">
        <v>15</v>
      </c>
      <c r="C62" s="29">
        <v>7.7342999999999995E-2</v>
      </c>
      <c r="D62" s="29">
        <v>7.9141000000000003E-2</v>
      </c>
      <c r="E62" s="29">
        <v>7.8228000000000006E-2</v>
      </c>
      <c r="F62" s="29">
        <v>7.7350000000000002E-2</v>
      </c>
      <c r="G62" s="29">
        <v>7.6447000000000001E-2</v>
      </c>
      <c r="H62" s="29">
        <v>7.5055999999999998E-2</v>
      </c>
      <c r="I62" s="29">
        <v>7.3205000000000006E-2</v>
      </c>
      <c r="J62" s="29">
        <v>7.1057999999999996E-2</v>
      </c>
      <c r="K62" s="29">
        <v>6.8995000000000001E-2</v>
      </c>
      <c r="L62" s="29">
        <v>6.6834000000000005E-2</v>
      </c>
      <c r="M62" s="29">
        <v>6.4753000000000005E-2</v>
      </c>
      <c r="N62" s="29">
        <v>6.3638E-2</v>
      </c>
      <c r="O62" s="29">
        <v>6.2604999999999994E-2</v>
      </c>
      <c r="P62" s="29">
        <v>6.1511000000000003E-2</v>
      </c>
      <c r="Q62" s="29">
        <v>6.0561999999999998E-2</v>
      </c>
      <c r="R62" s="29">
        <v>5.9665000000000003E-2</v>
      </c>
      <c r="S62" s="29">
        <v>5.8721000000000002E-2</v>
      </c>
      <c r="T62" s="29">
        <v>5.7710999999999998E-2</v>
      </c>
      <c r="U62" s="29">
        <v>5.6659000000000001E-2</v>
      </c>
      <c r="V62" s="29">
        <v>5.5745000000000003E-2</v>
      </c>
      <c r="W62" s="29">
        <v>5.4691999999999998E-2</v>
      </c>
      <c r="X62" s="29">
        <v>5.4265000000000001E-2</v>
      </c>
      <c r="Y62" s="29">
        <v>5.3873999999999998E-2</v>
      </c>
      <c r="Z62" s="29">
        <v>5.3634000000000001E-2</v>
      </c>
      <c r="AA62" s="29">
        <v>5.3240000000000003E-2</v>
      </c>
      <c r="AB62" s="29">
        <v>5.2873000000000003E-2</v>
      </c>
      <c r="AC62" s="29">
        <v>5.2373000000000003E-2</v>
      </c>
      <c r="AD62" s="29">
        <v>5.1891E-2</v>
      </c>
      <c r="AE62" s="29">
        <v>5.1369999999999999E-2</v>
      </c>
      <c r="AF62" s="29">
        <v>5.0909999999999997E-2</v>
      </c>
      <c r="AG62" s="29">
        <v>5.0533000000000002E-2</v>
      </c>
      <c r="AH62" s="27">
        <v>-1.4087000000000001E-2</v>
      </c>
    </row>
    <row r="63" spans="1:34" ht="15" customHeight="1">
      <c r="A63" s="15" t="s">
        <v>36</v>
      </c>
      <c r="B63" s="32" t="s">
        <v>13</v>
      </c>
      <c r="C63" s="29">
        <v>0.85588699999999995</v>
      </c>
      <c r="D63" s="29">
        <v>0.88146500000000005</v>
      </c>
      <c r="E63" s="29">
        <v>0.97399800000000003</v>
      </c>
      <c r="F63" s="29">
        <v>0.99219299999999999</v>
      </c>
      <c r="G63" s="29">
        <v>0.94140199999999996</v>
      </c>
      <c r="H63" s="29">
        <v>0.94455199999999995</v>
      </c>
      <c r="I63" s="29">
        <v>0.95648100000000003</v>
      </c>
      <c r="J63" s="29">
        <v>0.93381199999999998</v>
      </c>
      <c r="K63" s="29">
        <v>0.934805</v>
      </c>
      <c r="L63" s="29">
        <v>0.92679599999999995</v>
      </c>
      <c r="M63" s="29">
        <v>0.92925999999999997</v>
      </c>
      <c r="N63" s="29">
        <v>0.94632799999999995</v>
      </c>
      <c r="O63" s="29">
        <v>0.93156600000000001</v>
      </c>
      <c r="P63" s="29">
        <v>0.93201599999999996</v>
      </c>
      <c r="Q63" s="29">
        <v>0.92967699999999998</v>
      </c>
      <c r="R63" s="29">
        <v>0.94440900000000005</v>
      </c>
      <c r="S63" s="29">
        <v>0.93007300000000004</v>
      </c>
      <c r="T63" s="29">
        <v>0.92956099999999997</v>
      </c>
      <c r="U63" s="29">
        <v>0.93966099999999997</v>
      </c>
      <c r="V63" s="29">
        <v>0.92616299999999996</v>
      </c>
      <c r="W63" s="29">
        <v>0.92442899999999995</v>
      </c>
      <c r="X63" s="29">
        <v>0.93703499999999995</v>
      </c>
      <c r="Y63" s="29">
        <v>0.92113299999999998</v>
      </c>
      <c r="Z63" s="29">
        <v>0.92034000000000005</v>
      </c>
      <c r="AA63" s="29">
        <v>0.913829</v>
      </c>
      <c r="AB63" s="29">
        <v>0.91423299999999996</v>
      </c>
      <c r="AC63" s="29">
        <v>0.91046499999999997</v>
      </c>
      <c r="AD63" s="29">
        <v>0.90820599999999996</v>
      </c>
      <c r="AE63" s="29">
        <v>0.90868899999999997</v>
      </c>
      <c r="AF63" s="29">
        <v>0.90733200000000003</v>
      </c>
      <c r="AG63" s="29">
        <v>0.90486500000000003</v>
      </c>
      <c r="AH63" s="27">
        <v>1.8569999999999999E-3</v>
      </c>
    </row>
    <row r="64" spans="1:34" ht="15" customHeight="1">
      <c r="A64" s="15" t="s">
        <v>35</v>
      </c>
      <c r="B64" s="32" t="s">
        <v>11</v>
      </c>
      <c r="C64" s="29">
        <v>0.195878</v>
      </c>
      <c r="D64" s="29">
        <v>0.196657</v>
      </c>
      <c r="E64" s="29">
        <v>0.199716</v>
      </c>
      <c r="F64" s="29">
        <v>0.201514</v>
      </c>
      <c r="G64" s="29">
        <v>0.20225699999999999</v>
      </c>
      <c r="H64" s="29">
        <v>0.202574</v>
      </c>
      <c r="I64" s="29">
        <v>0.20185400000000001</v>
      </c>
      <c r="J64" s="29">
        <v>0.200378</v>
      </c>
      <c r="K64" s="29">
        <v>0.19867399999999999</v>
      </c>
      <c r="L64" s="29">
        <v>0.19683</v>
      </c>
      <c r="M64" s="29">
        <v>0.19506899999999999</v>
      </c>
      <c r="N64" s="29">
        <v>0.19355600000000001</v>
      </c>
      <c r="O64" s="29">
        <v>0.19248899999999999</v>
      </c>
      <c r="P64" s="29">
        <v>0.191383</v>
      </c>
      <c r="Q64" s="29">
        <v>0.19048399999999999</v>
      </c>
      <c r="R64" s="29">
        <v>0.18981799999999999</v>
      </c>
      <c r="S64" s="29">
        <v>0.18890999999999999</v>
      </c>
      <c r="T64" s="29">
        <v>0.18775900000000001</v>
      </c>
      <c r="U64" s="29">
        <v>0.18665799999999999</v>
      </c>
      <c r="V64" s="29">
        <v>0.18580199999999999</v>
      </c>
      <c r="W64" s="29">
        <v>0.185223</v>
      </c>
      <c r="X64" s="29">
        <v>0.184588</v>
      </c>
      <c r="Y64" s="29">
        <v>0.18388199999999999</v>
      </c>
      <c r="Z64" s="29">
        <v>0.183175</v>
      </c>
      <c r="AA64" s="29">
        <v>0.18232899999999999</v>
      </c>
      <c r="AB64" s="29">
        <v>0.18168000000000001</v>
      </c>
      <c r="AC64" s="29">
        <v>0.18090600000000001</v>
      </c>
      <c r="AD64" s="29">
        <v>0.17988000000000001</v>
      </c>
      <c r="AE64" s="29">
        <v>0.17913999999999999</v>
      </c>
      <c r="AF64" s="29">
        <v>0.178366</v>
      </c>
      <c r="AG64" s="29">
        <v>0.17757200000000001</v>
      </c>
      <c r="AH64" s="27">
        <v>-3.2650000000000001E-3</v>
      </c>
    </row>
    <row r="65" spans="1:34" ht="15" customHeight="1">
      <c r="A65" s="15" t="s">
        <v>34</v>
      </c>
      <c r="B65" s="32" t="s">
        <v>9</v>
      </c>
      <c r="C65" s="29">
        <v>1.8604849999999999</v>
      </c>
      <c r="D65" s="29">
        <v>2.5309840000000001</v>
      </c>
      <c r="E65" s="29">
        <v>2.826346</v>
      </c>
      <c r="F65" s="29">
        <v>2.9633050000000001</v>
      </c>
      <c r="G65" s="29">
        <v>3.051768</v>
      </c>
      <c r="H65" s="29">
        <v>3.1202190000000001</v>
      </c>
      <c r="I65" s="29">
        <v>3.1442420000000002</v>
      </c>
      <c r="J65" s="29">
        <v>3.161629</v>
      </c>
      <c r="K65" s="29">
        <v>3.1827920000000001</v>
      </c>
      <c r="L65" s="29">
        <v>3.201851</v>
      </c>
      <c r="M65" s="29">
        <v>3.2224719999999998</v>
      </c>
      <c r="N65" s="29">
        <v>3.248707</v>
      </c>
      <c r="O65" s="29">
        <v>3.287299</v>
      </c>
      <c r="P65" s="29">
        <v>3.3252969999999999</v>
      </c>
      <c r="Q65" s="29">
        <v>3.3677899999999998</v>
      </c>
      <c r="R65" s="29">
        <v>3.4168150000000002</v>
      </c>
      <c r="S65" s="29">
        <v>3.4574729999999998</v>
      </c>
      <c r="T65" s="29">
        <v>3.4922019999999998</v>
      </c>
      <c r="U65" s="29">
        <v>3.528905</v>
      </c>
      <c r="V65" s="29">
        <v>3.5702959999999999</v>
      </c>
      <c r="W65" s="29">
        <v>3.6220219999999999</v>
      </c>
      <c r="X65" s="29">
        <v>3.6698469999999999</v>
      </c>
      <c r="Y65" s="29">
        <v>3.7189999999999999</v>
      </c>
      <c r="Z65" s="29">
        <v>3.7657590000000001</v>
      </c>
      <c r="AA65" s="29">
        <v>3.8141929999999999</v>
      </c>
      <c r="AB65" s="29">
        <v>3.8668140000000002</v>
      </c>
      <c r="AC65" s="29">
        <v>3.914752</v>
      </c>
      <c r="AD65" s="29">
        <v>3.951365</v>
      </c>
      <c r="AE65" s="29">
        <v>3.9906259999999998</v>
      </c>
      <c r="AF65" s="29">
        <v>4.0264129999999998</v>
      </c>
      <c r="AG65" s="29">
        <v>4.0628089999999997</v>
      </c>
      <c r="AH65" s="27">
        <v>2.6376E-2</v>
      </c>
    </row>
    <row r="66" spans="1:34" ht="14.5">
      <c r="A66" s="15" t="s">
        <v>33</v>
      </c>
      <c r="B66" s="32" t="s">
        <v>7</v>
      </c>
      <c r="C66" s="29">
        <v>0.53596600000000005</v>
      </c>
      <c r="D66" s="29">
        <v>0.54501100000000002</v>
      </c>
      <c r="E66" s="29">
        <v>0.54574900000000004</v>
      </c>
      <c r="F66" s="29">
        <v>0.53256999999999999</v>
      </c>
      <c r="G66" s="29">
        <v>0.52388000000000001</v>
      </c>
      <c r="H66" s="29">
        <v>0.52335699999999996</v>
      </c>
      <c r="I66" s="29">
        <v>0.52210000000000001</v>
      </c>
      <c r="J66" s="29">
        <v>0.52193000000000001</v>
      </c>
      <c r="K66" s="29">
        <v>0.52480800000000005</v>
      </c>
      <c r="L66" s="29">
        <v>0.52364999999999995</v>
      </c>
      <c r="M66" s="29">
        <v>0.52166599999999996</v>
      </c>
      <c r="N66" s="29">
        <v>0.52158499999999997</v>
      </c>
      <c r="O66" s="29">
        <v>0.52242</v>
      </c>
      <c r="P66" s="29">
        <v>0.52328699999999995</v>
      </c>
      <c r="Q66" s="29">
        <v>0.52416399999999996</v>
      </c>
      <c r="R66" s="29">
        <v>0.52504200000000001</v>
      </c>
      <c r="S66" s="29">
        <v>0.52595800000000004</v>
      </c>
      <c r="T66" s="29">
        <v>0.52690599999999999</v>
      </c>
      <c r="U66" s="29">
        <v>0.52786699999999998</v>
      </c>
      <c r="V66" s="29">
        <v>0.52883199999999997</v>
      </c>
      <c r="W66" s="29">
        <v>0.52980700000000003</v>
      </c>
      <c r="X66" s="29">
        <v>0.53079100000000001</v>
      </c>
      <c r="Y66" s="29">
        <v>0.531775</v>
      </c>
      <c r="Z66" s="29">
        <v>0.53276599999999996</v>
      </c>
      <c r="AA66" s="29">
        <v>0.53375799999999995</v>
      </c>
      <c r="AB66" s="29">
        <v>0.53475300000000003</v>
      </c>
      <c r="AC66" s="29">
        <v>0.53574900000000003</v>
      </c>
      <c r="AD66" s="29">
        <v>0.53674500000000003</v>
      </c>
      <c r="AE66" s="29">
        <v>0.53774</v>
      </c>
      <c r="AF66" s="29">
        <v>0.53873499999999996</v>
      </c>
      <c r="AG66" s="29">
        <v>0.53972699999999996</v>
      </c>
      <c r="AH66" s="27">
        <v>2.33E-4</v>
      </c>
    </row>
    <row r="67" spans="1:34" ht="15" customHeight="1">
      <c r="A67" s="15" t="s">
        <v>32</v>
      </c>
      <c r="B67" s="32" t="s">
        <v>5</v>
      </c>
      <c r="C67" s="29">
        <v>0.121224</v>
      </c>
      <c r="D67" s="29">
        <v>0.1234</v>
      </c>
      <c r="E67" s="29">
        <v>0.124821</v>
      </c>
      <c r="F67" s="29">
        <v>0.125915</v>
      </c>
      <c r="G67" s="29">
        <v>0.12665599999999999</v>
      </c>
      <c r="H67" s="29">
        <v>0.12704099999999999</v>
      </c>
      <c r="I67" s="29">
        <v>0.12720699999999999</v>
      </c>
      <c r="J67" s="29">
        <v>0.12685399999999999</v>
      </c>
      <c r="K67" s="29">
        <v>0.12659699999999999</v>
      </c>
      <c r="L67" s="29">
        <v>0.12637799999999999</v>
      </c>
      <c r="M67" s="29">
        <v>0.12607399999999999</v>
      </c>
      <c r="N67" s="29">
        <v>0.125802</v>
      </c>
      <c r="O67" s="29">
        <v>0.125585</v>
      </c>
      <c r="P67" s="29">
        <v>0.12540100000000001</v>
      </c>
      <c r="Q67" s="29">
        <v>0.12528900000000001</v>
      </c>
      <c r="R67" s="29">
        <v>0.12520500000000001</v>
      </c>
      <c r="S67" s="29">
        <v>0.125084</v>
      </c>
      <c r="T67" s="29">
        <v>0.124934</v>
      </c>
      <c r="U67" s="29">
        <v>0.12483</v>
      </c>
      <c r="V67" s="29">
        <v>0.12475799999999999</v>
      </c>
      <c r="W67" s="29">
        <v>0.12467300000000001</v>
      </c>
      <c r="X67" s="29">
        <v>0.12458900000000001</v>
      </c>
      <c r="Y67" s="29">
        <v>0.12452199999999999</v>
      </c>
      <c r="Z67" s="29">
        <v>0.12444</v>
      </c>
      <c r="AA67" s="29">
        <v>0.12442300000000001</v>
      </c>
      <c r="AB67" s="29">
        <v>0.124498</v>
      </c>
      <c r="AC67" s="29">
        <v>0.124516</v>
      </c>
      <c r="AD67" s="29">
        <v>0.124474</v>
      </c>
      <c r="AE67" s="29">
        <v>0.124496</v>
      </c>
      <c r="AF67" s="29">
        <v>0.12447</v>
      </c>
      <c r="AG67" s="29">
        <v>0.124386</v>
      </c>
      <c r="AH67" s="27">
        <v>8.5800000000000004E-4</v>
      </c>
    </row>
    <row r="68" spans="1:34" ht="15" customHeight="1">
      <c r="A68" s="15" t="s">
        <v>31</v>
      </c>
      <c r="B68" s="32" t="s">
        <v>841</v>
      </c>
      <c r="C68" s="29">
        <v>0.70625000000000004</v>
      </c>
      <c r="D68" s="29">
        <v>0.76514199999999999</v>
      </c>
      <c r="E68" s="29">
        <v>0.75534999999999997</v>
      </c>
      <c r="F68" s="29">
        <v>0.73163800000000001</v>
      </c>
      <c r="G68" s="29">
        <v>0.72320700000000004</v>
      </c>
      <c r="H68" s="29">
        <v>0.72460599999999997</v>
      </c>
      <c r="I68" s="29">
        <v>0.69105000000000005</v>
      </c>
      <c r="J68" s="29">
        <v>0.70114299999999996</v>
      </c>
      <c r="K68" s="29">
        <v>0.70106599999999997</v>
      </c>
      <c r="L68" s="29">
        <v>0.70103700000000002</v>
      </c>
      <c r="M68" s="29">
        <v>0.69345999999999997</v>
      </c>
      <c r="N68" s="29">
        <v>0.69447499999999995</v>
      </c>
      <c r="O68" s="29">
        <v>0.69711800000000002</v>
      </c>
      <c r="P68" s="29">
        <v>0.697967</v>
      </c>
      <c r="Q68" s="29">
        <v>0.69689400000000001</v>
      </c>
      <c r="R68" s="29">
        <v>0.70055699999999999</v>
      </c>
      <c r="S68" s="29">
        <v>0.70885299999999996</v>
      </c>
      <c r="T68" s="29">
        <v>0.71820200000000001</v>
      </c>
      <c r="U68" s="29">
        <v>0.72597800000000001</v>
      </c>
      <c r="V68" s="29">
        <v>0.73066299999999995</v>
      </c>
      <c r="W68" s="29">
        <v>0.73456100000000002</v>
      </c>
      <c r="X68" s="29">
        <v>0.73710699999999996</v>
      </c>
      <c r="Y68" s="29">
        <v>0.74127100000000001</v>
      </c>
      <c r="Z68" s="29">
        <v>0.74834999999999996</v>
      </c>
      <c r="AA68" s="29">
        <v>0.75938399999999995</v>
      </c>
      <c r="AB68" s="29">
        <v>0.76585899999999996</v>
      </c>
      <c r="AC68" s="29">
        <v>0.77389399999999997</v>
      </c>
      <c r="AD68" s="29">
        <v>0.78306399999999998</v>
      </c>
      <c r="AE68" s="29">
        <v>0.77831700000000004</v>
      </c>
      <c r="AF68" s="29">
        <v>0.77742100000000003</v>
      </c>
      <c r="AG68" s="29">
        <v>0.78483800000000004</v>
      </c>
      <c r="AH68" s="27">
        <v>3.5230000000000001E-3</v>
      </c>
    </row>
    <row r="69" spans="1:34" ht="15" customHeight="1">
      <c r="A69" s="15" t="s">
        <v>30</v>
      </c>
      <c r="B69" s="25" t="s">
        <v>2</v>
      </c>
      <c r="C69" s="30">
        <v>24.639949999999999</v>
      </c>
      <c r="D69" s="30">
        <v>26.246357</v>
      </c>
      <c r="E69" s="30">
        <v>26.803346999999999</v>
      </c>
      <c r="F69" s="30">
        <v>27.032191999999998</v>
      </c>
      <c r="G69" s="30">
        <v>27.130775</v>
      </c>
      <c r="H69" s="30">
        <v>27.230782999999999</v>
      </c>
      <c r="I69" s="30">
        <v>27.186893000000001</v>
      </c>
      <c r="J69" s="30">
        <v>27.080057</v>
      </c>
      <c r="K69" s="30">
        <v>26.990781999999999</v>
      </c>
      <c r="L69" s="30">
        <v>26.860776999999999</v>
      </c>
      <c r="M69" s="30">
        <v>26.742740999999999</v>
      </c>
      <c r="N69" s="30">
        <v>26.653552999999999</v>
      </c>
      <c r="O69" s="30">
        <v>26.566212</v>
      </c>
      <c r="P69" s="30">
        <v>26.512560000000001</v>
      </c>
      <c r="Q69" s="30">
        <v>26.490155999999999</v>
      </c>
      <c r="R69" s="30">
        <v>26.545183000000002</v>
      </c>
      <c r="S69" s="30">
        <v>26.577869</v>
      </c>
      <c r="T69" s="30">
        <v>26.621919999999999</v>
      </c>
      <c r="U69" s="30">
        <v>26.686522</v>
      </c>
      <c r="V69" s="30">
        <v>26.756589999999999</v>
      </c>
      <c r="W69" s="30">
        <v>26.859634</v>
      </c>
      <c r="X69" s="30">
        <v>26.988043000000001</v>
      </c>
      <c r="Y69" s="30">
        <v>27.108532</v>
      </c>
      <c r="Z69" s="30">
        <v>27.264854</v>
      </c>
      <c r="AA69" s="30">
        <v>27.401077000000001</v>
      </c>
      <c r="AB69" s="30">
        <v>27.549935999999999</v>
      </c>
      <c r="AC69" s="30">
        <v>27.685604000000001</v>
      </c>
      <c r="AD69" s="30">
        <v>27.804758</v>
      </c>
      <c r="AE69" s="30">
        <v>27.932570999999999</v>
      </c>
      <c r="AF69" s="30">
        <v>28.069272999999999</v>
      </c>
      <c r="AG69" s="30">
        <v>28.223777999999999</v>
      </c>
      <c r="AH69" s="31">
        <v>4.5370000000000002E-3</v>
      </c>
    </row>
    <row r="71" spans="1:34" ht="15" customHeight="1">
      <c r="B71" s="25" t="s">
        <v>29</v>
      </c>
    </row>
    <row r="72" spans="1:34" ht="15" customHeight="1">
      <c r="A72" s="15" t="s">
        <v>28</v>
      </c>
      <c r="B72" s="32" t="s">
        <v>27</v>
      </c>
      <c r="C72" s="29">
        <v>7.422104</v>
      </c>
      <c r="D72" s="29">
        <v>7.773714</v>
      </c>
      <c r="E72" s="29">
        <v>7.7697630000000002</v>
      </c>
      <c r="F72" s="29">
        <v>7.7905490000000004</v>
      </c>
      <c r="G72" s="29">
        <v>7.7908759999999999</v>
      </c>
      <c r="H72" s="29">
        <v>7.7786350000000004</v>
      </c>
      <c r="I72" s="29">
        <v>7.7499859999999998</v>
      </c>
      <c r="J72" s="29">
        <v>7.7076289999999998</v>
      </c>
      <c r="K72" s="29">
        <v>7.6641500000000002</v>
      </c>
      <c r="L72" s="29">
        <v>7.6126469999999999</v>
      </c>
      <c r="M72" s="29">
        <v>7.5609859999999998</v>
      </c>
      <c r="N72" s="29">
        <v>7.5070259999999998</v>
      </c>
      <c r="O72" s="29">
        <v>7.458717</v>
      </c>
      <c r="P72" s="29">
        <v>7.4217919999999999</v>
      </c>
      <c r="Q72" s="29">
        <v>7.3914980000000003</v>
      </c>
      <c r="R72" s="29">
        <v>7.3730469999999997</v>
      </c>
      <c r="S72" s="29">
        <v>7.3603690000000004</v>
      </c>
      <c r="T72" s="29">
        <v>7.34863</v>
      </c>
      <c r="U72" s="29">
        <v>7.3379159999999999</v>
      </c>
      <c r="V72" s="29">
        <v>7.3352300000000001</v>
      </c>
      <c r="W72" s="29">
        <v>7.3416990000000002</v>
      </c>
      <c r="X72" s="29">
        <v>7.3483140000000002</v>
      </c>
      <c r="Y72" s="29">
        <v>7.3587730000000002</v>
      </c>
      <c r="Z72" s="29">
        <v>7.3706800000000001</v>
      </c>
      <c r="AA72" s="29">
        <v>7.380744</v>
      </c>
      <c r="AB72" s="29">
        <v>7.3899119999999998</v>
      </c>
      <c r="AC72" s="29">
        <v>7.4023599999999998</v>
      </c>
      <c r="AD72" s="29">
        <v>7.4125079999999999</v>
      </c>
      <c r="AE72" s="29">
        <v>7.426698</v>
      </c>
      <c r="AF72" s="29">
        <v>7.4428510000000001</v>
      </c>
      <c r="AG72" s="29">
        <v>7.4590490000000003</v>
      </c>
      <c r="AH72" s="27">
        <v>1.66E-4</v>
      </c>
    </row>
    <row r="73" spans="1:34" ht="14.5">
      <c r="A73" s="15" t="s">
        <v>26</v>
      </c>
      <c r="B73" s="32" t="s">
        <v>25</v>
      </c>
      <c r="C73" s="29">
        <v>0.417402</v>
      </c>
      <c r="D73" s="29">
        <v>0.42975200000000002</v>
      </c>
      <c r="E73" s="29">
        <v>0.43609999999999999</v>
      </c>
      <c r="F73" s="29">
        <v>0.438805</v>
      </c>
      <c r="G73" s="29">
        <v>0.44289600000000001</v>
      </c>
      <c r="H73" s="29">
        <v>0.44851400000000002</v>
      </c>
      <c r="I73" s="29">
        <v>0.45119199999999998</v>
      </c>
      <c r="J73" s="29">
        <v>0.45177299999999998</v>
      </c>
      <c r="K73" s="29">
        <v>0.45205600000000001</v>
      </c>
      <c r="L73" s="29">
        <v>0.45185500000000001</v>
      </c>
      <c r="M73" s="29">
        <v>0.452067</v>
      </c>
      <c r="N73" s="29">
        <v>0.452658</v>
      </c>
      <c r="O73" s="29">
        <v>0.454179</v>
      </c>
      <c r="P73" s="29">
        <v>0.45615800000000001</v>
      </c>
      <c r="Q73" s="29">
        <v>0.45923199999999997</v>
      </c>
      <c r="R73" s="29">
        <v>0.46366400000000002</v>
      </c>
      <c r="S73" s="29">
        <v>0.46811000000000003</v>
      </c>
      <c r="T73" s="29">
        <v>0.47255200000000003</v>
      </c>
      <c r="U73" s="29">
        <v>0.47728500000000001</v>
      </c>
      <c r="V73" s="29">
        <v>0.48243999999999998</v>
      </c>
      <c r="W73" s="29">
        <v>0.48775299999999999</v>
      </c>
      <c r="X73" s="29">
        <v>0.49367100000000003</v>
      </c>
      <c r="Y73" s="29">
        <v>0.49945899999999999</v>
      </c>
      <c r="Z73" s="29">
        <v>0.50590100000000005</v>
      </c>
      <c r="AA73" s="29">
        <v>0.51175499999999996</v>
      </c>
      <c r="AB73" s="29">
        <v>0.51780099999999996</v>
      </c>
      <c r="AC73" s="29">
        <v>0.52437599999999995</v>
      </c>
      <c r="AD73" s="29">
        <v>0.52958499999999997</v>
      </c>
      <c r="AE73" s="29">
        <v>0.53547299999999998</v>
      </c>
      <c r="AF73" s="29">
        <v>0.54211100000000001</v>
      </c>
      <c r="AG73" s="29">
        <v>0.54907799999999995</v>
      </c>
      <c r="AH73" s="27">
        <v>9.1809999999999999E-3</v>
      </c>
    </row>
    <row r="74" spans="1:34" ht="15" customHeight="1">
      <c r="A74" s="15" t="s">
        <v>24</v>
      </c>
      <c r="B74" s="32" t="s">
        <v>23</v>
      </c>
      <c r="C74" s="29">
        <v>5.9764999999999999E-2</v>
      </c>
      <c r="D74" s="29">
        <v>7.5079999999999994E-2</v>
      </c>
      <c r="E74" s="29">
        <v>8.616E-2</v>
      </c>
      <c r="F74" s="29">
        <v>9.4232999999999997E-2</v>
      </c>
      <c r="G74" s="29">
        <v>0.100171</v>
      </c>
      <c r="H74" s="29">
        <v>0.104438</v>
      </c>
      <c r="I74" s="29">
        <v>0.107584</v>
      </c>
      <c r="J74" s="29">
        <v>0.10997899999999999</v>
      </c>
      <c r="K74" s="29">
        <v>0.111142</v>
      </c>
      <c r="L74" s="29">
        <v>0.111985</v>
      </c>
      <c r="M74" s="29">
        <v>0.112868</v>
      </c>
      <c r="N74" s="29">
        <v>0.113118</v>
      </c>
      <c r="O74" s="29">
        <v>0.11344799999999999</v>
      </c>
      <c r="P74" s="29">
        <v>0.113605</v>
      </c>
      <c r="Q74" s="29">
        <v>0.113716</v>
      </c>
      <c r="R74" s="29">
        <v>0.11353000000000001</v>
      </c>
      <c r="S74" s="29">
        <v>0.113436</v>
      </c>
      <c r="T74" s="29">
        <v>0.11333600000000001</v>
      </c>
      <c r="U74" s="29">
        <v>0.11317099999999999</v>
      </c>
      <c r="V74" s="29">
        <v>0.112886</v>
      </c>
      <c r="W74" s="29">
        <v>0.112663</v>
      </c>
      <c r="X74" s="29">
        <v>0.11233700000000001</v>
      </c>
      <c r="Y74" s="29">
        <v>0.11198</v>
      </c>
      <c r="Z74" s="29">
        <v>0.11162</v>
      </c>
      <c r="AA74" s="29">
        <v>0.111264</v>
      </c>
      <c r="AB74" s="29">
        <v>0.11088199999999999</v>
      </c>
      <c r="AC74" s="29">
        <v>0.110487</v>
      </c>
      <c r="AD74" s="29">
        <v>0.110127</v>
      </c>
      <c r="AE74" s="29">
        <v>0.109734</v>
      </c>
      <c r="AF74" s="29">
        <v>0.109462</v>
      </c>
      <c r="AG74" s="29">
        <v>0.109221</v>
      </c>
      <c r="AH74" s="27">
        <v>2.0302000000000001E-2</v>
      </c>
    </row>
    <row r="75" spans="1:34" ht="15" customHeight="1">
      <c r="A75" s="15" t="s">
        <v>22</v>
      </c>
      <c r="B75" s="32" t="s">
        <v>21</v>
      </c>
      <c r="C75" s="29">
        <v>2.511301</v>
      </c>
      <c r="D75" s="29">
        <v>2.562341</v>
      </c>
      <c r="E75" s="29">
        <v>2.6297199999999998</v>
      </c>
      <c r="F75" s="29">
        <v>2.6519339999999998</v>
      </c>
      <c r="G75" s="29">
        <v>2.6785030000000001</v>
      </c>
      <c r="H75" s="29">
        <v>2.7010839999999998</v>
      </c>
      <c r="I75" s="29">
        <v>2.6993149999999999</v>
      </c>
      <c r="J75" s="29">
        <v>2.684517</v>
      </c>
      <c r="K75" s="29">
        <v>2.6682670000000002</v>
      </c>
      <c r="L75" s="29">
        <v>2.6485669999999999</v>
      </c>
      <c r="M75" s="29">
        <v>2.6326610000000001</v>
      </c>
      <c r="N75" s="29">
        <v>2.6181239999999999</v>
      </c>
      <c r="O75" s="29">
        <v>2.60683</v>
      </c>
      <c r="P75" s="29">
        <v>2.5946570000000002</v>
      </c>
      <c r="Q75" s="29">
        <v>2.5912009999999999</v>
      </c>
      <c r="R75" s="29">
        <v>2.5990639999999998</v>
      </c>
      <c r="S75" s="29">
        <v>2.6064630000000002</v>
      </c>
      <c r="T75" s="29">
        <v>2.614655</v>
      </c>
      <c r="U75" s="29">
        <v>2.6273339999999998</v>
      </c>
      <c r="V75" s="29">
        <v>2.6439460000000001</v>
      </c>
      <c r="W75" s="29">
        <v>2.65917</v>
      </c>
      <c r="X75" s="29">
        <v>2.6803979999999998</v>
      </c>
      <c r="Y75" s="29">
        <v>2.7063990000000002</v>
      </c>
      <c r="Z75" s="29">
        <v>2.7397800000000001</v>
      </c>
      <c r="AA75" s="29">
        <v>2.7679420000000001</v>
      </c>
      <c r="AB75" s="29">
        <v>2.797641</v>
      </c>
      <c r="AC75" s="29">
        <v>2.8227530000000001</v>
      </c>
      <c r="AD75" s="29">
        <v>2.8469129999999998</v>
      </c>
      <c r="AE75" s="29">
        <v>2.8755120000000001</v>
      </c>
      <c r="AF75" s="29">
        <v>2.9062830000000002</v>
      </c>
      <c r="AG75" s="29">
        <v>2.9404349999999999</v>
      </c>
      <c r="AH75" s="27">
        <v>5.2719999999999998E-3</v>
      </c>
    </row>
    <row r="76" spans="1:34" ht="15" customHeight="1">
      <c r="A76" s="15" t="s">
        <v>20</v>
      </c>
      <c r="B76" s="32" t="s">
        <v>19</v>
      </c>
      <c r="C76" s="29">
        <v>1.3936E-2</v>
      </c>
      <c r="D76" s="29">
        <v>1.6691999999999999E-2</v>
      </c>
      <c r="E76" s="29">
        <v>1.8912000000000002E-2</v>
      </c>
      <c r="F76" s="29">
        <v>2.0590000000000001E-2</v>
      </c>
      <c r="G76" s="29">
        <v>2.1857000000000001E-2</v>
      </c>
      <c r="H76" s="29">
        <v>2.2807000000000001E-2</v>
      </c>
      <c r="I76" s="29">
        <v>2.3493E-2</v>
      </c>
      <c r="J76" s="29">
        <v>2.4004999999999999E-2</v>
      </c>
      <c r="K76" s="29">
        <v>2.4147999999999999E-2</v>
      </c>
      <c r="L76" s="29">
        <v>2.4264999999999998E-2</v>
      </c>
      <c r="M76" s="29">
        <v>2.4503E-2</v>
      </c>
      <c r="N76" s="29">
        <v>2.4629999999999999E-2</v>
      </c>
      <c r="O76" s="29">
        <v>2.4892999999999998E-2</v>
      </c>
      <c r="P76" s="29">
        <v>2.5146999999999999E-2</v>
      </c>
      <c r="Q76" s="29">
        <v>2.5457E-2</v>
      </c>
      <c r="R76" s="29">
        <v>2.5725000000000001E-2</v>
      </c>
      <c r="S76" s="29">
        <v>2.6019E-2</v>
      </c>
      <c r="T76" s="29">
        <v>2.6301999999999999E-2</v>
      </c>
      <c r="U76" s="29">
        <v>2.6582000000000001E-2</v>
      </c>
      <c r="V76" s="29">
        <v>2.6870999999999999E-2</v>
      </c>
      <c r="W76" s="29">
        <v>2.7245999999999999E-2</v>
      </c>
      <c r="X76" s="29">
        <v>2.7588999999999999E-2</v>
      </c>
      <c r="Y76" s="29">
        <v>2.7925999999999999E-2</v>
      </c>
      <c r="Z76" s="29">
        <v>2.8273E-2</v>
      </c>
      <c r="AA76" s="29">
        <v>2.8608000000000001E-2</v>
      </c>
      <c r="AB76" s="29">
        <v>2.8975999999999998E-2</v>
      </c>
      <c r="AC76" s="29">
        <v>2.9315999999999998E-2</v>
      </c>
      <c r="AD76" s="29">
        <v>2.9621999999999999E-2</v>
      </c>
      <c r="AE76" s="29">
        <v>2.9950999999999998E-2</v>
      </c>
      <c r="AF76" s="29">
        <v>3.0311000000000001E-2</v>
      </c>
      <c r="AG76" s="29">
        <v>3.0662999999999999E-2</v>
      </c>
      <c r="AH76" s="27">
        <v>2.6634000000000001E-2</v>
      </c>
    </row>
    <row r="77" spans="1:34" ht="15" customHeight="1">
      <c r="A77" s="15" t="s">
        <v>18</v>
      </c>
      <c r="B77" s="32" t="s">
        <v>17</v>
      </c>
      <c r="C77" s="29">
        <v>0.20519999999999999</v>
      </c>
      <c r="D77" s="29">
        <v>0.21641299999999999</v>
      </c>
      <c r="E77" s="29">
        <v>0.21717900000000001</v>
      </c>
      <c r="F77" s="29">
        <v>0.215971</v>
      </c>
      <c r="G77" s="29">
        <v>0.214533</v>
      </c>
      <c r="H77" s="29">
        <v>0.20651900000000001</v>
      </c>
      <c r="I77" s="29">
        <v>0.20768800000000001</v>
      </c>
      <c r="J77" s="29">
        <v>0.20623900000000001</v>
      </c>
      <c r="K77" s="29">
        <v>0.20741000000000001</v>
      </c>
      <c r="L77" s="29">
        <v>0.20830399999999999</v>
      </c>
      <c r="M77" s="29">
        <v>0.20923700000000001</v>
      </c>
      <c r="N77" s="29">
        <v>0.20947099999999999</v>
      </c>
      <c r="O77" s="29">
        <v>0.2094</v>
      </c>
      <c r="P77" s="29">
        <v>0.20974400000000001</v>
      </c>
      <c r="Q77" s="29">
        <v>0.20941199999999999</v>
      </c>
      <c r="R77" s="29">
        <v>0.20981</v>
      </c>
      <c r="S77" s="29">
        <v>0.210093</v>
      </c>
      <c r="T77" s="29">
        <v>0.21012900000000001</v>
      </c>
      <c r="U77" s="29">
        <v>0.209256</v>
      </c>
      <c r="V77" s="29">
        <v>0.20999599999999999</v>
      </c>
      <c r="W77" s="29">
        <v>0.20933099999999999</v>
      </c>
      <c r="X77" s="29">
        <v>0.209426</v>
      </c>
      <c r="Y77" s="29">
        <v>0.21010400000000001</v>
      </c>
      <c r="Z77" s="29">
        <v>0.21125099999999999</v>
      </c>
      <c r="AA77" s="29">
        <v>0.210315</v>
      </c>
      <c r="AB77" s="29">
        <v>0.21054899999999999</v>
      </c>
      <c r="AC77" s="29">
        <v>0.21032100000000001</v>
      </c>
      <c r="AD77" s="29">
        <v>0.210586</v>
      </c>
      <c r="AE77" s="29">
        <v>0.210842</v>
      </c>
      <c r="AF77" s="29">
        <v>0.21118000000000001</v>
      </c>
      <c r="AG77" s="29">
        <v>0.212342</v>
      </c>
      <c r="AH77" s="27">
        <v>1.1410000000000001E-3</v>
      </c>
    </row>
    <row r="78" spans="1:34" ht="15" customHeight="1">
      <c r="A78" s="15" t="s">
        <v>16</v>
      </c>
      <c r="B78" s="32" t="s">
        <v>15</v>
      </c>
      <c r="C78" s="29">
        <v>3.6641E-2</v>
      </c>
      <c r="D78" s="29">
        <v>3.7508E-2</v>
      </c>
      <c r="E78" s="29">
        <v>3.7086000000000001E-2</v>
      </c>
      <c r="F78" s="29">
        <v>3.6670000000000001E-2</v>
      </c>
      <c r="G78" s="29">
        <v>3.6240000000000001E-2</v>
      </c>
      <c r="H78" s="29">
        <v>3.5579E-2</v>
      </c>
      <c r="I78" s="29">
        <v>3.4701000000000003E-2</v>
      </c>
      <c r="J78" s="29">
        <v>3.3688000000000003E-2</v>
      </c>
      <c r="K78" s="29">
        <v>3.2705999999999999E-2</v>
      </c>
      <c r="L78" s="29">
        <v>3.1683000000000003E-2</v>
      </c>
      <c r="M78" s="29">
        <v>3.0700999999999999E-2</v>
      </c>
      <c r="N78" s="29">
        <v>3.0173999999999999E-2</v>
      </c>
      <c r="O78" s="29">
        <v>2.9687999999999999E-2</v>
      </c>
      <c r="P78" s="29">
        <v>2.9170999999999999E-2</v>
      </c>
      <c r="Q78" s="29">
        <v>2.8722999999999999E-2</v>
      </c>
      <c r="R78" s="29">
        <v>2.8299999999999999E-2</v>
      </c>
      <c r="S78" s="29">
        <v>2.7854E-2</v>
      </c>
      <c r="T78" s="29">
        <v>2.7376000000000001E-2</v>
      </c>
      <c r="U78" s="29">
        <v>2.6879E-2</v>
      </c>
      <c r="V78" s="29">
        <v>2.6446999999999998E-2</v>
      </c>
      <c r="W78" s="29">
        <v>2.5950000000000001E-2</v>
      </c>
      <c r="X78" s="29">
        <v>2.5746999999999999E-2</v>
      </c>
      <c r="Y78" s="29">
        <v>2.5561E-2</v>
      </c>
      <c r="Z78" s="29">
        <v>2.5447999999999998E-2</v>
      </c>
      <c r="AA78" s="29">
        <v>2.5260999999999999E-2</v>
      </c>
      <c r="AB78" s="29">
        <v>2.5080999999999999E-2</v>
      </c>
      <c r="AC78" s="29">
        <v>2.4846E-2</v>
      </c>
      <c r="AD78" s="29">
        <v>2.4618000000000001E-2</v>
      </c>
      <c r="AE78" s="29">
        <v>2.4375000000000001E-2</v>
      </c>
      <c r="AF78" s="29">
        <v>2.4157999999999999E-2</v>
      </c>
      <c r="AG78" s="29">
        <v>2.3977999999999999E-2</v>
      </c>
      <c r="AH78" s="27">
        <v>-1.4035000000000001E-2</v>
      </c>
    </row>
    <row r="79" spans="1:34" ht="14.5">
      <c r="A79" s="15" t="s">
        <v>14</v>
      </c>
      <c r="B79" s="32" t="s">
        <v>13</v>
      </c>
      <c r="C79" s="29">
        <v>0.390127</v>
      </c>
      <c r="D79" s="29">
        <v>0.39991399999999999</v>
      </c>
      <c r="E79" s="29">
        <v>0.43495600000000001</v>
      </c>
      <c r="F79" s="29">
        <v>0.441884</v>
      </c>
      <c r="G79" s="29">
        <v>0.42280499999999999</v>
      </c>
      <c r="H79" s="29">
        <v>0.42404599999999998</v>
      </c>
      <c r="I79" s="29">
        <v>0.42859700000000001</v>
      </c>
      <c r="J79" s="29">
        <v>0.42010900000000001</v>
      </c>
      <c r="K79" s="29">
        <v>0.42051500000000003</v>
      </c>
      <c r="L79" s="29">
        <v>0.417549</v>
      </c>
      <c r="M79" s="29">
        <v>0.41855399999999998</v>
      </c>
      <c r="N79" s="29">
        <v>0.425043</v>
      </c>
      <c r="O79" s="29">
        <v>0.41953699999999999</v>
      </c>
      <c r="P79" s="29">
        <v>0.41976000000000002</v>
      </c>
      <c r="Q79" s="29">
        <v>0.41893599999999998</v>
      </c>
      <c r="R79" s="29">
        <v>0.42455599999999999</v>
      </c>
      <c r="S79" s="29">
        <v>0.41920200000000002</v>
      </c>
      <c r="T79" s="29">
        <v>0.41905500000000001</v>
      </c>
      <c r="U79" s="29">
        <v>0.42291600000000001</v>
      </c>
      <c r="V79" s="29">
        <v>0.417875</v>
      </c>
      <c r="W79" s="29">
        <v>0.417271</v>
      </c>
      <c r="X79" s="29">
        <v>0.422074</v>
      </c>
      <c r="Y79" s="29">
        <v>0.41612100000000002</v>
      </c>
      <c r="Z79" s="29">
        <v>0.41587299999999999</v>
      </c>
      <c r="AA79" s="29">
        <v>0.41346300000000002</v>
      </c>
      <c r="AB79" s="29">
        <v>0.41362399999999999</v>
      </c>
      <c r="AC79" s="29">
        <v>0.41226600000000002</v>
      </c>
      <c r="AD79" s="29">
        <v>0.41145999999999999</v>
      </c>
      <c r="AE79" s="29">
        <v>0.41171799999999997</v>
      </c>
      <c r="AF79" s="29">
        <v>0.41126200000000002</v>
      </c>
      <c r="AG79" s="29">
        <v>0.41036499999999998</v>
      </c>
      <c r="AH79" s="27">
        <v>1.6869999999999999E-3</v>
      </c>
    </row>
    <row r="80" spans="1:34" ht="15" customHeight="1">
      <c r="A80" s="15" t="s">
        <v>12</v>
      </c>
      <c r="B80" s="32" t="s">
        <v>11</v>
      </c>
      <c r="C80" s="29">
        <v>0.10620300000000001</v>
      </c>
      <c r="D80" s="29">
        <v>0.106628</v>
      </c>
      <c r="E80" s="29">
        <v>0.108291</v>
      </c>
      <c r="F80" s="29">
        <v>0.10927000000000001</v>
      </c>
      <c r="G80" s="29">
        <v>0.109676</v>
      </c>
      <c r="H80" s="29">
        <v>0.109872</v>
      </c>
      <c r="I80" s="29">
        <v>0.10950500000000001</v>
      </c>
      <c r="J80" s="29">
        <v>0.10872800000000001</v>
      </c>
      <c r="K80" s="29">
        <v>0.10782700000000001</v>
      </c>
      <c r="L80" s="29">
        <v>0.10685</v>
      </c>
      <c r="M80" s="29">
        <v>0.105917</v>
      </c>
      <c r="N80" s="29">
        <v>0.105118</v>
      </c>
      <c r="O80" s="29">
        <v>0.104561</v>
      </c>
      <c r="P80" s="29">
        <v>0.10398300000000001</v>
      </c>
      <c r="Q80" s="29">
        <v>0.103517</v>
      </c>
      <c r="R80" s="29">
        <v>0.10317800000000001</v>
      </c>
      <c r="S80" s="29">
        <v>0.102702</v>
      </c>
      <c r="T80" s="29">
        <v>0.102093</v>
      </c>
      <c r="U80" s="29">
        <v>0.10151200000000001</v>
      </c>
      <c r="V80" s="29">
        <v>0.101063</v>
      </c>
      <c r="W80" s="29">
        <v>0.10076499999999999</v>
      </c>
      <c r="X80" s="29">
        <v>0.100435</v>
      </c>
      <c r="Y80" s="29">
        <v>0.100065</v>
      </c>
      <c r="Z80" s="29">
        <v>9.9694000000000005E-2</v>
      </c>
      <c r="AA80" s="29">
        <v>9.9248000000000003E-2</v>
      </c>
      <c r="AB80" s="29">
        <v>9.8908999999999997E-2</v>
      </c>
      <c r="AC80" s="29">
        <v>9.8502000000000006E-2</v>
      </c>
      <c r="AD80" s="29">
        <v>9.7958000000000003E-2</v>
      </c>
      <c r="AE80" s="29">
        <v>9.7569000000000003E-2</v>
      </c>
      <c r="AF80" s="29">
        <v>9.7160999999999997E-2</v>
      </c>
      <c r="AG80" s="29">
        <v>9.6742999999999996E-2</v>
      </c>
      <c r="AH80" s="27">
        <v>-3.1050000000000001E-3</v>
      </c>
    </row>
    <row r="81" spans="1:34" ht="14.5">
      <c r="A81" s="15" t="s">
        <v>10</v>
      </c>
      <c r="B81" s="32" t="s">
        <v>9</v>
      </c>
      <c r="C81" s="29">
        <v>0.90030500000000002</v>
      </c>
      <c r="D81" s="29">
        <v>1.224288</v>
      </c>
      <c r="E81" s="29">
        <v>1.367005</v>
      </c>
      <c r="F81" s="29">
        <v>1.4331830000000001</v>
      </c>
      <c r="G81" s="29">
        <v>1.4759279999999999</v>
      </c>
      <c r="H81" s="29">
        <v>1.5090049999999999</v>
      </c>
      <c r="I81" s="29">
        <v>1.520615</v>
      </c>
      <c r="J81" s="29">
        <v>1.5290189999999999</v>
      </c>
      <c r="K81" s="29">
        <v>1.539247</v>
      </c>
      <c r="L81" s="29">
        <v>1.548459</v>
      </c>
      <c r="M81" s="29">
        <v>1.5584260000000001</v>
      </c>
      <c r="N81" s="29">
        <v>1.571105</v>
      </c>
      <c r="O81" s="29">
        <v>1.589755</v>
      </c>
      <c r="P81" s="29">
        <v>1.608117</v>
      </c>
      <c r="Q81" s="29">
        <v>1.6286529999999999</v>
      </c>
      <c r="R81" s="29">
        <v>1.652344</v>
      </c>
      <c r="S81" s="29">
        <v>1.6719919999999999</v>
      </c>
      <c r="T81" s="29">
        <v>1.6887749999999999</v>
      </c>
      <c r="U81" s="29">
        <v>1.7065109999999999</v>
      </c>
      <c r="V81" s="29">
        <v>1.7265140000000001</v>
      </c>
      <c r="W81" s="29">
        <v>1.7515099999999999</v>
      </c>
      <c r="X81" s="29">
        <v>1.7746200000000001</v>
      </c>
      <c r="Y81" s="29">
        <v>1.798373</v>
      </c>
      <c r="Z81" s="29">
        <v>1.8209679999999999</v>
      </c>
      <c r="AA81" s="29">
        <v>1.844373</v>
      </c>
      <c r="AB81" s="29">
        <v>1.869801</v>
      </c>
      <c r="AC81" s="29">
        <v>1.8929659999999999</v>
      </c>
      <c r="AD81" s="29">
        <v>1.9106590000000001</v>
      </c>
      <c r="AE81" s="29">
        <v>1.929632</v>
      </c>
      <c r="AF81" s="29">
        <v>1.9469259999999999</v>
      </c>
      <c r="AG81" s="29">
        <v>1.9645140000000001</v>
      </c>
      <c r="AH81" s="27">
        <v>2.6349999999999998E-2</v>
      </c>
    </row>
    <row r="82" spans="1:34" ht="15" customHeight="1">
      <c r="A82" s="15" t="s">
        <v>8</v>
      </c>
      <c r="B82" s="32" t="s">
        <v>7</v>
      </c>
      <c r="C82" s="29">
        <v>0.257081</v>
      </c>
      <c r="D82" s="29">
        <v>0.261438</v>
      </c>
      <c r="E82" s="29">
        <v>0.26180300000000001</v>
      </c>
      <c r="F82" s="29">
        <v>0.25547700000000001</v>
      </c>
      <c r="G82" s="29">
        <v>0.251303</v>
      </c>
      <c r="H82" s="29">
        <v>0.25104399999999999</v>
      </c>
      <c r="I82" s="29">
        <v>0.25043799999999999</v>
      </c>
      <c r="J82" s="29">
        <v>0.25036000000000003</v>
      </c>
      <c r="K82" s="29">
        <v>0.25173099999999998</v>
      </c>
      <c r="L82" s="29">
        <v>0.25117600000000001</v>
      </c>
      <c r="M82" s="29">
        <v>0.25022699999999998</v>
      </c>
      <c r="N82" s="29">
        <v>0.25018699999999999</v>
      </c>
      <c r="O82" s="29">
        <v>0.25059100000000001</v>
      </c>
      <c r="P82" s="29">
        <v>0.25100600000000001</v>
      </c>
      <c r="Q82" s="29">
        <v>0.25142799999999998</v>
      </c>
      <c r="R82" s="29">
        <v>0.25185000000000002</v>
      </c>
      <c r="S82" s="29">
        <v>0.25228800000000001</v>
      </c>
      <c r="T82" s="29">
        <v>0.25274200000000002</v>
      </c>
      <c r="U82" s="29">
        <v>0.25320399999999998</v>
      </c>
      <c r="V82" s="29">
        <v>0.253666</v>
      </c>
      <c r="W82" s="29">
        <v>0.25413599999999997</v>
      </c>
      <c r="X82" s="29">
        <v>0.25460700000000003</v>
      </c>
      <c r="Y82" s="29">
        <v>0.25507800000000003</v>
      </c>
      <c r="Z82" s="29">
        <v>0.255554</v>
      </c>
      <c r="AA82" s="29">
        <v>0.25603199999999998</v>
      </c>
      <c r="AB82" s="29">
        <v>0.256496</v>
      </c>
      <c r="AC82" s="29">
        <v>0.25697999999999999</v>
      </c>
      <c r="AD82" s="29">
        <v>0.25745899999999999</v>
      </c>
      <c r="AE82" s="29">
        <v>0.25794699999999998</v>
      </c>
      <c r="AF82" s="29">
        <v>0.25842799999999999</v>
      </c>
      <c r="AG82" s="29">
        <v>0.25890200000000002</v>
      </c>
      <c r="AH82" s="27">
        <v>2.3499999999999999E-4</v>
      </c>
    </row>
    <row r="83" spans="1:34" ht="15" customHeight="1">
      <c r="A83" s="15" t="s">
        <v>6</v>
      </c>
      <c r="B83" s="32" t="s">
        <v>5</v>
      </c>
      <c r="C83" s="29">
        <v>5.7262E-2</v>
      </c>
      <c r="D83" s="29">
        <v>5.8290000000000002E-2</v>
      </c>
      <c r="E83" s="29">
        <v>5.8961E-2</v>
      </c>
      <c r="F83" s="29">
        <v>5.9478000000000003E-2</v>
      </c>
      <c r="G83" s="29">
        <v>5.9827999999999999E-2</v>
      </c>
      <c r="H83" s="29">
        <v>6.0010000000000001E-2</v>
      </c>
      <c r="I83" s="29">
        <v>6.0088000000000003E-2</v>
      </c>
      <c r="J83" s="29">
        <v>5.9921000000000002E-2</v>
      </c>
      <c r="K83" s="29">
        <v>5.9799999999999999E-2</v>
      </c>
      <c r="L83" s="29">
        <v>5.9697E-2</v>
      </c>
      <c r="M83" s="29">
        <v>5.9553000000000002E-2</v>
      </c>
      <c r="N83" s="29">
        <v>5.9423999999999998E-2</v>
      </c>
      <c r="O83" s="29">
        <v>5.9322E-2</v>
      </c>
      <c r="P83" s="29">
        <v>5.9235000000000003E-2</v>
      </c>
      <c r="Q83" s="29">
        <v>5.9182999999999999E-2</v>
      </c>
      <c r="R83" s="29">
        <v>5.9143000000000001E-2</v>
      </c>
      <c r="S83" s="29">
        <v>5.9086E-2</v>
      </c>
      <c r="T83" s="29">
        <v>5.9014999999999998E-2</v>
      </c>
      <c r="U83" s="29">
        <v>5.8965999999999998E-2</v>
      </c>
      <c r="V83" s="29">
        <v>5.8930999999999997E-2</v>
      </c>
      <c r="W83" s="29">
        <v>5.8892E-2</v>
      </c>
      <c r="X83" s="29">
        <v>5.8852000000000002E-2</v>
      </c>
      <c r="Y83" s="29">
        <v>5.8819999999999997E-2</v>
      </c>
      <c r="Z83" s="29">
        <v>5.8781E-2</v>
      </c>
      <c r="AA83" s="29">
        <v>5.8772999999999999E-2</v>
      </c>
      <c r="AB83" s="29">
        <v>5.8809E-2</v>
      </c>
      <c r="AC83" s="29">
        <v>5.8817000000000001E-2</v>
      </c>
      <c r="AD83" s="29">
        <v>5.8797000000000002E-2</v>
      </c>
      <c r="AE83" s="29">
        <v>5.8807999999999999E-2</v>
      </c>
      <c r="AF83" s="29">
        <v>5.8795E-2</v>
      </c>
      <c r="AG83" s="29">
        <v>5.8756000000000003E-2</v>
      </c>
      <c r="AH83" s="27">
        <v>8.5800000000000004E-4</v>
      </c>
    </row>
    <row r="84" spans="1:34" ht="15" customHeight="1">
      <c r="A84" s="15" t="s">
        <v>4</v>
      </c>
      <c r="B84" s="32" t="s">
        <v>841</v>
      </c>
      <c r="C84" s="29">
        <v>0.33360899999999999</v>
      </c>
      <c r="D84" s="29">
        <v>0.361427</v>
      </c>
      <c r="E84" s="29">
        <v>0.35680200000000001</v>
      </c>
      <c r="F84" s="29">
        <v>0.34560099999999999</v>
      </c>
      <c r="G84" s="29">
        <v>0.34161900000000001</v>
      </c>
      <c r="H84" s="29">
        <v>0.34227999999999997</v>
      </c>
      <c r="I84" s="29">
        <v>0.32642900000000002</v>
      </c>
      <c r="J84" s="29">
        <v>0.33119700000000002</v>
      </c>
      <c r="K84" s="29">
        <v>0.33116000000000001</v>
      </c>
      <c r="L84" s="29">
        <v>0.331146</v>
      </c>
      <c r="M84" s="29">
        <v>0.327567</v>
      </c>
      <c r="N84" s="29">
        <v>0.32804699999999998</v>
      </c>
      <c r="O84" s="29">
        <v>0.329295</v>
      </c>
      <c r="P84" s="29">
        <v>0.32969599999999999</v>
      </c>
      <c r="Q84" s="29">
        <v>0.32918999999999998</v>
      </c>
      <c r="R84" s="29">
        <v>0.33091999999999999</v>
      </c>
      <c r="S84" s="29">
        <v>0.33483800000000002</v>
      </c>
      <c r="T84" s="29">
        <v>0.33925499999999997</v>
      </c>
      <c r="U84" s="29">
        <v>0.34292800000000001</v>
      </c>
      <c r="V84" s="29">
        <v>0.34514099999999998</v>
      </c>
      <c r="W84" s="29">
        <v>0.34698200000000001</v>
      </c>
      <c r="X84" s="29">
        <v>0.34818500000000002</v>
      </c>
      <c r="Y84" s="29">
        <v>0.35015200000000002</v>
      </c>
      <c r="Z84" s="29">
        <v>0.35349599999999998</v>
      </c>
      <c r="AA84" s="29">
        <v>0.35870800000000003</v>
      </c>
      <c r="AB84" s="29">
        <v>0.36176599999999998</v>
      </c>
      <c r="AC84" s="29">
        <v>0.365562</v>
      </c>
      <c r="AD84" s="29">
        <v>0.36989300000000003</v>
      </c>
      <c r="AE84" s="29">
        <v>0.36765100000000001</v>
      </c>
      <c r="AF84" s="29">
        <v>0.367228</v>
      </c>
      <c r="AG84" s="29">
        <v>0.37073099999999998</v>
      </c>
      <c r="AH84" s="27">
        <v>3.5230000000000001E-3</v>
      </c>
    </row>
    <row r="85" spans="1:34" ht="15" customHeight="1">
      <c r="A85" s="15" t="s">
        <v>3</v>
      </c>
      <c r="B85" s="25" t="s">
        <v>2</v>
      </c>
      <c r="C85" s="30">
        <v>12.710936999999999</v>
      </c>
      <c r="D85" s="30">
        <v>13.523485000000001</v>
      </c>
      <c r="E85" s="30">
        <v>13.782738</v>
      </c>
      <c r="F85" s="30">
        <v>13.893643000000001</v>
      </c>
      <c r="G85" s="30">
        <v>13.946235</v>
      </c>
      <c r="H85" s="30">
        <v>13.993831999999999</v>
      </c>
      <c r="I85" s="30">
        <v>13.969633</v>
      </c>
      <c r="J85" s="30">
        <v>13.917164</v>
      </c>
      <c r="K85" s="30">
        <v>13.870161</v>
      </c>
      <c r="L85" s="30">
        <v>13.804183999999999</v>
      </c>
      <c r="M85" s="30">
        <v>13.743266</v>
      </c>
      <c r="N85" s="30">
        <v>13.694122999999999</v>
      </c>
      <c r="O85" s="30">
        <v>13.650218000000001</v>
      </c>
      <c r="P85" s="30">
        <v>13.622070000000001</v>
      </c>
      <c r="Q85" s="30">
        <v>13.610144</v>
      </c>
      <c r="R85" s="30">
        <v>13.63513</v>
      </c>
      <c r="S85" s="30">
        <v>13.652452</v>
      </c>
      <c r="T85" s="30">
        <v>13.673914999999999</v>
      </c>
      <c r="U85" s="30">
        <v>13.704461</v>
      </c>
      <c r="V85" s="30">
        <v>13.741007</v>
      </c>
      <c r="W85" s="30">
        <v>13.793367</v>
      </c>
      <c r="X85" s="30">
        <v>13.856253000000001</v>
      </c>
      <c r="Y85" s="30">
        <v>13.918808</v>
      </c>
      <c r="Z85" s="30">
        <v>13.997322</v>
      </c>
      <c r="AA85" s="30">
        <v>14.066484000000001</v>
      </c>
      <c r="AB85" s="30">
        <v>14.140247</v>
      </c>
      <c r="AC85" s="30">
        <v>14.209555</v>
      </c>
      <c r="AD85" s="30">
        <v>14.270186000000001</v>
      </c>
      <c r="AE85" s="30">
        <v>14.335910999999999</v>
      </c>
      <c r="AF85" s="30">
        <v>14.406158</v>
      </c>
      <c r="AG85" s="30">
        <v>14.484776999999999</v>
      </c>
      <c r="AH85" s="31">
        <v>4.3639999999999998E-3</v>
      </c>
    </row>
    <row r="86" spans="1:34" ht="15" customHeight="1" thickBot="1"/>
    <row r="87" spans="1:34" ht="15" customHeight="1">
      <c r="B87" s="132" t="s">
        <v>1184</v>
      </c>
      <c r="C87" s="133"/>
      <c r="D87" s="133"/>
      <c r="E87" s="133"/>
      <c r="F87" s="133"/>
      <c r="G87" s="133"/>
      <c r="H87" s="133"/>
      <c r="I87" s="133"/>
      <c r="J87" s="133"/>
      <c r="K87" s="133"/>
      <c r="L87" s="133"/>
      <c r="M87" s="133"/>
      <c r="N87" s="133"/>
      <c r="O87" s="133"/>
      <c r="P87" s="133"/>
      <c r="Q87" s="133"/>
      <c r="R87" s="133"/>
      <c r="S87" s="133"/>
      <c r="T87" s="133"/>
      <c r="U87" s="133"/>
      <c r="V87" s="133"/>
      <c r="W87" s="133"/>
      <c r="X87" s="133"/>
      <c r="Y87" s="133"/>
      <c r="Z87" s="133"/>
      <c r="AA87" s="133"/>
      <c r="AB87" s="133"/>
      <c r="AC87" s="133"/>
      <c r="AD87" s="133"/>
      <c r="AE87" s="133"/>
      <c r="AF87" s="133"/>
      <c r="AG87" s="133"/>
      <c r="AH87" s="108"/>
    </row>
    <row r="88" spans="1:34" ht="15" customHeight="1">
      <c r="B88" s="16" t="s">
        <v>1185</v>
      </c>
    </row>
    <row r="89" spans="1:34" ht="15" customHeight="1">
      <c r="B89" s="16" t="s">
        <v>1186</v>
      </c>
    </row>
    <row r="90" spans="1:34" ht="15" customHeight="1">
      <c r="B90" s="16" t="s">
        <v>1187</v>
      </c>
    </row>
    <row r="91" spans="1:34" ht="15" customHeight="1">
      <c r="B91" s="16" t="s">
        <v>1188</v>
      </c>
    </row>
    <row r="92" spans="1:34" ht="14.5">
      <c r="B92" s="16" t="s">
        <v>1189</v>
      </c>
    </row>
    <row r="93" spans="1:34" ht="15" customHeight="1">
      <c r="B93" s="16" t="s">
        <v>1190</v>
      </c>
    </row>
    <row r="94" spans="1:34" ht="15" customHeight="1">
      <c r="B94" s="16" t="s">
        <v>1191</v>
      </c>
    </row>
    <row r="95" spans="1:34" ht="15" customHeight="1">
      <c r="B95" s="16" t="s">
        <v>1192</v>
      </c>
    </row>
    <row r="96" spans="1:34" ht="15" customHeight="1">
      <c r="B96" s="16" t="s">
        <v>1193</v>
      </c>
    </row>
    <row r="97" spans="2:34" ht="15" customHeight="1">
      <c r="B97" s="16" t="s">
        <v>1194</v>
      </c>
    </row>
    <row r="112" spans="2:34" ht="15" customHeight="1">
      <c r="B112" s="131"/>
      <c r="C112" s="131"/>
      <c r="D112" s="131"/>
      <c r="E112" s="131"/>
      <c r="F112" s="131"/>
      <c r="G112" s="131"/>
      <c r="H112" s="131"/>
      <c r="I112" s="131"/>
      <c r="J112" s="131"/>
      <c r="K112" s="131"/>
      <c r="L112" s="131"/>
      <c r="M112" s="131"/>
      <c r="N112" s="131"/>
      <c r="O112" s="131"/>
      <c r="P112" s="131"/>
      <c r="Q112" s="131"/>
      <c r="R112" s="131"/>
      <c r="S112" s="131"/>
      <c r="T112" s="131"/>
      <c r="U112" s="131"/>
      <c r="V112" s="131"/>
      <c r="W112" s="131"/>
      <c r="X112" s="131"/>
      <c r="Y112" s="131"/>
      <c r="Z112" s="131"/>
      <c r="AA112" s="131"/>
      <c r="AB112" s="131"/>
      <c r="AC112" s="131"/>
      <c r="AD112" s="131"/>
      <c r="AE112" s="131"/>
      <c r="AF112" s="131"/>
      <c r="AG112" s="131"/>
      <c r="AH112" s="131"/>
    </row>
    <row r="308" spans="2:34" ht="15" customHeight="1">
      <c r="B308" s="131"/>
      <c r="C308" s="131"/>
      <c r="D308" s="131"/>
      <c r="E308" s="131"/>
      <c r="F308" s="131"/>
      <c r="G308" s="131"/>
      <c r="H308" s="131"/>
      <c r="I308" s="131"/>
      <c r="J308" s="131"/>
      <c r="K308" s="131"/>
      <c r="L308" s="131"/>
      <c r="M308" s="131"/>
      <c r="N308" s="131"/>
      <c r="O308" s="131"/>
      <c r="P308" s="131"/>
      <c r="Q308" s="131"/>
      <c r="R308" s="131"/>
      <c r="S308" s="131"/>
      <c r="T308" s="131"/>
      <c r="U308" s="131"/>
      <c r="V308" s="131"/>
      <c r="W308" s="131"/>
      <c r="X308" s="131"/>
      <c r="Y308" s="131"/>
      <c r="Z308" s="131"/>
      <c r="AA308" s="131"/>
      <c r="AB308" s="131"/>
      <c r="AC308" s="131"/>
      <c r="AD308" s="131"/>
      <c r="AE308" s="131"/>
      <c r="AF308" s="131"/>
      <c r="AG308" s="131"/>
      <c r="AH308" s="131"/>
    </row>
    <row r="511" spans="2:34" ht="15" customHeight="1">
      <c r="B511" s="131"/>
      <c r="C511" s="131"/>
      <c r="D511" s="131"/>
      <c r="E511" s="131"/>
      <c r="F511" s="131"/>
      <c r="G511" s="131"/>
      <c r="H511" s="131"/>
      <c r="I511" s="131"/>
      <c r="J511" s="131"/>
      <c r="K511" s="131"/>
      <c r="L511" s="131"/>
      <c r="M511" s="131"/>
      <c r="N511" s="131"/>
      <c r="O511" s="131"/>
      <c r="P511" s="131"/>
      <c r="Q511" s="131"/>
      <c r="R511" s="131"/>
      <c r="S511" s="131"/>
      <c r="T511" s="131"/>
      <c r="U511" s="131"/>
      <c r="V511" s="131"/>
      <c r="W511" s="131"/>
      <c r="X511" s="131"/>
      <c r="Y511" s="131"/>
      <c r="Z511" s="131"/>
      <c r="AA511" s="131"/>
      <c r="AB511" s="131"/>
      <c r="AC511" s="131"/>
      <c r="AD511" s="131"/>
      <c r="AE511" s="131"/>
      <c r="AF511" s="131"/>
      <c r="AG511" s="131"/>
      <c r="AH511" s="131"/>
    </row>
    <row r="712" spans="2:34" ht="15" customHeight="1">
      <c r="B712" s="131"/>
      <c r="C712" s="131"/>
      <c r="D712" s="131"/>
      <c r="E712" s="131"/>
      <c r="F712" s="131"/>
      <c r="G712" s="131"/>
      <c r="H712" s="131"/>
      <c r="I712" s="131"/>
      <c r="J712" s="131"/>
      <c r="K712" s="131"/>
      <c r="L712" s="131"/>
      <c r="M712" s="131"/>
      <c r="N712" s="131"/>
      <c r="O712" s="131"/>
      <c r="P712" s="131"/>
      <c r="Q712" s="131"/>
      <c r="R712" s="131"/>
      <c r="S712" s="131"/>
      <c r="T712" s="131"/>
      <c r="U712" s="131"/>
      <c r="V712" s="131"/>
      <c r="W712" s="131"/>
      <c r="X712" s="131"/>
      <c r="Y712" s="131"/>
      <c r="Z712" s="131"/>
      <c r="AA712" s="131"/>
      <c r="AB712" s="131"/>
      <c r="AC712" s="131"/>
      <c r="AD712" s="131"/>
      <c r="AE712" s="131"/>
      <c r="AF712" s="131"/>
      <c r="AG712" s="131"/>
      <c r="AH712" s="131"/>
    </row>
    <row r="887" spans="2:34" ht="15" customHeight="1">
      <c r="B887" s="131"/>
      <c r="C887" s="131"/>
      <c r="D887" s="131"/>
      <c r="E887" s="131"/>
      <c r="F887" s="131"/>
      <c r="G887" s="131"/>
      <c r="H887" s="131"/>
      <c r="I887" s="131"/>
      <c r="J887" s="131"/>
      <c r="K887" s="131"/>
      <c r="L887" s="131"/>
      <c r="M887" s="131"/>
      <c r="N887" s="131"/>
      <c r="O887" s="131"/>
      <c r="P887" s="131"/>
      <c r="Q887" s="131"/>
      <c r="R887" s="131"/>
      <c r="S887" s="131"/>
      <c r="T887" s="131"/>
      <c r="U887" s="131"/>
      <c r="V887" s="131"/>
      <c r="W887" s="131"/>
      <c r="X887" s="131"/>
      <c r="Y887" s="131"/>
      <c r="Z887" s="131"/>
      <c r="AA887" s="131"/>
      <c r="AB887" s="131"/>
      <c r="AC887" s="131"/>
      <c r="AD887" s="131"/>
      <c r="AE887" s="131"/>
      <c r="AF887" s="131"/>
      <c r="AG887" s="131"/>
      <c r="AH887" s="131"/>
    </row>
    <row r="1100" spans="2:34" ht="15" customHeight="1">
      <c r="B1100" s="131"/>
      <c r="C1100" s="131"/>
      <c r="D1100" s="131"/>
      <c r="E1100" s="131"/>
      <c r="F1100" s="131"/>
      <c r="G1100" s="131"/>
      <c r="H1100" s="131"/>
      <c r="I1100" s="131"/>
      <c r="J1100" s="131"/>
      <c r="K1100" s="131"/>
      <c r="L1100" s="131"/>
      <c r="M1100" s="131"/>
      <c r="N1100" s="131"/>
      <c r="O1100" s="131"/>
      <c r="P1100" s="131"/>
      <c r="Q1100" s="131"/>
      <c r="R1100" s="131"/>
      <c r="S1100" s="131"/>
      <c r="T1100" s="131"/>
      <c r="U1100" s="131"/>
      <c r="V1100" s="131"/>
      <c r="W1100" s="131"/>
      <c r="X1100" s="131"/>
      <c r="Y1100" s="131"/>
      <c r="Z1100" s="131"/>
      <c r="AA1100" s="131"/>
      <c r="AB1100" s="131"/>
      <c r="AC1100" s="131"/>
      <c r="AD1100" s="131"/>
      <c r="AE1100" s="131"/>
      <c r="AF1100" s="131"/>
      <c r="AG1100" s="131"/>
      <c r="AH1100" s="131"/>
    </row>
    <row r="1227" spans="2:34" ht="15" customHeight="1">
      <c r="B1227" s="131"/>
      <c r="C1227" s="131"/>
      <c r="D1227" s="131"/>
      <c r="E1227" s="131"/>
      <c r="F1227" s="131"/>
      <c r="G1227" s="131"/>
      <c r="H1227" s="131"/>
      <c r="I1227" s="131"/>
      <c r="J1227" s="131"/>
      <c r="K1227" s="131"/>
      <c r="L1227" s="131"/>
      <c r="M1227" s="131"/>
      <c r="N1227" s="131"/>
      <c r="O1227" s="131"/>
      <c r="P1227" s="131"/>
      <c r="Q1227" s="131"/>
      <c r="R1227" s="131"/>
      <c r="S1227" s="131"/>
      <c r="T1227" s="131"/>
      <c r="U1227" s="131"/>
      <c r="V1227" s="131"/>
      <c r="W1227" s="131"/>
      <c r="X1227" s="131"/>
      <c r="Y1227" s="131"/>
      <c r="Z1227" s="131"/>
      <c r="AA1227" s="131"/>
      <c r="AB1227" s="131"/>
      <c r="AC1227" s="131"/>
      <c r="AD1227" s="131"/>
      <c r="AE1227" s="131"/>
      <c r="AF1227" s="131"/>
      <c r="AG1227" s="131"/>
      <c r="AH1227" s="131"/>
    </row>
    <row r="1390" spans="2:34" ht="15" customHeight="1">
      <c r="B1390" s="131"/>
      <c r="C1390" s="131"/>
      <c r="D1390" s="131"/>
      <c r="E1390" s="131"/>
      <c r="F1390" s="131"/>
      <c r="G1390" s="131"/>
      <c r="H1390" s="131"/>
      <c r="I1390" s="131"/>
      <c r="J1390" s="131"/>
      <c r="K1390" s="131"/>
      <c r="L1390" s="131"/>
      <c r="M1390" s="131"/>
      <c r="N1390" s="131"/>
      <c r="O1390" s="131"/>
      <c r="P1390" s="131"/>
      <c r="Q1390" s="131"/>
      <c r="R1390" s="131"/>
      <c r="S1390" s="131"/>
      <c r="T1390" s="131"/>
      <c r="U1390" s="131"/>
      <c r="V1390" s="131"/>
      <c r="W1390" s="131"/>
      <c r="X1390" s="131"/>
      <c r="Y1390" s="131"/>
      <c r="Z1390" s="131"/>
      <c r="AA1390" s="131"/>
      <c r="AB1390" s="131"/>
      <c r="AC1390" s="131"/>
      <c r="AD1390" s="131"/>
      <c r="AE1390" s="131"/>
      <c r="AF1390" s="131"/>
      <c r="AG1390" s="131"/>
      <c r="AH1390" s="131"/>
    </row>
    <row r="1502" spans="2:34" ht="15" customHeight="1">
      <c r="B1502" s="131"/>
      <c r="C1502" s="131"/>
      <c r="D1502" s="131"/>
      <c r="E1502" s="131"/>
      <c r="F1502" s="131"/>
      <c r="G1502" s="131"/>
      <c r="H1502" s="131"/>
      <c r="I1502" s="131"/>
      <c r="J1502" s="131"/>
      <c r="K1502" s="131"/>
      <c r="L1502" s="131"/>
      <c r="M1502" s="131"/>
      <c r="N1502" s="131"/>
      <c r="O1502" s="131"/>
      <c r="P1502" s="131"/>
      <c r="Q1502" s="131"/>
      <c r="R1502" s="131"/>
      <c r="S1502" s="131"/>
      <c r="T1502" s="131"/>
      <c r="U1502" s="131"/>
      <c r="V1502" s="131"/>
      <c r="W1502" s="131"/>
      <c r="X1502" s="131"/>
      <c r="Y1502" s="131"/>
      <c r="Z1502" s="131"/>
      <c r="AA1502" s="131"/>
      <c r="AB1502" s="131"/>
      <c r="AC1502" s="131"/>
      <c r="AD1502" s="131"/>
      <c r="AE1502" s="131"/>
      <c r="AF1502" s="131"/>
      <c r="AG1502" s="131"/>
      <c r="AH1502" s="131"/>
    </row>
    <row r="1604" spans="2:34" ht="15" customHeight="1">
      <c r="B1604" s="131"/>
      <c r="C1604" s="131"/>
      <c r="D1604" s="131"/>
      <c r="E1604" s="131"/>
      <c r="F1604" s="131"/>
      <c r="G1604" s="131"/>
      <c r="H1604" s="131"/>
      <c r="I1604" s="131"/>
      <c r="J1604" s="131"/>
      <c r="K1604" s="131"/>
      <c r="L1604" s="131"/>
      <c r="M1604" s="131"/>
      <c r="N1604" s="131"/>
      <c r="O1604" s="131"/>
      <c r="P1604" s="131"/>
      <c r="Q1604" s="131"/>
      <c r="R1604" s="131"/>
      <c r="S1604" s="131"/>
      <c r="T1604" s="131"/>
      <c r="U1604" s="131"/>
      <c r="V1604" s="131"/>
      <c r="W1604" s="131"/>
      <c r="X1604" s="131"/>
      <c r="Y1604" s="131"/>
      <c r="Z1604" s="131"/>
      <c r="AA1604" s="131"/>
      <c r="AB1604" s="131"/>
      <c r="AC1604" s="131"/>
      <c r="AD1604" s="131"/>
      <c r="AE1604" s="131"/>
      <c r="AF1604" s="131"/>
      <c r="AG1604" s="131"/>
      <c r="AH1604" s="131"/>
    </row>
    <row r="1698" spans="2:34" ht="15" customHeight="1">
      <c r="B1698" s="131"/>
      <c r="C1698" s="131"/>
      <c r="D1698" s="131"/>
      <c r="E1698" s="131"/>
      <c r="F1698" s="131"/>
      <c r="G1698" s="131"/>
      <c r="H1698" s="131"/>
      <c r="I1698" s="131"/>
      <c r="J1698" s="131"/>
      <c r="K1698" s="131"/>
      <c r="L1698" s="131"/>
      <c r="M1698" s="131"/>
      <c r="N1698" s="131"/>
      <c r="O1698" s="131"/>
      <c r="P1698" s="131"/>
      <c r="Q1698" s="131"/>
      <c r="R1698" s="131"/>
      <c r="S1698" s="131"/>
      <c r="T1698" s="131"/>
      <c r="U1698" s="131"/>
      <c r="V1698" s="131"/>
      <c r="W1698" s="131"/>
      <c r="X1698" s="131"/>
      <c r="Y1698" s="131"/>
      <c r="Z1698" s="131"/>
      <c r="AA1698" s="131"/>
      <c r="AB1698" s="131"/>
      <c r="AC1698" s="131"/>
      <c r="AD1698" s="131"/>
      <c r="AE1698" s="131"/>
      <c r="AF1698" s="131"/>
      <c r="AG1698" s="131"/>
      <c r="AH1698" s="131"/>
    </row>
    <row r="1945" spans="2:34" ht="15" customHeight="1">
      <c r="B1945" s="131"/>
      <c r="C1945" s="131"/>
      <c r="D1945" s="131"/>
      <c r="E1945" s="131"/>
      <c r="F1945" s="131"/>
      <c r="G1945" s="131"/>
      <c r="H1945" s="131"/>
      <c r="I1945" s="131"/>
      <c r="J1945" s="131"/>
      <c r="K1945" s="131"/>
      <c r="L1945" s="131"/>
      <c r="M1945" s="131"/>
      <c r="N1945" s="131"/>
      <c r="O1945" s="131"/>
      <c r="P1945" s="131"/>
      <c r="Q1945" s="131"/>
      <c r="R1945" s="131"/>
      <c r="S1945" s="131"/>
      <c r="T1945" s="131"/>
      <c r="U1945" s="131"/>
      <c r="V1945" s="131"/>
      <c r="W1945" s="131"/>
      <c r="X1945" s="131"/>
      <c r="Y1945" s="131"/>
      <c r="Z1945" s="131"/>
      <c r="AA1945" s="131"/>
      <c r="AB1945" s="131"/>
      <c r="AC1945" s="131"/>
      <c r="AD1945" s="131"/>
      <c r="AE1945" s="131"/>
      <c r="AF1945" s="131"/>
      <c r="AG1945" s="131"/>
      <c r="AH1945" s="131"/>
    </row>
    <row r="2031" spans="2:34" ht="15" customHeight="1">
      <c r="B2031" s="131"/>
      <c r="C2031" s="131"/>
      <c r="D2031" s="131"/>
      <c r="E2031" s="131"/>
      <c r="F2031" s="131"/>
      <c r="G2031" s="131"/>
      <c r="H2031" s="131"/>
      <c r="I2031" s="131"/>
      <c r="J2031" s="131"/>
      <c r="K2031" s="131"/>
      <c r="L2031" s="131"/>
      <c r="M2031" s="131"/>
      <c r="N2031" s="131"/>
      <c r="O2031" s="131"/>
      <c r="P2031" s="131"/>
      <c r="Q2031" s="131"/>
      <c r="R2031" s="131"/>
      <c r="S2031" s="131"/>
      <c r="T2031" s="131"/>
      <c r="U2031" s="131"/>
      <c r="V2031" s="131"/>
      <c r="W2031" s="131"/>
      <c r="X2031" s="131"/>
      <c r="Y2031" s="131"/>
      <c r="Z2031" s="131"/>
      <c r="AA2031" s="131"/>
      <c r="AB2031" s="131"/>
      <c r="AC2031" s="131"/>
      <c r="AD2031" s="131"/>
      <c r="AE2031" s="131"/>
      <c r="AF2031" s="131"/>
      <c r="AG2031" s="131"/>
      <c r="AH2031" s="131"/>
    </row>
    <row r="2153" spans="2:34" ht="15" customHeight="1">
      <c r="B2153" s="131"/>
      <c r="C2153" s="131"/>
      <c r="D2153" s="131"/>
      <c r="E2153" s="131"/>
      <c r="F2153" s="131"/>
      <c r="G2153" s="131"/>
      <c r="H2153" s="131"/>
      <c r="I2153" s="131"/>
      <c r="J2153" s="131"/>
      <c r="K2153" s="131"/>
      <c r="L2153" s="131"/>
      <c r="M2153" s="131"/>
      <c r="N2153" s="131"/>
      <c r="O2153" s="131"/>
      <c r="P2153" s="131"/>
      <c r="Q2153" s="131"/>
      <c r="R2153" s="131"/>
      <c r="S2153" s="131"/>
      <c r="T2153" s="131"/>
      <c r="U2153" s="131"/>
      <c r="V2153" s="131"/>
      <c r="W2153" s="131"/>
      <c r="X2153" s="131"/>
      <c r="Y2153" s="131"/>
      <c r="Z2153" s="131"/>
      <c r="AA2153" s="131"/>
      <c r="AB2153" s="131"/>
      <c r="AC2153" s="131"/>
      <c r="AD2153" s="131"/>
      <c r="AE2153" s="131"/>
      <c r="AF2153" s="131"/>
      <c r="AG2153" s="131"/>
      <c r="AH2153" s="131"/>
    </row>
    <row r="2317" spans="2:34" ht="15" customHeight="1">
      <c r="B2317" s="131"/>
      <c r="C2317" s="131"/>
      <c r="D2317" s="131"/>
      <c r="E2317" s="131"/>
      <c r="F2317" s="131"/>
      <c r="G2317" s="131"/>
      <c r="H2317" s="131"/>
      <c r="I2317" s="131"/>
      <c r="J2317" s="131"/>
      <c r="K2317" s="131"/>
      <c r="L2317" s="131"/>
      <c r="M2317" s="131"/>
      <c r="N2317" s="131"/>
      <c r="O2317" s="131"/>
      <c r="P2317" s="131"/>
      <c r="Q2317" s="131"/>
      <c r="R2317" s="131"/>
      <c r="S2317" s="131"/>
      <c r="T2317" s="131"/>
      <c r="U2317" s="131"/>
      <c r="V2317" s="131"/>
      <c r="W2317" s="131"/>
      <c r="X2317" s="131"/>
      <c r="Y2317" s="131"/>
      <c r="Z2317" s="131"/>
      <c r="AA2317" s="131"/>
      <c r="AB2317" s="131"/>
      <c r="AC2317" s="131"/>
      <c r="AD2317" s="131"/>
      <c r="AE2317" s="131"/>
      <c r="AF2317" s="131"/>
      <c r="AG2317" s="131"/>
      <c r="AH2317" s="131"/>
    </row>
    <row r="2419" spans="2:34" ht="15" customHeight="1">
      <c r="B2419" s="131"/>
      <c r="C2419" s="131"/>
      <c r="D2419" s="131"/>
      <c r="E2419" s="131"/>
      <c r="F2419" s="131"/>
      <c r="G2419" s="131"/>
      <c r="H2419" s="131"/>
      <c r="I2419" s="131"/>
      <c r="J2419" s="131"/>
      <c r="K2419" s="131"/>
      <c r="L2419" s="131"/>
      <c r="M2419" s="131"/>
      <c r="N2419" s="131"/>
      <c r="O2419" s="131"/>
      <c r="P2419" s="131"/>
      <c r="Q2419" s="131"/>
      <c r="R2419" s="131"/>
      <c r="S2419" s="131"/>
      <c r="T2419" s="131"/>
      <c r="U2419" s="131"/>
      <c r="V2419" s="131"/>
      <c r="W2419" s="131"/>
      <c r="X2419" s="131"/>
      <c r="Y2419" s="131"/>
      <c r="Z2419" s="131"/>
      <c r="AA2419" s="131"/>
      <c r="AB2419" s="131"/>
      <c r="AC2419" s="131"/>
      <c r="AD2419" s="131"/>
      <c r="AE2419" s="131"/>
      <c r="AF2419" s="131"/>
      <c r="AG2419" s="131"/>
      <c r="AH2419" s="131"/>
    </row>
    <row r="2509" spans="2:34" ht="15" customHeight="1">
      <c r="B2509" s="131"/>
      <c r="C2509" s="131"/>
      <c r="D2509" s="131"/>
      <c r="E2509" s="131"/>
      <c r="F2509" s="131"/>
      <c r="G2509" s="131"/>
      <c r="H2509" s="131"/>
      <c r="I2509" s="131"/>
      <c r="J2509" s="131"/>
      <c r="K2509" s="131"/>
      <c r="L2509" s="131"/>
      <c r="M2509" s="131"/>
      <c r="N2509" s="131"/>
      <c r="O2509" s="131"/>
      <c r="P2509" s="131"/>
      <c r="Q2509" s="131"/>
      <c r="R2509" s="131"/>
      <c r="S2509" s="131"/>
      <c r="T2509" s="131"/>
      <c r="U2509" s="131"/>
      <c r="V2509" s="131"/>
      <c r="W2509" s="131"/>
      <c r="X2509" s="131"/>
      <c r="Y2509" s="131"/>
      <c r="Z2509" s="131"/>
      <c r="AA2509" s="131"/>
      <c r="AB2509" s="131"/>
      <c r="AC2509" s="131"/>
      <c r="AD2509" s="131"/>
      <c r="AE2509" s="131"/>
      <c r="AF2509" s="131"/>
      <c r="AG2509" s="131"/>
      <c r="AH2509" s="131"/>
    </row>
    <row r="2598" spans="2:34" ht="15" customHeight="1">
      <c r="B2598" s="131"/>
      <c r="C2598" s="131"/>
      <c r="D2598" s="131"/>
      <c r="E2598" s="131"/>
      <c r="F2598" s="131"/>
      <c r="G2598" s="131"/>
      <c r="H2598" s="131"/>
      <c r="I2598" s="131"/>
      <c r="J2598" s="131"/>
      <c r="K2598" s="131"/>
      <c r="L2598" s="131"/>
      <c r="M2598" s="131"/>
      <c r="N2598" s="131"/>
      <c r="O2598" s="131"/>
      <c r="P2598" s="131"/>
      <c r="Q2598" s="131"/>
      <c r="R2598" s="131"/>
      <c r="S2598" s="131"/>
      <c r="T2598" s="131"/>
      <c r="U2598" s="131"/>
      <c r="V2598" s="131"/>
      <c r="W2598" s="131"/>
      <c r="X2598" s="131"/>
      <c r="Y2598" s="131"/>
      <c r="Z2598" s="131"/>
      <c r="AA2598" s="131"/>
      <c r="AB2598" s="131"/>
      <c r="AC2598" s="131"/>
      <c r="AD2598" s="131"/>
      <c r="AE2598" s="131"/>
      <c r="AF2598" s="131"/>
      <c r="AG2598" s="131"/>
      <c r="AH2598" s="131"/>
    </row>
    <row r="2719" spans="2:34" ht="15" customHeight="1">
      <c r="B2719" s="131"/>
      <c r="C2719" s="131"/>
      <c r="D2719" s="131"/>
      <c r="E2719" s="131"/>
      <c r="F2719" s="131"/>
      <c r="G2719" s="131"/>
      <c r="H2719" s="131"/>
      <c r="I2719" s="131"/>
      <c r="J2719" s="131"/>
      <c r="K2719" s="131"/>
      <c r="L2719" s="131"/>
      <c r="M2719" s="131"/>
      <c r="N2719" s="131"/>
      <c r="O2719" s="131"/>
      <c r="P2719" s="131"/>
      <c r="Q2719" s="131"/>
      <c r="R2719" s="131"/>
      <c r="S2719" s="131"/>
      <c r="T2719" s="131"/>
      <c r="U2719" s="131"/>
      <c r="V2719" s="131"/>
      <c r="W2719" s="131"/>
      <c r="X2719" s="131"/>
      <c r="Y2719" s="131"/>
      <c r="Z2719" s="131"/>
      <c r="AA2719" s="131"/>
      <c r="AB2719" s="131"/>
      <c r="AC2719" s="131"/>
      <c r="AD2719" s="131"/>
      <c r="AE2719" s="131"/>
      <c r="AF2719" s="131"/>
      <c r="AG2719" s="131"/>
      <c r="AH2719" s="131"/>
    </row>
    <row r="2837" spans="2:34" ht="15" customHeight="1">
      <c r="B2837" s="131"/>
      <c r="C2837" s="131"/>
      <c r="D2837" s="131"/>
      <c r="E2837" s="131"/>
      <c r="F2837" s="131"/>
      <c r="G2837" s="131"/>
      <c r="H2837" s="131"/>
      <c r="I2837" s="131"/>
      <c r="J2837" s="131"/>
      <c r="K2837" s="131"/>
      <c r="L2837" s="131"/>
      <c r="M2837" s="131"/>
      <c r="N2837" s="131"/>
      <c r="O2837" s="131"/>
      <c r="P2837" s="131"/>
      <c r="Q2837" s="131"/>
      <c r="R2837" s="131"/>
      <c r="S2837" s="131"/>
      <c r="T2837" s="131"/>
      <c r="U2837" s="131"/>
      <c r="V2837" s="131"/>
      <c r="W2837" s="131"/>
      <c r="X2837" s="131"/>
      <c r="Y2837" s="131"/>
      <c r="Z2837" s="131"/>
      <c r="AA2837" s="131"/>
      <c r="AB2837" s="131"/>
      <c r="AC2837" s="131"/>
      <c r="AD2837" s="131"/>
      <c r="AE2837" s="131"/>
      <c r="AF2837" s="131"/>
      <c r="AG2837" s="131"/>
      <c r="AH2837" s="131"/>
    </row>
  </sheetData>
  <mergeCells count="21">
    <mergeCell ref="B87:AG87"/>
    <mergeCell ref="B112:AH112"/>
    <mergeCell ref="B308:AH308"/>
    <mergeCell ref="B511:AH511"/>
    <mergeCell ref="B712:AH712"/>
    <mergeCell ref="B887:AH887"/>
    <mergeCell ref="B1100:AH1100"/>
    <mergeCell ref="B1227:AH1227"/>
    <mergeCell ref="B1390:AH1390"/>
    <mergeCell ref="B1502:AH1502"/>
    <mergeCell ref="B1604:AH1604"/>
    <mergeCell ref="B1698:AH1698"/>
    <mergeCell ref="B1945:AH1945"/>
    <mergeCell ref="B2031:AH2031"/>
    <mergeCell ref="B2719:AH2719"/>
    <mergeCell ref="B2837:AH2837"/>
    <mergeCell ref="B2153:AH2153"/>
    <mergeCell ref="B2317:AH2317"/>
    <mergeCell ref="B2419:AH2419"/>
    <mergeCell ref="B2509:AH2509"/>
    <mergeCell ref="B2598:AH2598"/>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97"/>
  <sheetViews>
    <sheetView topLeftCell="A37" workbookViewId="0">
      <selection sqref="A1:XFD1048576"/>
    </sheetView>
  </sheetViews>
  <sheetFormatPr defaultColWidth="9.08984375" defaultRowHeight="14.5"/>
  <cols>
    <col min="1" max="1" width="31.81640625" customWidth="1"/>
    <col min="2" max="2" width="45.7265625" customWidth="1"/>
  </cols>
  <sheetData>
    <row r="1" spans="1:35" ht="15" customHeight="1" thickBot="1">
      <c r="B1" s="21" t="s">
        <v>3042</v>
      </c>
      <c r="C1" s="22">
        <v>2019</v>
      </c>
      <c r="D1" s="22">
        <v>2020</v>
      </c>
      <c r="E1" s="22">
        <v>2021</v>
      </c>
      <c r="F1" s="22">
        <v>2022</v>
      </c>
      <c r="G1" s="22">
        <v>2023</v>
      </c>
      <c r="H1" s="22">
        <v>2024</v>
      </c>
      <c r="I1" s="22">
        <v>2025</v>
      </c>
      <c r="J1" s="22">
        <v>2026</v>
      </c>
      <c r="K1" s="22">
        <v>2027</v>
      </c>
      <c r="L1" s="22">
        <v>2028</v>
      </c>
      <c r="M1" s="22">
        <v>2029</v>
      </c>
      <c r="N1" s="22">
        <v>2030</v>
      </c>
      <c r="O1" s="22">
        <v>2031</v>
      </c>
      <c r="P1" s="22">
        <v>2032</v>
      </c>
      <c r="Q1" s="22">
        <v>2033</v>
      </c>
      <c r="R1" s="22">
        <v>2034</v>
      </c>
      <c r="S1" s="22">
        <v>2035</v>
      </c>
      <c r="T1" s="22">
        <v>2036</v>
      </c>
      <c r="U1" s="22">
        <v>2037</v>
      </c>
      <c r="V1" s="22">
        <v>2038</v>
      </c>
      <c r="W1" s="22">
        <v>2039</v>
      </c>
      <c r="X1" s="22">
        <v>2040</v>
      </c>
      <c r="Y1" s="22">
        <v>2041</v>
      </c>
      <c r="Z1" s="22">
        <v>2042</v>
      </c>
      <c r="AA1" s="22">
        <v>2043</v>
      </c>
      <c r="AB1" s="22">
        <v>2044</v>
      </c>
      <c r="AC1" s="22">
        <v>2045</v>
      </c>
      <c r="AD1" s="22">
        <v>2046</v>
      </c>
      <c r="AE1" s="22">
        <v>2047</v>
      </c>
      <c r="AF1" s="22">
        <v>2048</v>
      </c>
      <c r="AG1" s="22">
        <v>2049</v>
      </c>
      <c r="AH1" s="22">
        <v>2050</v>
      </c>
    </row>
    <row r="2" spans="1:35" ht="15" customHeight="1" thickTop="1"/>
    <row r="3" spans="1:35" ht="15" customHeight="1">
      <c r="C3" s="121" t="s">
        <v>110</v>
      </c>
      <c r="D3" s="121" t="s">
        <v>859</v>
      </c>
      <c r="E3" s="121"/>
      <c r="F3" s="121"/>
      <c r="G3" s="121"/>
    </row>
    <row r="4" spans="1:35" ht="15" customHeight="1">
      <c r="C4" s="121" t="s">
        <v>109</v>
      </c>
      <c r="D4" s="121" t="s">
        <v>3043</v>
      </c>
      <c r="E4" s="121"/>
      <c r="F4" s="121"/>
      <c r="G4" s="121" t="s">
        <v>3044</v>
      </c>
    </row>
    <row r="5" spans="1:35" ht="15" customHeight="1">
      <c r="C5" s="121" t="s">
        <v>107</v>
      </c>
      <c r="D5" s="121" t="s">
        <v>3045</v>
      </c>
      <c r="E5" s="121"/>
      <c r="F5" s="121"/>
      <c r="G5" s="121"/>
    </row>
    <row r="6" spans="1:35" ht="15" customHeight="1">
      <c r="C6" s="121" t="s">
        <v>106</v>
      </c>
      <c r="D6" s="121"/>
      <c r="E6" s="121" t="s">
        <v>3046</v>
      </c>
      <c r="F6" s="121"/>
      <c r="G6" s="121"/>
    </row>
    <row r="10" spans="1:35" ht="15" customHeight="1">
      <c r="A10" s="15" t="s">
        <v>105</v>
      </c>
      <c r="B10" s="24" t="s">
        <v>104</v>
      </c>
    </row>
    <row r="11" spans="1:35" ht="15" customHeight="1">
      <c r="B11" s="21" t="s">
        <v>3047</v>
      </c>
    </row>
    <row r="12" spans="1:35" ht="15" customHeight="1">
      <c r="B12" s="21" t="s">
        <v>3047</v>
      </c>
      <c r="C12" s="5" t="s">
        <v>3047</v>
      </c>
      <c r="D12" s="5" t="s">
        <v>3047</v>
      </c>
      <c r="E12" s="5" t="s">
        <v>3047</v>
      </c>
      <c r="F12" s="5" t="s">
        <v>3047</v>
      </c>
      <c r="G12" s="5" t="s">
        <v>3047</v>
      </c>
      <c r="H12" s="5" t="s">
        <v>3047</v>
      </c>
      <c r="I12" s="5" t="s">
        <v>3047</v>
      </c>
      <c r="J12" s="5" t="s">
        <v>3047</v>
      </c>
      <c r="K12" s="5" t="s">
        <v>3047</v>
      </c>
      <c r="L12" s="5" t="s">
        <v>3047</v>
      </c>
      <c r="M12" s="5" t="s">
        <v>3047</v>
      </c>
      <c r="N12" s="5" t="s">
        <v>3047</v>
      </c>
      <c r="O12" s="5" t="s">
        <v>3047</v>
      </c>
      <c r="P12" s="5" t="s">
        <v>3047</v>
      </c>
      <c r="Q12" s="5" t="s">
        <v>3047</v>
      </c>
      <c r="R12" s="5" t="s">
        <v>3047</v>
      </c>
      <c r="S12" s="5" t="s">
        <v>3047</v>
      </c>
      <c r="T12" s="5" t="s">
        <v>3047</v>
      </c>
      <c r="U12" s="5" t="s">
        <v>3047</v>
      </c>
      <c r="V12" s="5" t="s">
        <v>3047</v>
      </c>
      <c r="W12" s="5" t="s">
        <v>3047</v>
      </c>
      <c r="X12" s="5" t="s">
        <v>3047</v>
      </c>
      <c r="Y12" s="5" t="s">
        <v>3047</v>
      </c>
      <c r="Z12" s="5" t="s">
        <v>3047</v>
      </c>
      <c r="AA12" s="5" t="s">
        <v>3047</v>
      </c>
      <c r="AB12" s="5" t="s">
        <v>3047</v>
      </c>
      <c r="AC12" s="5" t="s">
        <v>3047</v>
      </c>
      <c r="AD12" s="5" t="s">
        <v>3047</v>
      </c>
      <c r="AE12" s="5" t="s">
        <v>3047</v>
      </c>
      <c r="AF12" s="5" t="s">
        <v>3047</v>
      </c>
      <c r="AG12" s="5" t="s">
        <v>3047</v>
      </c>
      <c r="AH12" s="5" t="s">
        <v>3047</v>
      </c>
      <c r="AI12" s="5" t="s">
        <v>3048</v>
      </c>
    </row>
    <row r="13" spans="1:35" ht="15" customHeight="1" thickBot="1">
      <c r="B13" s="22" t="s">
        <v>103</v>
      </c>
      <c r="C13" s="22">
        <v>2019</v>
      </c>
      <c r="D13" s="22">
        <v>2020</v>
      </c>
      <c r="E13" s="22">
        <v>2021</v>
      </c>
      <c r="F13" s="22">
        <v>2022</v>
      </c>
      <c r="G13" s="22">
        <v>2023</v>
      </c>
      <c r="H13" s="22">
        <v>2024</v>
      </c>
      <c r="I13" s="22">
        <v>2025</v>
      </c>
      <c r="J13" s="22">
        <v>2026</v>
      </c>
      <c r="K13" s="22">
        <v>2027</v>
      </c>
      <c r="L13" s="22">
        <v>2028</v>
      </c>
      <c r="M13" s="22">
        <v>2029</v>
      </c>
      <c r="N13" s="22">
        <v>2030</v>
      </c>
      <c r="O13" s="22">
        <v>2031</v>
      </c>
      <c r="P13" s="22">
        <v>2032</v>
      </c>
      <c r="Q13" s="22">
        <v>2033</v>
      </c>
      <c r="R13" s="22">
        <v>2034</v>
      </c>
      <c r="S13" s="22">
        <v>2035</v>
      </c>
      <c r="T13" s="22">
        <v>2036</v>
      </c>
      <c r="U13" s="22">
        <v>2037</v>
      </c>
      <c r="V13" s="22">
        <v>2038</v>
      </c>
      <c r="W13" s="22">
        <v>2039</v>
      </c>
      <c r="X13" s="22">
        <v>2040</v>
      </c>
      <c r="Y13" s="22">
        <v>2041</v>
      </c>
      <c r="Z13" s="22">
        <v>2042</v>
      </c>
      <c r="AA13" s="22">
        <v>2043</v>
      </c>
      <c r="AB13" s="22">
        <v>2044</v>
      </c>
      <c r="AC13" s="22">
        <v>2045</v>
      </c>
      <c r="AD13" s="22">
        <v>2046</v>
      </c>
      <c r="AE13" s="22">
        <v>2047</v>
      </c>
      <c r="AF13" s="22">
        <v>2048</v>
      </c>
      <c r="AG13" s="22">
        <v>2049</v>
      </c>
      <c r="AH13" s="22">
        <v>2050</v>
      </c>
      <c r="AI13" s="22">
        <v>2050</v>
      </c>
    </row>
    <row r="14" spans="1:35" ht="15" customHeight="1" thickTop="1"/>
    <row r="15" spans="1:35" ht="15" customHeight="1">
      <c r="B15" s="25" t="s">
        <v>102</v>
      </c>
    </row>
    <row r="16" spans="1:35" ht="15" customHeight="1">
      <c r="B16" s="25" t="s">
        <v>101</v>
      </c>
    </row>
    <row r="17" spans="1:35" ht="15" customHeight="1">
      <c r="B17" s="25" t="s">
        <v>100</v>
      </c>
    </row>
    <row r="18" spans="1:35" ht="15" customHeight="1">
      <c r="A18" s="15" t="s">
        <v>99</v>
      </c>
      <c r="B18" s="32" t="s">
        <v>98</v>
      </c>
      <c r="C18" s="26">
        <v>2917.2534179999998</v>
      </c>
      <c r="D18" s="26">
        <v>2975.1254880000001</v>
      </c>
      <c r="E18" s="26">
        <v>3025.3583979999999</v>
      </c>
      <c r="F18" s="26">
        <v>3062.7468260000001</v>
      </c>
      <c r="G18" s="26">
        <v>3083.977539</v>
      </c>
      <c r="H18" s="26">
        <v>3096.5910640000002</v>
      </c>
      <c r="I18" s="26">
        <v>3105.9812010000001</v>
      </c>
      <c r="J18" s="26">
        <v>3125.5920409999999</v>
      </c>
      <c r="K18" s="26">
        <v>3146.880615</v>
      </c>
      <c r="L18" s="26">
        <v>3167.633057</v>
      </c>
      <c r="M18" s="26">
        <v>3188.2370609999998</v>
      </c>
      <c r="N18" s="26">
        <v>3209.845703</v>
      </c>
      <c r="O18" s="26">
        <v>3233.3459469999998</v>
      </c>
      <c r="P18" s="26">
        <v>3252.6281739999999</v>
      </c>
      <c r="Q18" s="26">
        <v>3271.139404</v>
      </c>
      <c r="R18" s="26">
        <v>3285.1403810000002</v>
      </c>
      <c r="S18" s="26">
        <v>3295.6909179999998</v>
      </c>
      <c r="T18" s="26">
        <v>3311.9399410000001</v>
      </c>
      <c r="U18" s="26">
        <v>3327.9958499999998</v>
      </c>
      <c r="V18" s="26">
        <v>3344.2626949999999</v>
      </c>
      <c r="W18" s="26">
        <v>3361.544922</v>
      </c>
      <c r="X18" s="26">
        <v>3379.7543949999999</v>
      </c>
      <c r="Y18" s="26">
        <v>3396.2570799999999</v>
      </c>
      <c r="Z18" s="26">
        <v>3413.8405760000001</v>
      </c>
      <c r="AA18" s="26">
        <v>3432.0297850000002</v>
      </c>
      <c r="AB18" s="26">
        <v>3451.1577149999998</v>
      </c>
      <c r="AC18" s="26">
        <v>3472.0922850000002</v>
      </c>
      <c r="AD18" s="26">
        <v>3496.9057619999999</v>
      </c>
      <c r="AE18" s="26">
        <v>3524.3183589999999</v>
      </c>
      <c r="AF18" s="26">
        <v>3555.436768</v>
      </c>
      <c r="AG18" s="26">
        <v>3588.8325199999999</v>
      </c>
      <c r="AH18" s="26">
        <v>3624.4035640000002</v>
      </c>
      <c r="AI18" s="27">
        <v>7.0260000000000001E-3</v>
      </c>
    </row>
    <row r="19" spans="1:35" ht="15" customHeight="1">
      <c r="A19" s="15" t="s">
        <v>97</v>
      </c>
      <c r="B19" s="32" t="s">
        <v>96</v>
      </c>
      <c r="C19" s="26">
        <v>99.321113999999994</v>
      </c>
      <c r="D19" s="26">
        <v>100.61537199999999</v>
      </c>
      <c r="E19" s="26">
        <v>102.27555099999999</v>
      </c>
      <c r="F19" s="26">
        <v>103.794495</v>
      </c>
      <c r="G19" s="26">
        <v>104.99791</v>
      </c>
      <c r="H19" s="26">
        <v>105.845024</v>
      </c>
      <c r="I19" s="26">
        <v>106.78964999999999</v>
      </c>
      <c r="J19" s="26">
        <v>107.83586099999999</v>
      </c>
      <c r="K19" s="26">
        <v>109.086189</v>
      </c>
      <c r="L19" s="26">
        <v>110.314789</v>
      </c>
      <c r="M19" s="26">
        <v>111.61691999999999</v>
      </c>
      <c r="N19" s="26">
        <v>112.770866</v>
      </c>
      <c r="O19" s="26">
        <v>114.262428</v>
      </c>
      <c r="P19" s="26">
        <v>115.52301</v>
      </c>
      <c r="Q19" s="26">
        <v>116.879272</v>
      </c>
      <c r="R19" s="26">
        <v>118.14617200000001</v>
      </c>
      <c r="S19" s="26">
        <v>119.40303</v>
      </c>
      <c r="T19" s="26">
        <v>120.80527499999999</v>
      </c>
      <c r="U19" s="26">
        <v>122.152451</v>
      </c>
      <c r="V19" s="26">
        <v>123.496872</v>
      </c>
      <c r="W19" s="26">
        <v>124.85643</v>
      </c>
      <c r="X19" s="26">
        <v>126.275398</v>
      </c>
      <c r="Y19" s="26">
        <v>127.716537</v>
      </c>
      <c r="Z19" s="26">
        <v>129.18461600000001</v>
      </c>
      <c r="AA19" s="26">
        <v>130.70700099999999</v>
      </c>
      <c r="AB19" s="26">
        <v>132.37408400000001</v>
      </c>
      <c r="AC19" s="26">
        <v>134.19018600000001</v>
      </c>
      <c r="AD19" s="26">
        <v>136.27534499999999</v>
      </c>
      <c r="AE19" s="26">
        <v>138.142303</v>
      </c>
      <c r="AF19" s="26">
        <v>140.203461</v>
      </c>
      <c r="AG19" s="26">
        <v>142.34049999999999</v>
      </c>
      <c r="AH19" s="26">
        <v>144.479523</v>
      </c>
      <c r="AI19" s="27">
        <v>1.2163E-2</v>
      </c>
    </row>
    <row r="20" spans="1:35" ht="15" customHeight="1">
      <c r="A20" s="15" t="s">
        <v>95</v>
      </c>
      <c r="B20" s="32" t="s">
        <v>94</v>
      </c>
      <c r="C20" s="26">
        <v>299.98956299999998</v>
      </c>
      <c r="D20" s="26">
        <v>302.99670400000002</v>
      </c>
      <c r="E20" s="26">
        <v>307.861176</v>
      </c>
      <c r="F20" s="26">
        <v>312.26748700000002</v>
      </c>
      <c r="G20" s="26">
        <v>316.85519399999998</v>
      </c>
      <c r="H20" s="26">
        <v>319.636932</v>
      </c>
      <c r="I20" s="26">
        <v>322.737976</v>
      </c>
      <c r="J20" s="26">
        <v>325.800049</v>
      </c>
      <c r="K20" s="26">
        <v>329.40594499999997</v>
      </c>
      <c r="L20" s="26">
        <v>332.56686400000001</v>
      </c>
      <c r="M20" s="26">
        <v>335.87530500000003</v>
      </c>
      <c r="N20" s="26">
        <v>338.360657</v>
      </c>
      <c r="O20" s="26">
        <v>342.56182899999999</v>
      </c>
      <c r="P20" s="26">
        <v>345.996307</v>
      </c>
      <c r="Q20" s="26">
        <v>349.88958700000001</v>
      </c>
      <c r="R20" s="26">
        <v>353.15029900000002</v>
      </c>
      <c r="S20" s="26">
        <v>356.89837599999998</v>
      </c>
      <c r="T20" s="26">
        <v>360.95452899999998</v>
      </c>
      <c r="U20" s="26">
        <v>364.40631100000002</v>
      </c>
      <c r="V20" s="26">
        <v>367.98541299999999</v>
      </c>
      <c r="W20" s="26">
        <v>371.46130399999998</v>
      </c>
      <c r="X20" s="26">
        <v>375.17526199999998</v>
      </c>
      <c r="Y20" s="26">
        <v>378.96575899999999</v>
      </c>
      <c r="Z20" s="26">
        <v>382.97610500000002</v>
      </c>
      <c r="AA20" s="26">
        <v>386.869507</v>
      </c>
      <c r="AB20" s="26">
        <v>391.47946200000001</v>
      </c>
      <c r="AC20" s="26">
        <v>396.56829800000003</v>
      </c>
      <c r="AD20" s="26">
        <v>402.70736699999998</v>
      </c>
      <c r="AE20" s="26">
        <v>407.39862099999999</v>
      </c>
      <c r="AF20" s="26">
        <v>413.09304800000001</v>
      </c>
      <c r="AG20" s="26">
        <v>419.04983499999997</v>
      </c>
      <c r="AH20" s="26">
        <v>425.07647700000001</v>
      </c>
      <c r="AI20" s="27">
        <v>1.1306E-2</v>
      </c>
    </row>
    <row r="21" spans="1:35" ht="15" customHeight="1">
      <c r="B21" s="25" t="s">
        <v>840</v>
      </c>
    </row>
    <row r="22" spans="1:35" ht="15" customHeight="1">
      <c r="A22" s="15" t="s">
        <v>834</v>
      </c>
      <c r="B22" s="32" t="s">
        <v>835</v>
      </c>
      <c r="C22" s="26">
        <v>210.13850400000001</v>
      </c>
      <c r="D22" s="26">
        <v>211.126205</v>
      </c>
      <c r="E22" s="26">
        <v>212.116165</v>
      </c>
      <c r="F22" s="26">
        <v>213.08595299999999</v>
      </c>
      <c r="G22" s="26">
        <v>214.01353499999999</v>
      </c>
      <c r="H22" s="26">
        <v>214.96095299999999</v>
      </c>
      <c r="I22" s="26">
        <v>215.98413099999999</v>
      </c>
      <c r="J22" s="26">
        <v>216.989777</v>
      </c>
      <c r="K22" s="26">
        <v>217.98005699999999</v>
      </c>
      <c r="L22" s="26">
        <v>218.98109400000001</v>
      </c>
      <c r="M22" s="26">
        <v>219.96804800000001</v>
      </c>
      <c r="N22" s="26">
        <v>220.90673799999999</v>
      </c>
      <c r="O22" s="26">
        <v>221.807053</v>
      </c>
      <c r="P22" s="26">
        <v>222.678833</v>
      </c>
      <c r="Q22" s="26">
        <v>223.455963</v>
      </c>
      <c r="R22" s="26">
        <v>224.19052099999999</v>
      </c>
      <c r="S22" s="26">
        <v>224.88494900000001</v>
      </c>
      <c r="T22" s="26">
        <v>225.54260300000001</v>
      </c>
      <c r="U22" s="26">
        <v>226.167709</v>
      </c>
      <c r="V22" s="26">
        <v>226.76289399999999</v>
      </c>
      <c r="W22" s="26">
        <v>227.33021500000001</v>
      </c>
      <c r="X22" s="26">
        <v>227.87237500000001</v>
      </c>
      <c r="Y22" s="26">
        <v>228.39172400000001</v>
      </c>
      <c r="Z22" s="26">
        <v>228.89146400000001</v>
      </c>
      <c r="AA22" s="26">
        <v>229.376724</v>
      </c>
      <c r="AB22" s="26">
        <v>229.852081</v>
      </c>
      <c r="AC22" s="26">
        <v>230.323227</v>
      </c>
      <c r="AD22" s="26">
        <v>230.79690600000001</v>
      </c>
      <c r="AE22" s="26">
        <v>231.280609</v>
      </c>
      <c r="AF22" s="26">
        <v>231.78066999999999</v>
      </c>
      <c r="AG22" s="26">
        <v>232.30583200000001</v>
      </c>
      <c r="AH22" s="26">
        <v>232.850571</v>
      </c>
      <c r="AI22" s="27">
        <v>3.3159999999999999E-3</v>
      </c>
    </row>
    <row r="23" spans="1:35" ht="15" customHeight="1">
      <c r="A23" s="15" t="s">
        <v>836</v>
      </c>
      <c r="B23" s="32" t="s">
        <v>837</v>
      </c>
      <c r="C23" s="26">
        <v>41.270718000000002</v>
      </c>
      <c r="D23" s="26">
        <v>41.874930999999997</v>
      </c>
      <c r="E23" s="26">
        <v>42.455513000000003</v>
      </c>
      <c r="F23" s="26">
        <v>42.941440999999998</v>
      </c>
      <c r="G23" s="26">
        <v>43.403492</v>
      </c>
      <c r="H23" s="26">
        <v>43.866782999999998</v>
      </c>
      <c r="I23" s="26">
        <v>44.310471</v>
      </c>
      <c r="J23" s="26">
        <v>44.751930000000002</v>
      </c>
      <c r="K23" s="26">
        <v>45.177658000000001</v>
      </c>
      <c r="L23" s="26">
        <v>45.617381999999999</v>
      </c>
      <c r="M23" s="26">
        <v>46.05724</v>
      </c>
      <c r="N23" s="26">
        <v>46.402245000000001</v>
      </c>
      <c r="O23" s="26">
        <v>46.841445999999998</v>
      </c>
      <c r="P23" s="26">
        <v>47.267837999999998</v>
      </c>
      <c r="Q23" s="26">
        <v>47.680484999999997</v>
      </c>
      <c r="R23" s="26">
        <v>48.055225</v>
      </c>
      <c r="S23" s="26">
        <v>48.435218999999996</v>
      </c>
      <c r="T23" s="26">
        <v>48.803921000000003</v>
      </c>
      <c r="U23" s="26">
        <v>49.166313000000002</v>
      </c>
      <c r="V23" s="26">
        <v>49.530780999999998</v>
      </c>
      <c r="W23" s="26">
        <v>49.890510999999996</v>
      </c>
      <c r="X23" s="26">
        <v>50.244216999999999</v>
      </c>
      <c r="Y23" s="26">
        <v>50.573273</v>
      </c>
      <c r="Z23" s="26">
        <v>50.897018000000003</v>
      </c>
      <c r="AA23" s="26">
        <v>51.222712999999999</v>
      </c>
      <c r="AB23" s="26">
        <v>51.549354999999998</v>
      </c>
      <c r="AC23" s="26">
        <v>51.873221999999998</v>
      </c>
      <c r="AD23" s="26">
        <v>52.227497</v>
      </c>
      <c r="AE23" s="26">
        <v>52.585467999999999</v>
      </c>
      <c r="AF23" s="26">
        <v>52.972960999999998</v>
      </c>
      <c r="AG23" s="26">
        <v>53.355491999999998</v>
      </c>
      <c r="AH23" s="26">
        <v>53.757781999999999</v>
      </c>
      <c r="AI23" s="27">
        <v>8.5629999999999994E-3</v>
      </c>
    </row>
    <row r="24" spans="1:35" ht="15" customHeight="1">
      <c r="B24" s="25" t="s">
        <v>93</v>
      </c>
    </row>
    <row r="25" spans="1:35" ht="15" customHeight="1">
      <c r="A25" s="15" t="s">
        <v>92</v>
      </c>
      <c r="B25" s="32" t="s">
        <v>91</v>
      </c>
      <c r="C25" s="26">
        <v>1222.993408</v>
      </c>
      <c r="D25" s="26">
        <v>1245.38501</v>
      </c>
      <c r="E25" s="26">
        <v>1270.2579350000001</v>
      </c>
      <c r="F25" s="26">
        <v>1290.457764</v>
      </c>
      <c r="G25" s="26">
        <v>1307.1331789999999</v>
      </c>
      <c r="H25" s="26">
        <v>1325.8835449999999</v>
      </c>
      <c r="I25" s="26">
        <v>1346.39978</v>
      </c>
      <c r="J25" s="26">
        <v>1366.3946530000001</v>
      </c>
      <c r="K25" s="26">
        <v>1386.9772949999999</v>
      </c>
      <c r="L25" s="26">
        <v>1409.3758539999999</v>
      </c>
      <c r="M25" s="26">
        <v>1434.0158690000001</v>
      </c>
      <c r="N25" s="26">
        <v>1459.4761960000001</v>
      </c>
      <c r="O25" s="26">
        <v>1485.517212</v>
      </c>
      <c r="P25" s="26">
        <v>1512.3081050000001</v>
      </c>
      <c r="Q25" s="26">
        <v>1538.8709719999999</v>
      </c>
      <c r="R25" s="26">
        <v>1563.6232910000001</v>
      </c>
      <c r="S25" s="26">
        <v>1587.8289789999999</v>
      </c>
      <c r="T25" s="26">
        <v>1613.7332759999999</v>
      </c>
      <c r="U25" s="26">
        <v>1640.1088870000001</v>
      </c>
      <c r="V25" s="26">
        <v>1667.4398189999999</v>
      </c>
      <c r="W25" s="26">
        <v>1695.8133539999999</v>
      </c>
      <c r="X25" s="26">
        <v>1724.8636469999999</v>
      </c>
      <c r="Y25" s="26">
        <v>1752.975586</v>
      </c>
      <c r="Z25" s="26">
        <v>1781.3413089999999</v>
      </c>
      <c r="AA25" s="26">
        <v>1810.3131100000001</v>
      </c>
      <c r="AB25" s="26">
        <v>1840.630981</v>
      </c>
      <c r="AC25" s="26">
        <v>1874.0067140000001</v>
      </c>
      <c r="AD25" s="26">
        <v>1909.959595</v>
      </c>
      <c r="AE25" s="26">
        <v>1947.451172</v>
      </c>
      <c r="AF25" s="26">
        <v>1987.4025879999999</v>
      </c>
      <c r="AG25" s="26">
        <v>2028.573975</v>
      </c>
      <c r="AH25" s="26">
        <v>2071.0893550000001</v>
      </c>
      <c r="AI25" s="27">
        <v>1.7138E-2</v>
      </c>
    </row>
    <row r="26" spans="1:35" ht="15" customHeight="1">
      <c r="B26" s="25" t="s">
        <v>90</v>
      </c>
    </row>
    <row r="27" spans="1:35" ht="15" customHeight="1">
      <c r="A27" s="15" t="s">
        <v>89</v>
      </c>
      <c r="B27" s="32" t="s">
        <v>48</v>
      </c>
      <c r="C27" s="26">
        <v>1807.96228</v>
      </c>
      <c r="D27" s="26">
        <v>1730.8404539999999</v>
      </c>
      <c r="E27" s="26">
        <v>1660.033447</v>
      </c>
      <c r="F27" s="26">
        <v>1651.259399</v>
      </c>
      <c r="G27" s="26">
        <v>1652.7242429999999</v>
      </c>
      <c r="H27" s="26">
        <v>1638.4692379999999</v>
      </c>
      <c r="I27" s="26">
        <v>1604.7768550000001</v>
      </c>
      <c r="J27" s="26">
        <v>1643.9995120000001</v>
      </c>
      <c r="K27" s="26">
        <v>1652.7871090000001</v>
      </c>
      <c r="L27" s="26">
        <v>1662.7436520000001</v>
      </c>
      <c r="M27" s="26">
        <v>1655.604004</v>
      </c>
      <c r="N27" s="26">
        <v>1648.302124</v>
      </c>
      <c r="O27" s="26">
        <v>1654.8007809999999</v>
      </c>
      <c r="P27" s="26">
        <v>1663.8508300000001</v>
      </c>
      <c r="Q27" s="26">
        <v>1673.9210210000001</v>
      </c>
      <c r="R27" s="26">
        <v>1684.4979249999999</v>
      </c>
      <c r="S27" s="26">
        <v>1686.8079829999999</v>
      </c>
      <c r="T27" s="26">
        <v>1698.2738039999999</v>
      </c>
      <c r="U27" s="26">
        <v>1704.6904300000001</v>
      </c>
      <c r="V27" s="26">
        <v>1701.2554929999999</v>
      </c>
      <c r="W27" s="26">
        <v>1711.9681399999999</v>
      </c>
      <c r="X27" s="26">
        <v>1715.1282960000001</v>
      </c>
      <c r="Y27" s="26">
        <v>1722.2583010000001</v>
      </c>
      <c r="Z27" s="26">
        <v>1735.240356</v>
      </c>
      <c r="AA27" s="26">
        <v>1747.2885739999999</v>
      </c>
      <c r="AB27" s="26">
        <v>1760.9610600000001</v>
      </c>
      <c r="AC27" s="26">
        <v>1777.279663</v>
      </c>
      <c r="AD27" s="26">
        <v>1802.0692140000001</v>
      </c>
      <c r="AE27" s="26">
        <v>1818.081543</v>
      </c>
      <c r="AF27" s="26">
        <v>1839.2490230000001</v>
      </c>
      <c r="AG27" s="26">
        <v>1861.996948</v>
      </c>
      <c r="AH27" s="26">
        <v>1888.5421140000001</v>
      </c>
      <c r="AI27" s="27">
        <v>1.408E-3</v>
      </c>
    </row>
    <row r="28" spans="1:35" ht="15" customHeight="1">
      <c r="A28" s="15" t="s">
        <v>88</v>
      </c>
      <c r="B28" s="32" t="s">
        <v>46</v>
      </c>
      <c r="C28" s="26">
        <v>416.68075599999997</v>
      </c>
      <c r="D28" s="26">
        <v>409.15490699999998</v>
      </c>
      <c r="E28" s="26">
        <v>404.529877</v>
      </c>
      <c r="F28" s="26">
        <v>396.47796599999998</v>
      </c>
      <c r="G28" s="26">
        <v>388.98980699999998</v>
      </c>
      <c r="H28" s="26">
        <v>379.45697000000001</v>
      </c>
      <c r="I28" s="26">
        <v>370.07324199999999</v>
      </c>
      <c r="J28" s="26">
        <v>361.44610599999999</v>
      </c>
      <c r="K28" s="26">
        <v>352.76406900000001</v>
      </c>
      <c r="L28" s="26">
        <v>343.56066900000002</v>
      </c>
      <c r="M28" s="26">
        <v>333.81878699999999</v>
      </c>
      <c r="N28" s="26">
        <v>323.794983</v>
      </c>
      <c r="O28" s="26">
        <v>320.25204500000001</v>
      </c>
      <c r="P28" s="26">
        <v>316.14532500000001</v>
      </c>
      <c r="Q28" s="26">
        <v>312.65210000000002</v>
      </c>
      <c r="R28" s="26">
        <v>308.385468</v>
      </c>
      <c r="S28" s="26">
        <v>304.23715199999998</v>
      </c>
      <c r="T28" s="26">
        <v>300.63772599999999</v>
      </c>
      <c r="U28" s="26">
        <v>296.55325299999998</v>
      </c>
      <c r="V28" s="26">
        <v>292.41882299999997</v>
      </c>
      <c r="W28" s="26">
        <v>288.76394699999997</v>
      </c>
      <c r="X28" s="26">
        <v>284.95684799999998</v>
      </c>
      <c r="Y28" s="26">
        <v>283.66168199999998</v>
      </c>
      <c r="Z28" s="26">
        <v>282.64859000000001</v>
      </c>
      <c r="AA28" s="26">
        <v>281.33288599999997</v>
      </c>
      <c r="AB28" s="26">
        <v>280.511841</v>
      </c>
      <c r="AC28" s="26">
        <v>279.87280299999998</v>
      </c>
      <c r="AD28" s="26">
        <v>280.18786599999999</v>
      </c>
      <c r="AE28" s="26">
        <v>279.40164199999998</v>
      </c>
      <c r="AF28" s="26">
        <v>279.350281</v>
      </c>
      <c r="AG28" s="26">
        <v>279.69216899999998</v>
      </c>
      <c r="AH28" s="26">
        <v>280.25091600000002</v>
      </c>
      <c r="AI28" s="27">
        <v>-1.2713E-2</v>
      </c>
    </row>
    <row r="30" spans="1:35" ht="15" customHeight="1">
      <c r="B30" s="25" t="s">
        <v>87</v>
      </c>
    </row>
    <row r="31" spans="1:35" ht="15" customHeight="1">
      <c r="B31" s="25" t="s">
        <v>86</v>
      </c>
    </row>
    <row r="32" spans="1:35" ht="15" customHeight="1">
      <c r="A32" s="15" t="s">
        <v>85</v>
      </c>
      <c r="B32" s="32" t="s">
        <v>84</v>
      </c>
      <c r="C32" s="28">
        <v>34.359935999999998</v>
      </c>
      <c r="D32" s="28">
        <v>35.284824</v>
      </c>
      <c r="E32" s="28">
        <v>36.831001000000001</v>
      </c>
      <c r="F32" s="28">
        <v>38.399506000000002</v>
      </c>
      <c r="G32" s="28">
        <v>40.110416000000001</v>
      </c>
      <c r="H32" s="28">
        <v>41.695168000000002</v>
      </c>
      <c r="I32" s="28">
        <v>43.801582000000003</v>
      </c>
      <c r="J32" s="28">
        <v>43.785815999999997</v>
      </c>
      <c r="K32" s="28">
        <v>43.851311000000003</v>
      </c>
      <c r="L32" s="28">
        <v>43.924210000000002</v>
      </c>
      <c r="M32" s="28">
        <v>44.014651999999998</v>
      </c>
      <c r="N32" s="28">
        <v>44.196795999999999</v>
      </c>
      <c r="O32" s="28">
        <v>44.303348999999997</v>
      </c>
      <c r="P32" s="28">
        <v>44.390171000000002</v>
      </c>
      <c r="Q32" s="28">
        <v>44.493732000000001</v>
      </c>
      <c r="R32" s="28">
        <v>44.608539999999998</v>
      </c>
      <c r="S32" s="28">
        <v>44.698715</v>
      </c>
      <c r="T32" s="28">
        <v>44.789574000000002</v>
      </c>
      <c r="U32" s="28">
        <v>44.882373999999999</v>
      </c>
      <c r="V32" s="28">
        <v>44.963428</v>
      </c>
      <c r="W32" s="28">
        <v>45.039088999999997</v>
      </c>
      <c r="X32" s="28">
        <v>45.114040000000003</v>
      </c>
      <c r="Y32" s="28">
        <v>45.192309999999999</v>
      </c>
      <c r="Z32" s="28">
        <v>45.257289999999998</v>
      </c>
      <c r="AA32" s="28">
        <v>45.303879000000002</v>
      </c>
      <c r="AB32" s="28">
        <v>45.340485000000001</v>
      </c>
      <c r="AC32" s="28">
        <v>45.390273999999998</v>
      </c>
      <c r="AD32" s="28">
        <v>45.422103999999997</v>
      </c>
      <c r="AE32" s="28">
        <v>45.456977999999999</v>
      </c>
      <c r="AF32" s="28">
        <v>45.479819999999997</v>
      </c>
      <c r="AG32" s="28">
        <v>45.506923999999998</v>
      </c>
      <c r="AH32" s="28">
        <v>45.514235999999997</v>
      </c>
      <c r="AI32" s="27">
        <v>9.11E-3</v>
      </c>
    </row>
    <row r="33" spans="1:35" ht="15" customHeight="1">
      <c r="A33" s="15" t="s">
        <v>83</v>
      </c>
      <c r="B33" s="32" t="s">
        <v>82</v>
      </c>
      <c r="C33" s="28">
        <v>40.551155000000001</v>
      </c>
      <c r="D33" s="28">
        <v>42.338371000000002</v>
      </c>
      <c r="E33" s="28">
        <v>44.294533000000001</v>
      </c>
      <c r="F33" s="28">
        <v>46.414017000000001</v>
      </c>
      <c r="G33" s="28">
        <v>48.711933000000002</v>
      </c>
      <c r="H33" s="28">
        <v>50.082985000000001</v>
      </c>
      <c r="I33" s="28">
        <v>52.773457000000001</v>
      </c>
      <c r="J33" s="28">
        <v>52.773730999999998</v>
      </c>
      <c r="K33" s="28">
        <v>52.786338999999998</v>
      </c>
      <c r="L33" s="28">
        <v>52.786338999999998</v>
      </c>
      <c r="M33" s="28">
        <v>52.798622000000002</v>
      </c>
      <c r="N33" s="28">
        <v>52.841563999999998</v>
      </c>
      <c r="O33" s="28">
        <v>52.841563999999998</v>
      </c>
      <c r="P33" s="28">
        <v>52.841563999999998</v>
      </c>
      <c r="Q33" s="28">
        <v>52.841563999999998</v>
      </c>
      <c r="R33" s="28">
        <v>52.841563999999998</v>
      </c>
      <c r="S33" s="28">
        <v>52.841563999999998</v>
      </c>
      <c r="T33" s="28">
        <v>52.841563999999998</v>
      </c>
      <c r="U33" s="28">
        <v>52.841563999999998</v>
      </c>
      <c r="V33" s="28">
        <v>52.841563999999998</v>
      </c>
      <c r="W33" s="28">
        <v>52.841563999999998</v>
      </c>
      <c r="X33" s="28">
        <v>52.842728000000001</v>
      </c>
      <c r="Y33" s="28">
        <v>52.844788000000001</v>
      </c>
      <c r="Z33" s="28">
        <v>52.844788000000001</v>
      </c>
      <c r="AA33" s="28">
        <v>52.844788000000001</v>
      </c>
      <c r="AB33" s="28">
        <v>52.844788000000001</v>
      </c>
      <c r="AC33" s="28">
        <v>52.847529999999999</v>
      </c>
      <c r="AD33" s="28">
        <v>52.847529999999999</v>
      </c>
      <c r="AE33" s="28">
        <v>52.848723999999997</v>
      </c>
      <c r="AF33" s="28">
        <v>52.848723999999997</v>
      </c>
      <c r="AG33" s="28">
        <v>52.849879999999999</v>
      </c>
      <c r="AH33" s="28">
        <v>52.849879999999999</v>
      </c>
      <c r="AI33" s="27">
        <v>8.5819999999999994E-3</v>
      </c>
    </row>
    <row r="34" spans="1:35" ht="15" customHeight="1">
      <c r="A34" s="15" t="s">
        <v>81</v>
      </c>
      <c r="B34" s="32" t="s">
        <v>80</v>
      </c>
      <c r="C34" s="28">
        <v>30.299700000000001</v>
      </c>
      <c r="D34" s="28">
        <v>30.889185000000001</v>
      </c>
      <c r="E34" s="28">
        <v>32.380001</v>
      </c>
      <c r="F34" s="28">
        <v>33.779899999999998</v>
      </c>
      <c r="G34" s="28">
        <v>35.309071000000003</v>
      </c>
      <c r="H34" s="28">
        <v>36.976478999999998</v>
      </c>
      <c r="I34" s="28">
        <v>38.765255000000003</v>
      </c>
      <c r="J34" s="28">
        <v>38.772990999999998</v>
      </c>
      <c r="K34" s="28">
        <v>38.772990999999998</v>
      </c>
      <c r="L34" s="28">
        <v>38.772990999999998</v>
      </c>
      <c r="M34" s="28">
        <v>38.772990999999998</v>
      </c>
      <c r="N34" s="28">
        <v>38.772990999999998</v>
      </c>
      <c r="O34" s="28">
        <v>38.772990999999998</v>
      </c>
      <c r="P34" s="28">
        <v>38.772990999999998</v>
      </c>
      <c r="Q34" s="28">
        <v>38.772990999999998</v>
      </c>
      <c r="R34" s="28">
        <v>38.772990999999998</v>
      </c>
      <c r="S34" s="28">
        <v>38.772990999999998</v>
      </c>
      <c r="T34" s="28">
        <v>38.772990999999998</v>
      </c>
      <c r="U34" s="28">
        <v>38.772990999999998</v>
      </c>
      <c r="V34" s="28">
        <v>38.772990999999998</v>
      </c>
      <c r="W34" s="28">
        <v>38.772990999999998</v>
      </c>
      <c r="X34" s="28">
        <v>38.772990999999998</v>
      </c>
      <c r="Y34" s="28">
        <v>38.772990999999998</v>
      </c>
      <c r="Z34" s="28">
        <v>38.772990999999998</v>
      </c>
      <c r="AA34" s="28">
        <v>38.772990999999998</v>
      </c>
      <c r="AB34" s="28">
        <v>38.772990999999998</v>
      </c>
      <c r="AC34" s="28">
        <v>38.772990999999998</v>
      </c>
      <c r="AD34" s="28">
        <v>38.772990999999998</v>
      </c>
      <c r="AE34" s="28">
        <v>38.772990999999998</v>
      </c>
      <c r="AF34" s="28">
        <v>38.772990999999998</v>
      </c>
      <c r="AG34" s="28">
        <v>38.772990999999998</v>
      </c>
      <c r="AH34" s="28">
        <v>38.773014000000003</v>
      </c>
      <c r="AI34" s="27">
        <v>7.986E-3</v>
      </c>
    </row>
    <row r="35" spans="1:35" ht="15" customHeight="1">
      <c r="A35" s="15" t="s">
        <v>79</v>
      </c>
      <c r="B35" s="32" t="s">
        <v>78</v>
      </c>
      <c r="C35" s="28">
        <v>35.348213000000001</v>
      </c>
      <c r="D35" s="28">
        <v>36.238525000000003</v>
      </c>
      <c r="E35" s="28">
        <v>37.596539</v>
      </c>
      <c r="F35" s="28">
        <v>39.379330000000003</v>
      </c>
      <c r="G35" s="28">
        <v>40.901978</v>
      </c>
      <c r="H35" s="28">
        <v>42.360343999999998</v>
      </c>
      <c r="I35" s="28">
        <v>44.567290999999997</v>
      </c>
      <c r="J35" s="28">
        <v>44.831283999999997</v>
      </c>
      <c r="K35" s="28">
        <v>44.934002</v>
      </c>
      <c r="L35" s="28">
        <v>45.040806000000003</v>
      </c>
      <c r="M35" s="28">
        <v>45.183762000000002</v>
      </c>
      <c r="N35" s="28">
        <v>45.495753999999998</v>
      </c>
      <c r="O35" s="28">
        <v>45.787571</v>
      </c>
      <c r="P35" s="28">
        <v>46.034675999999997</v>
      </c>
      <c r="Q35" s="28">
        <v>46.317447999999999</v>
      </c>
      <c r="R35" s="28">
        <v>46.60257</v>
      </c>
      <c r="S35" s="28">
        <v>46.849384000000001</v>
      </c>
      <c r="T35" s="28">
        <v>47.060443999999997</v>
      </c>
      <c r="U35" s="28">
        <v>47.280040999999997</v>
      </c>
      <c r="V35" s="28">
        <v>47.481696999999997</v>
      </c>
      <c r="W35" s="28">
        <v>47.659728999999999</v>
      </c>
      <c r="X35" s="28">
        <v>47.830649999999999</v>
      </c>
      <c r="Y35" s="28">
        <v>47.980514999999997</v>
      </c>
      <c r="Z35" s="28">
        <v>48.108443999999999</v>
      </c>
      <c r="AA35" s="28">
        <v>48.197189000000002</v>
      </c>
      <c r="AB35" s="28">
        <v>48.262737000000001</v>
      </c>
      <c r="AC35" s="28">
        <v>48.354900000000001</v>
      </c>
      <c r="AD35" s="28">
        <v>48.425739</v>
      </c>
      <c r="AE35" s="28">
        <v>48.504185</v>
      </c>
      <c r="AF35" s="28">
        <v>48.562854999999999</v>
      </c>
      <c r="AG35" s="28">
        <v>48.634819</v>
      </c>
      <c r="AH35" s="28">
        <v>48.674247999999999</v>
      </c>
      <c r="AI35" s="27">
        <v>1.0373E-2</v>
      </c>
    </row>
    <row r="36" spans="1:35" ht="15" customHeight="1">
      <c r="A36" s="15" t="s">
        <v>77</v>
      </c>
      <c r="B36" s="32" t="s">
        <v>76</v>
      </c>
      <c r="C36" s="28">
        <v>42.356316</v>
      </c>
      <c r="D36" s="28">
        <v>43.482601000000003</v>
      </c>
      <c r="E36" s="28">
        <v>45.545634999999997</v>
      </c>
      <c r="F36" s="28">
        <v>47.835650999999999</v>
      </c>
      <c r="G36" s="28">
        <v>49.962463</v>
      </c>
      <c r="H36" s="28">
        <v>51.477432</v>
      </c>
      <c r="I36" s="28">
        <v>54.131186999999997</v>
      </c>
      <c r="J36" s="28">
        <v>54.288181000000002</v>
      </c>
      <c r="K36" s="28">
        <v>54.274036000000002</v>
      </c>
      <c r="L36" s="28">
        <v>54.345481999999997</v>
      </c>
      <c r="M36" s="28">
        <v>54.476520999999998</v>
      </c>
      <c r="N36" s="28">
        <v>54.755726000000003</v>
      </c>
      <c r="O36" s="28">
        <v>55.198650000000001</v>
      </c>
      <c r="P36" s="28">
        <v>55.546596999999998</v>
      </c>
      <c r="Q36" s="28">
        <v>55.910609999999998</v>
      </c>
      <c r="R36" s="28">
        <v>56.268237999999997</v>
      </c>
      <c r="S36" s="28">
        <v>56.616008999999998</v>
      </c>
      <c r="T36" s="28">
        <v>56.875309000000001</v>
      </c>
      <c r="U36" s="28">
        <v>57.153564000000003</v>
      </c>
      <c r="V36" s="28">
        <v>57.421860000000002</v>
      </c>
      <c r="W36" s="28">
        <v>57.643833000000001</v>
      </c>
      <c r="X36" s="28">
        <v>57.841147999999997</v>
      </c>
      <c r="Y36" s="28">
        <v>57.984363999999999</v>
      </c>
      <c r="Z36" s="28">
        <v>58.118862</v>
      </c>
      <c r="AA36" s="28">
        <v>58.223202000000001</v>
      </c>
      <c r="AB36" s="28">
        <v>58.303882999999999</v>
      </c>
      <c r="AC36" s="28">
        <v>58.397022</v>
      </c>
      <c r="AD36" s="28">
        <v>58.512680000000003</v>
      </c>
      <c r="AE36" s="28">
        <v>58.621887000000001</v>
      </c>
      <c r="AF36" s="28">
        <v>58.738182000000002</v>
      </c>
      <c r="AG36" s="28">
        <v>58.859608000000001</v>
      </c>
      <c r="AH36" s="28">
        <v>58.987617</v>
      </c>
      <c r="AI36" s="27">
        <v>1.0741000000000001E-2</v>
      </c>
    </row>
    <row r="37" spans="1:35" ht="15" customHeight="1">
      <c r="A37" s="15" t="s">
        <v>75</v>
      </c>
      <c r="B37" s="32" t="s">
        <v>74</v>
      </c>
      <c r="C37" s="28">
        <v>30.865908000000001</v>
      </c>
      <c r="D37" s="28">
        <v>31.724129000000001</v>
      </c>
      <c r="E37" s="28">
        <v>32.910632999999997</v>
      </c>
      <c r="F37" s="28">
        <v>34.543072000000002</v>
      </c>
      <c r="G37" s="28">
        <v>35.889904000000001</v>
      </c>
      <c r="H37" s="28">
        <v>37.32349</v>
      </c>
      <c r="I37" s="28">
        <v>39.265720000000002</v>
      </c>
      <c r="J37" s="28">
        <v>39.595291000000003</v>
      </c>
      <c r="K37" s="28">
        <v>39.653728000000001</v>
      </c>
      <c r="L37" s="28">
        <v>39.666462000000003</v>
      </c>
      <c r="M37" s="28">
        <v>39.683132000000001</v>
      </c>
      <c r="N37" s="28">
        <v>39.748066000000001</v>
      </c>
      <c r="O37" s="28">
        <v>39.797893999999999</v>
      </c>
      <c r="P37" s="28">
        <v>39.852974000000003</v>
      </c>
      <c r="Q37" s="28">
        <v>39.920296</v>
      </c>
      <c r="R37" s="28">
        <v>39.970134999999999</v>
      </c>
      <c r="S37" s="28">
        <v>40.005046999999998</v>
      </c>
      <c r="T37" s="28">
        <v>40.026470000000003</v>
      </c>
      <c r="U37" s="28">
        <v>40.043441999999999</v>
      </c>
      <c r="V37" s="28">
        <v>40.056137</v>
      </c>
      <c r="W37" s="28">
        <v>40.064692999999998</v>
      </c>
      <c r="X37" s="28">
        <v>40.075218</v>
      </c>
      <c r="Y37" s="28">
        <v>40.075614999999999</v>
      </c>
      <c r="Z37" s="28">
        <v>40.069695000000003</v>
      </c>
      <c r="AA37" s="28">
        <v>40.055481</v>
      </c>
      <c r="AB37" s="28">
        <v>40.038029000000002</v>
      </c>
      <c r="AC37" s="28">
        <v>40.029407999999997</v>
      </c>
      <c r="AD37" s="28">
        <v>40.008018</v>
      </c>
      <c r="AE37" s="28">
        <v>39.996074999999998</v>
      </c>
      <c r="AF37" s="28">
        <v>39.972541999999997</v>
      </c>
      <c r="AG37" s="28">
        <v>39.958122000000003</v>
      </c>
      <c r="AH37" s="28">
        <v>39.929473999999999</v>
      </c>
      <c r="AI37" s="27">
        <v>8.3400000000000002E-3</v>
      </c>
    </row>
    <row r="38" spans="1:35" ht="15" customHeight="1">
      <c r="A38" s="15" t="s">
        <v>73</v>
      </c>
      <c r="B38" s="32" t="s">
        <v>72</v>
      </c>
      <c r="C38" s="28">
        <v>34.962322</v>
      </c>
      <c r="D38" s="28">
        <v>35.991081000000001</v>
      </c>
      <c r="E38" s="28">
        <v>37.288235</v>
      </c>
      <c r="F38" s="28">
        <v>39.051093999999999</v>
      </c>
      <c r="G38" s="28">
        <v>40.553646000000001</v>
      </c>
      <c r="H38" s="28">
        <v>41.976016999999999</v>
      </c>
      <c r="I38" s="28">
        <v>44.120575000000002</v>
      </c>
      <c r="J38" s="28">
        <v>44.336227000000001</v>
      </c>
      <c r="K38" s="28">
        <v>44.414065999999998</v>
      </c>
      <c r="L38" s="28">
        <v>44.500385000000001</v>
      </c>
      <c r="M38" s="28">
        <v>44.615799000000003</v>
      </c>
      <c r="N38" s="28">
        <v>44.876506999999997</v>
      </c>
      <c r="O38" s="28">
        <v>45.111603000000002</v>
      </c>
      <c r="P38" s="28">
        <v>45.306648000000003</v>
      </c>
      <c r="Q38" s="28">
        <v>45.531081999999998</v>
      </c>
      <c r="R38" s="28">
        <v>45.754570000000001</v>
      </c>
      <c r="S38" s="28">
        <v>45.942371000000001</v>
      </c>
      <c r="T38" s="28">
        <v>46.099640000000001</v>
      </c>
      <c r="U38" s="28">
        <v>46.263412000000002</v>
      </c>
      <c r="V38" s="28">
        <v>46.411850000000001</v>
      </c>
      <c r="W38" s="28">
        <v>46.541386000000003</v>
      </c>
      <c r="X38" s="28">
        <v>46.666012000000002</v>
      </c>
      <c r="Y38" s="28">
        <v>46.777721</v>
      </c>
      <c r="Z38" s="28">
        <v>46.871037000000001</v>
      </c>
      <c r="AA38" s="28">
        <v>46.931049000000002</v>
      </c>
      <c r="AB38" s="28">
        <v>46.971848000000001</v>
      </c>
      <c r="AC38" s="28">
        <v>47.034362999999999</v>
      </c>
      <c r="AD38" s="28">
        <v>47.077263000000002</v>
      </c>
      <c r="AE38" s="28">
        <v>47.126358000000003</v>
      </c>
      <c r="AF38" s="28">
        <v>47.158011999999999</v>
      </c>
      <c r="AG38" s="28">
        <v>47.200370999999997</v>
      </c>
      <c r="AH38" s="28">
        <v>47.214767000000002</v>
      </c>
      <c r="AI38" s="27">
        <v>9.7389999999999994E-3</v>
      </c>
    </row>
    <row r="39" spans="1:35" ht="15" customHeight="1">
      <c r="A39" s="15" t="s">
        <v>71</v>
      </c>
      <c r="B39" s="32" t="s">
        <v>70</v>
      </c>
      <c r="C39" s="28">
        <v>41.715885</v>
      </c>
      <c r="D39" s="28">
        <v>42.872379000000002</v>
      </c>
      <c r="E39" s="28">
        <v>44.733494</v>
      </c>
      <c r="F39" s="28">
        <v>46.957068999999997</v>
      </c>
      <c r="G39" s="28">
        <v>49.003487</v>
      </c>
      <c r="H39" s="28">
        <v>50.415680000000002</v>
      </c>
      <c r="I39" s="28">
        <v>52.908669000000003</v>
      </c>
      <c r="J39" s="28">
        <v>53.035347000000002</v>
      </c>
      <c r="K39" s="28">
        <v>53.002814999999998</v>
      </c>
      <c r="L39" s="28">
        <v>53.031281</v>
      </c>
      <c r="M39" s="28">
        <v>53.101596999999998</v>
      </c>
      <c r="N39" s="28">
        <v>53.283951000000002</v>
      </c>
      <c r="O39" s="28">
        <v>53.593539999999997</v>
      </c>
      <c r="P39" s="28">
        <v>53.827370000000002</v>
      </c>
      <c r="Q39" s="28">
        <v>54.068119000000003</v>
      </c>
      <c r="R39" s="28">
        <v>54.300162999999998</v>
      </c>
      <c r="S39" s="28">
        <v>54.521735999999997</v>
      </c>
      <c r="T39" s="28">
        <v>54.675041</v>
      </c>
      <c r="U39" s="28">
        <v>54.843936999999997</v>
      </c>
      <c r="V39" s="28">
        <v>55.006740999999998</v>
      </c>
      <c r="W39" s="28">
        <v>55.136218999999997</v>
      </c>
      <c r="X39" s="28">
        <v>55.248565999999997</v>
      </c>
      <c r="Y39" s="28">
        <v>55.326115000000001</v>
      </c>
      <c r="Z39" s="28">
        <v>55.397579</v>
      </c>
      <c r="AA39" s="28">
        <v>55.445976000000002</v>
      </c>
      <c r="AB39" s="28">
        <v>55.477283</v>
      </c>
      <c r="AC39" s="28">
        <v>55.516716000000002</v>
      </c>
      <c r="AD39" s="28">
        <v>55.571734999999997</v>
      </c>
      <c r="AE39" s="28">
        <v>55.621513</v>
      </c>
      <c r="AF39" s="28">
        <v>55.67548</v>
      </c>
      <c r="AG39" s="28">
        <v>55.732970999999999</v>
      </c>
      <c r="AH39" s="28">
        <v>55.794552000000003</v>
      </c>
      <c r="AI39" s="27">
        <v>9.4249999999999994E-3</v>
      </c>
    </row>
    <row r="40" spans="1:35" ht="15" customHeight="1">
      <c r="A40" s="15" t="s">
        <v>69</v>
      </c>
      <c r="B40" s="32" t="s">
        <v>68</v>
      </c>
      <c r="C40" s="28">
        <v>30.612513</v>
      </c>
      <c r="D40" s="28">
        <v>31.651661000000001</v>
      </c>
      <c r="E40" s="28">
        <v>32.830523999999997</v>
      </c>
      <c r="F40" s="28">
        <v>34.456524000000002</v>
      </c>
      <c r="G40" s="28">
        <v>35.799854000000003</v>
      </c>
      <c r="H40" s="28">
        <v>37.227469999999997</v>
      </c>
      <c r="I40" s="28">
        <v>39.151051000000002</v>
      </c>
      <c r="J40" s="28">
        <v>39.426971000000002</v>
      </c>
      <c r="K40" s="28">
        <v>39.465645000000002</v>
      </c>
      <c r="L40" s="28">
        <v>39.475208000000002</v>
      </c>
      <c r="M40" s="28">
        <v>39.488101999999998</v>
      </c>
      <c r="N40" s="28">
        <v>39.541682999999999</v>
      </c>
      <c r="O40" s="28">
        <v>39.581786999999998</v>
      </c>
      <c r="P40" s="28">
        <v>39.624954000000002</v>
      </c>
      <c r="Q40" s="28">
        <v>39.679687999999999</v>
      </c>
      <c r="R40" s="28">
        <v>39.716709000000002</v>
      </c>
      <c r="S40" s="28">
        <v>39.740402000000003</v>
      </c>
      <c r="T40" s="28">
        <v>39.750675000000001</v>
      </c>
      <c r="U40" s="28">
        <v>39.756599000000001</v>
      </c>
      <c r="V40" s="28">
        <v>39.759041000000003</v>
      </c>
      <c r="W40" s="28">
        <v>39.758136999999998</v>
      </c>
      <c r="X40" s="28">
        <v>39.759655000000002</v>
      </c>
      <c r="Y40" s="28">
        <v>39.754989999999999</v>
      </c>
      <c r="Z40" s="28">
        <v>39.745635999999998</v>
      </c>
      <c r="AA40" s="28">
        <v>39.729228999999997</v>
      </c>
      <c r="AB40" s="28">
        <v>39.710048999999998</v>
      </c>
      <c r="AC40" s="28">
        <v>39.698334000000003</v>
      </c>
      <c r="AD40" s="28">
        <v>39.675387999999998</v>
      </c>
      <c r="AE40" s="28">
        <v>39.66048</v>
      </c>
      <c r="AF40" s="28">
        <v>39.635680999999998</v>
      </c>
      <c r="AG40" s="28">
        <v>39.618450000000003</v>
      </c>
      <c r="AH40" s="28">
        <v>39.589142000000002</v>
      </c>
      <c r="AI40" s="27">
        <v>8.3300000000000006E-3</v>
      </c>
    </row>
    <row r="41" spans="1:35" ht="15" customHeight="1">
      <c r="A41" s="15" t="s">
        <v>67</v>
      </c>
      <c r="B41" s="32" t="s">
        <v>66</v>
      </c>
      <c r="C41" s="28">
        <v>28.524006</v>
      </c>
      <c r="D41" s="28">
        <v>29.363092000000002</v>
      </c>
      <c r="E41" s="28">
        <v>30.420794000000001</v>
      </c>
      <c r="F41" s="28">
        <v>31.858644000000002</v>
      </c>
      <c r="G41" s="28">
        <v>33.084071999999999</v>
      </c>
      <c r="H41" s="28">
        <v>34.244456999999997</v>
      </c>
      <c r="I41" s="28">
        <v>35.994076</v>
      </c>
      <c r="J41" s="28">
        <v>36.169978999999998</v>
      </c>
      <c r="K41" s="28">
        <v>36.233745999999996</v>
      </c>
      <c r="L41" s="28">
        <v>36.304462000000001</v>
      </c>
      <c r="M41" s="28">
        <v>36.398952000000001</v>
      </c>
      <c r="N41" s="28">
        <v>36.612296999999998</v>
      </c>
      <c r="O41" s="28">
        <v>36.804462000000001</v>
      </c>
      <c r="P41" s="28">
        <v>36.963898</v>
      </c>
      <c r="Q41" s="28">
        <v>37.147385</v>
      </c>
      <c r="R41" s="28">
        <v>37.330143</v>
      </c>
      <c r="S41" s="28">
        <v>37.483685000000001</v>
      </c>
      <c r="T41" s="28">
        <v>37.612338999999999</v>
      </c>
      <c r="U41" s="28">
        <v>37.746299999999998</v>
      </c>
      <c r="V41" s="28">
        <v>37.867699000000002</v>
      </c>
      <c r="W41" s="28">
        <v>37.973671000000003</v>
      </c>
      <c r="X41" s="28">
        <v>38.075637999999998</v>
      </c>
      <c r="Y41" s="28">
        <v>38.167079999999999</v>
      </c>
      <c r="Z41" s="28">
        <v>38.243473000000002</v>
      </c>
      <c r="AA41" s="28">
        <v>38.292617999999997</v>
      </c>
      <c r="AB41" s="28">
        <v>38.326034999999997</v>
      </c>
      <c r="AC41" s="28">
        <v>38.377234999999999</v>
      </c>
      <c r="AD41" s="28">
        <v>38.412345999999999</v>
      </c>
      <c r="AE41" s="28">
        <v>38.452530000000003</v>
      </c>
      <c r="AF41" s="28">
        <v>38.478436000000002</v>
      </c>
      <c r="AG41" s="28">
        <v>38.513092</v>
      </c>
      <c r="AH41" s="28">
        <v>38.524833999999998</v>
      </c>
      <c r="AI41" s="27">
        <v>9.7420000000000007E-3</v>
      </c>
    </row>
    <row r="42" spans="1:35" ht="15" customHeight="1">
      <c r="A42" s="15" t="s">
        <v>65</v>
      </c>
      <c r="B42" s="32" t="s">
        <v>64</v>
      </c>
      <c r="C42" s="28">
        <v>34.065807</v>
      </c>
      <c r="D42" s="28">
        <v>35.010216</v>
      </c>
      <c r="E42" s="28">
        <v>36.530028999999999</v>
      </c>
      <c r="F42" s="28">
        <v>38.345837000000003</v>
      </c>
      <c r="G42" s="28">
        <v>40.016972000000003</v>
      </c>
      <c r="H42" s="28">
        <v>41.170189000000001</v>
      </c>
      <c r="I42" s="28">
        <v>43.205997000000004</v>
      </c>
      <c r="J42" s="28">
        <v>43.309448000000003</v>
      </c>
      <c r="K42" s="28">
        <v>43.282879000000001</v>
      </c>
      <c r="L42" s="28">
        <v>43.306125999999999</v>
      </c>
      <c r="M42" s="28">
        <v>43.363548000000002</v>
      </c>
      <c r="N42" s="28">
        <v>43.512459</v>
      </c>
      <c r="O42" s="28">
        <v>43.765273999999998</v>
      </c>
      <c r="P42" s="28">
        <v>43.956223000000001</v>
      </c>
      <c r="Q42" s="28">
        <v>44.152824000000003</v>
      </c>
      <c r="R42" s="28">
        <v>44.342315999999997</v>
      </c>
      <c r="S42" s="28">
        <v>44.523254000000001</v>
      </c>
      <c r="T42" s="28">
        <v>44.648445000000002</v>
      </c>
      <c r="U42" s="28">
        <v>44.786369000000001</v>
      </c>
      <c r="V42" s="28">
        <v>44.919314999999997</v>
      </c>
      <c r="W42" s="28">
        <v>45.025050999999998</v>
      </c>
      <c r="X42" s="28">
        <v>45.116795000000003</v>
      </c>
      <c r="Y42" s="28">
        <v>45.180121999999997</v>
      </c>
      <c r="Z42" s="28">
        <v>45.238480000000003</v>
      </c>
      <c r="AA42" s="28">
        <v>45.278004000000003</v>
      </c>
      <c r="AB42" s="28">
        <v>45.303566000000004</v>
      </c>
      <c r="AC42" s="28">
        <v>45.335769999999997</v>
      </c>
      <c r="AD42" s="28">
        <v>45.380699</v>
      </c>
      <c r="AE42" s="28">
        <v>45.421348999999999</v>
      </c>
      <c r="AF42" s="28">
        <v>45.465420000000002</v>
      </c>
      <c r="AG42" s="28">
        <v>45.512366999999998</v>
      </c>
      <c r="AH42" s="28">
        <v>45.562652999999997</v>
      </c>
      <c r="AI42" s="27">
        <v>9.4249999999999994E-3</v>
      </c>
    </row>
    <row r="43" spans="1:35" ht="15" customHeight="1">
      <c r="A43" s="15" t="s">
        <v>63</v>
      </c>
      <c r="B43" s="32" t="s">
        <v>62</v>
      </c>
      <c r="C43" s="28">
        <v>24.960156999999999</v>
      </c>
      <c r="D43" s="28">
        <v>25.807435999999999</v>
      </c>
      <c r="E43" s="28">
        <v>26.768633000000001</v>
      </c>
      <c r="F43" s="28">
        <v>28.094404000000001</v>
      </c>
      <c r="G43" s="28">
        <v>29.189699000000001</v>
      </c>
      <c r="H43" s="28">
        <v>30.353718000000001</v>
      </c>
      <c r="I43" s="28">
        <v>31.922125000000001</v>
      </c>
      <c r="J43" s="28">
        <v>32.147098999999997</v>
      </c>
      <c r="K43" s="28">
        <v>32.178631000000003</v>
      </c>
      <c r="L43" s="28">
        <v>32.186427999999999</v>
      </c>
      <c r="M43" s="28">
        <v>32.196941000000002</v>
      </c>
      <c r="N43" s="28">
        <v>32.240631</v>
      </c>
      <c r="O43" s="28">
        <v>32.273327000000002</v>
      </c>
      <c r="P43" s="28">
        <v>32.308525000000003</v>
      </c>
      <c r="Q43" s="28">
        <v>32.353152999999999</v>
      </c>
      <c r="R43" s="28">
        <v>32.383338999999999</v>
      </c>
      <c r="S43" s="28">
        <v>32.402656999999998</v>
      </c>
      <c r="T43" s="28">
        <v>32.411034000000001</v>
      </c>
      <c r="U43" s="28">
        <v>32.415863000000002</v>
      </c>
      <c r="V43" s="28">
        <v>32.417853999999998</v>
      </c>
      <c r="W43" s="28">
        <v>32.417118000000002</v>
      </c>
      <c r="X43" s="28">
        <v>32.418354000000001</v>
      </c>
      <c r="Y43" s="28">
        <v>32.414551000000003</v>
      </c>
      <c r="Z43" s="28">
        <v>32.406925000000001</v>
      </c>
      <c r="AA43" s="28">
        <v>32.393546999999998</v>
      </c>
      <c r="AB43" s="28">
        <v>32.377907</v>
      </c>
      <c r="AC43" s="28">
        <v>32.368355000000001</v>
      </c>
      <c r="AD43" s="28">
        <v>32.349648000000002</v>
      </c>
      <c r="AE43" s="28">
        <v>32.337490000000003</v>
      </c>
      <c r="AF43" s="28">
        <v>32.317272000000003</v>
      </c>
      <c r="AG43" s="28">
        <v>32.303223000000003</v>
      </c>
      <c r="AH43" s="28">
        <v>32.279324000000003</v>
      </c>
      <c r="AI43" s="27">
        <v>8.3300000000000006E-3</v>
      </c>
    </row>
    <row r="44" spans="1:35" ht="15" customHeight="1">
      <c r="A44" s="15" t="s">
        <v>61</v>
      </c>
      <c r="B44" s="32" t="s">
        <v>60</v>
      </c>
      <c r="C44" s="28">
        <v>23.821982999999999</v>
      </c>
      <c r="D44" s="28">
        <v>24.306308999999999</v>
      </c>
      <c r="E44" s="28">
        <v>24.833947999999999</v>
      </c>
      <c r="F44" s="28">
        <v>25.423760999999999</v>
      </c>
      <c r="G44" s="28">
        <v>26.058413000000002</v>
      </c>
      <c r="H44" s="28">
        <v>26.717703</v>
      </c>
      <c r="I44" s="28">
        <v>27.428259000000001</v>
      </c>
      <c r="J44" s="28">
        <v>28.114606999999999</v>
      </c>
      <c r="K44" s="28">
        <v>28.770239</v>
      </c>
      <c r="L44" s="28">
        <v>29.396702000000001</v>
      </c>
      <c r="M44" s="28">
        <v>29.996196999999999</v>
      </c>
      <c r="N44" s="28">
        <v>30.570719</v>
      </c>
      <c r="O44" s="28">
        <v>31.119152</v>
      </c>
      <c r="P44" s="28">
        <v>31.645043999999999</v>
      </c>
      <c r="Q44" s="28">
        <v>32.146507</v>
      </c>
      <c r="R44" s="28">
        <v>32.624386000000001</v>
      </c>
      <c r="S44" s="28">
        <v>33.076698</v>
      </c>
      <c r="T44" s="28">
        <v>33.502513999999998</v>
      </c>
      <c r="U44" s="28">
        <v>33.899712000000001</v>
      </c>
      <c r="V44" s="28">
        <v>34.266941000000003</v>
      </c>
      <c r="W44" s="28">
        <v>34.603637999999997</v>
      </c>
      <c r="X44" s="28">
        <v>34.907772000000001</v>
      </c>
      <c r="Y44" s="28">
        <v>35.185284000000003</v>
      </c>
      <c r="Z44" s="28">
        <v>35.43647</v>
      </c>
      <c r="AA44" s="28">
        <v>35.660904000000002</v>
      </c>
      <c r="AB44" s="28">
        <v>35.862267000000003</v>
      </c>
      <c r="AC44" s="28">
        <v>36.047432000000001</v>
      </c>
      <c r="AD44" s="28">
        <v>36.213295000000002</v>
      </c>
      <c r="AE44" s="28">
        <v>36.364738000000003</v>
      </c>
      <c r="AF44" s="28">
        <v>36.501759</v>
      </c>
      <c r="AG44" s="28">
        <v>36.625895999999997</v>
      </c>
      <c r="AH44" s="28">
        <v>36.736789999999999</v>
      </c>
      <c r="AI44" s="27">
        <v>1.4071E-2</v>
      </c>
    </row>
    <row r="45" spans="1:35" ht="15" customHeight="1">
      <c r="A45" s="15" t="s">
        <v>59</v>
      </c>
      <c r="B45" s="32" t="s">
        <v>58</v>
      </c>
      <c r="C45" s="28">
        <v>15.062469</v>
      </c>
      <c r="D45" s="28">
        <v>15.147629</v>
      </c>
      <c r="E45" s="28">
        <v>15.353208</v>
      </c>
      <c r="F45" s="28">
        <v>15.505561</v>
      </c>
      <c r="G45" s="28">
        <v>15.702185999999999</v>
      </c>
      <c r="H45" s="28">
        <v>15.942138999999999</v>
      </c>
      <c r="I45" s="28">
        <v>16.225162999999998</v>
      </c>
      <c r="J45" s="28">
        <v>16.512391999999998</v>
      </c>
      <c r="K45" s="28">
        <v>16.752602</v>
      </c>
      <c r="L45" s="28">
        <v>16.764824000000001</v>
      </c>
      <c r="M45" s="28">
        <v>16.822996</v>
      </c>
      <c r="N45" s="28">
        <v>16.881540000000001</v>
      </c>
      <c r="O45" s="28">
        <v>16.860873999999999</v>
      </c>
      <c r="P45" s="28">
        <v>16.878285999999999</v>
      </c>
      <c r="Q45" s="28">
        <v>16.873719999999999</v>
      </c>
      <c r="R45" s="28">
        <v>16.871492</v>
      </c>
      <c r="S45" s="28">
        <v>16.868994000000001</v>
      </c>
      <c r="T45" s="28">
        <v>16.856480000000001</v>
      </c>
      <c r="U45" s="28">
        <v>16.837173</v>
      </c>
      <c r="V45" s="28">
        <v>16.819607000000001</v>
      </c>
      <c r="W45" s="28">
        <v>16.810314000000002</v>
      </c>
      <c r="X45" s="28">
        <v>16.793268000000001</v>
      </c>
      <c r="Y45" s="28">
        <v>16.786476</v>
      </c>
      <c r="Z45" s="28">
        <v>16.779654000000001</v>
      </c>
      <c r="AA45" s="28">
        <v>16.770454000000001</v>
      </c>
      <c r="AB45" s="28">
        <v>16.760960000000001</v>
      </c>
      <c r="AC45" s="28">
        <v>16.751949</v>
      </c>
      <c r="AD45" s="28">
        <v>16.717970000000001</v>
      </c>
      <c r="AE45" s="28">
        <v>16.720061999999999</v>
      </c>
      <c r="AF45" s="28">
        <v>16.725259999999999</v>
      </c>
      <c r="AG45" s="28">
        <v>16.741181999999998</v>
      </c>
      <c r="AH45" s="28">
        <v>16.761585</v>
      </c>
      <c r="AI45" s="27">
        <v>3.454E-3</v>
      </c>
    </row>
    <row r="46" spans="1:35" ht="15" customHeight="1">
      <c r="A46" s="15" t="s">
        <v>57</v>
      </c>
      <c r="B46" s="32" t="s">
        <v>56</v>
      </c>
      <c r="C46" s="28">
        <v>13.941457</v>
      </c>
      <c r="D46" s="28">
        <v>14.109275999999999</v>
      </c>
      <c r="E46" s="28">
        <v>14.278264999999999</v>
      </c>
      <c r="F46" s="28">
        <v>14.458361999999999</v>
      </c>
      <c r="G46" s="28">
        <v>14.638702</v>
      </c>
      <c r="H46" s="28">
        <v>14.82142</v>
      </c>
      <c r="I46" s="28">
        <v>14.962795</v>
      </c>
      <c r="J46" s="28">
        <v>15.119911</v>
      </c>
      <c r="K46" s="28">
        <v>15.285099000000001</v>
      </c>
      <c r="L46" s="28">
        <v>15.439226</v>
      </c>
      <c r="M46" s="28">
        <v>15.589396000000001</v>
      </c>
      <c r="N46" s="28">
        <v>15.729022000000001</v>
      </c>
      <c r="O46" s="28">
        <v>15.855642</v>
      </c>
      <c r="P46" s="28">
        <v>15.968056000000001</v>
      </c>
      <c r="Q46" s="28">
        <v>16.066538000000001</v>
      </c>
      <c r="R46" s="28">
        <v>16.149981</v>
      </c>
      <c r="S46" s="28">
        <v>16.228159000000002</v>
      </c>
      <c r="T46" s="28">
        <v>16.297737000000001</v>
      </c>
      <c r="U46" s="28">
        <v>16.352411</v>
      </c>
      <c r="V46" s="28">
        <v>16.404261000000002</v>
      </c>
      <c r="W46" s="28">
        <v>16.450655000000001</v>
      </c>
      <c r="X46" s="28">
        <v>16.489477000000001</v>
      </c>
      <c r="Y46" s="28">
        <v>16.521460999999999</v>
      </c>
      <c r="Z46" s="28">
        <v>16.556208000000002</v>
      </c>
      <c r="AA46" s="28">
        <v>16.577981999999999</v>
      </c>
      <c r="AB46" s="28">
        <v>16.592866999999998</v>
      </c>
      <c r="AC46" s="28">
        <v>16.605879000000002</v>
      </c>
      <c r="AD46" s="28">
        <v>16.594866</v>
      </c>
      <c r="AE46" s="28">
        <v>16.608923000000001</v>
      </c>
      <c r="AF46" s="28">
        <v>16.628026999999999</v>
      </c>
      <c r="AG46" s="28">
        <v>16.649794</v>
      </c>
      <c r="AH46" s="28">
        <v>16.673071</v>
      </c>
      <c r="AI46" s="27">
        <v>5.7889999999999999E-3</v>
      </c>
    </row>
    <row r="47" spans="1:35" ht="15" customHeight="1">
      <c r="A47" s="15" t="s">
        <v>55</v>
      </c>
      <c r="B47" s="32" t="s">
        <v>54</v>
      </c>
      <c r="C47" s="28">
        <v>7.1191649999999997</v>
      </c>
      <c r="D47" s="28">
        <v>7.1709399999999999</v>
      </c>
      <c r="E47" s="28">
        <v>7.2359859999999996</v>
      </c>
      <c r="F47" s="28">
        <v>7.3072999999999997</v>
      </c>
      <c r="G47" s="28">
        <v>7.3885160000000001</v>
      </c>
      <c r="H47" s="28">
        <v>7.4812799999999999</v>
      </c>
      <c r="I47" s="28">
        <v>7.5863670000000001</v>
      </c>
      <c r="J47" s="28">
        <v>7.7038349999999998</v>
      </c>
      <c r="K47" s="28">
        <v>7.8342210000000003</v>
      </c>
      <c r="L47" s="28">
        <v>7.9678849999999999</v>
      </c>
      <c r="M47" s="28">
        <v>8.1082149999999995</v>
      </c>
      <c r="N47" s="28">
        <v>8.2517910000000008</v>
      </c>
      <c r="O47" s="28">
        <v>8.3964689999999997</v>
      </c>
      <c r="P47" s="28">
        <v>8.5377449999999993</v>
      </c>
      <c r="Q47" s="28">
        <v>8.6695860000000007</v>
      </c>
      <c r="R47" s="28">
        <v>8.7911870000000008</v>
      </c>
      <c r="S47" s="28">
        <v>8.9024380000000001</v>
      </c>
      <c r="T47" s="28">
        <v>9.0043740000000003</v>
      </c>
      <c r="U47" s="28">
        <v>9.0969149999999992</v>
      </c>
      <c r="V47" s="28">
        <v>9.1809999999999992</v>
      </c>
      <c r="W47" s="28">
        <v>9.2583680000000008</v>
      </c>
      <c r="X47" s="28">
        <v>9.3276850000000007</v>
      </c>
      <c r="Y47" s="28">
        <v>9.3914950000000008</v>
      </c>
      <c r="Z47" s="28">
        <v>9.4486720000000002</v>
      </c>
      <c r="AA47" s="28">
        <v>9.5002829999999996</v>
      </c>
      <c r="AB47" s="28">
        <v>9.5474910000000008</v>
      </c>
      <c r="AC47" s="28">
        <v>9.591628</v>
      </c>
      <c r="AD47" s="28">
        <v>9.6341230000000007</v>
      </c>
      <c r="AE47" s="28">
        <v>9.6755969999999998</v>
      </c>
      <c r="AF47" s="28">
        <v>9.7162889999999997</v>
      </c>
      <c r="AG47" s="28">
        <v>9.7564329999999995</v>
      </c>
      <c r="AH47" s="28">
        <v>9.7974809999999994</v>
      </c>
      <c r="AI47" s="27">
        <v>1.0354E-2</v>
      </c>
    </row>
    <row r="48" spans="1:35" ht="15" customHeight="1">
      <c r="B48" s="25" t="s">
        <v>53</v>
      </c>
    </row>
    <row r="49" spans="1:35" ht="15" customHeight="1">
      <c r="A49" s="15" t="s">
        <v>52</v>
      </c>
      <c r="B49" s="32" t="s">
        <v>51</v>
      </c>
      <c r="C49" s="28">
        <v>69.061408999999998</v>
      </c>
      <c r="D49" s="28">
        <v>69.384444999999999</v>
      </c>
      <c r="E49" s="28">
        <v>69.706733999999997</v>
      </c>
      <c r="F49" s="28">
        <v>70.035477</v>
      </c>
      <c r="G49" s="28">
        <v>70.376755000000003</v>
      </c>
      <c r="H49" s="28">
        <v>70.734436000000002</v>
      </c>
      <c r="I49" s="28">
        <v>71.082642000000007</v>
      </c>
      <c r="J49" s="28">
        <v>71.464614999999995</v>
      </c>
      <c r="K49" s="28">
        <v>71.895363000000003</v>
      </c>
      <c r="L49" s="28">
        <v>72.350364999999996</v>
      </c>
      <c r="M49" s="28">
        <v>72.824805999999995</v>
      </c>
      <c r="N49" s="28">
        <v>73.293342999999993</v>
      </c>
      <c r="O49" s="28">
        <v>73.757735999999994</v>
      </c>
      <c r="P49" s="28">
        <v>74.234024000000005</v>
      </c>
      <c r="Q49" s="28">
        <v>74.700492999999994</v>
      </c>
      <c r="R49" s="28">
        <v>75.177054999999996</v>
      </c>
      <c r="S49" s="28">
        <v>75.653640999999993</v>
      </c>
      <c r="T49" s="28">
        <v>76.137352000000007</v>
      </c>
      <c r="U49" s="28">
        <v>76.621902000000006</v>
      </c>
      <c r="V49" s="28">
        <v>77.107963999999996</v>
      </c>
      <c r="W49" s="28">
        <v>77.601532000000006</v>
      </c>
      <c r="X49" s="28">
        <v>78.099959999999996</v>
      </c>
      <c r="Y49" s="28">
        <v>78.565910000000002</v>
      </c>
      <c r="Z49" s="28">
        <v>79.031158000000005</v>
      </c>
      <c r="AA49" s="28">
        <v>79.489036999999996</v>
      </c>
      <c r="AB49" s="28">
        <v>79.918777000000006</v>
      </c>
      <c r="AC49" s="28">
        <v>80.345123000000001</v>
      </c>
      <c r="AD49" s="28">
        <v>80.761702999999997</v>
      </c>
      <c r="AE49" s="28">
        <v>81.177620000000005</v>
      </c>
      <c r="AF49" s="28">
        <v>81.591446000000005</v>
      </c>
      <c r="AG49" s="28">
        <v>81.990547000000007</v>
      </c>
      <c r="AH49" s="28">
        <v>82.372414000000006</v>
      </c>
      <c r="AI49" s="27">
        <v>5.7019999999999996E-3</v>
      </c>
    </row>
    <row r="50" spans="1:35" ht="15" customHeight="1">
      <c r="B50" s="25" t="s">
        <v>50</v>
      </c>
    </row>
    <row r="51" spans="1:35" ht="15" customHeight="1">
      <c r="A51" s="15" t="s">
        <v>49</v>
      </c>
      <c r="B51" s="32" t="s">
        <v>48</v>
      </c>
      <c r="C51" s="28">
        <v>3.4668839999999999</v>
      </c>
      <c r="D51" s="28">
        <v>3.4893709999999998</v>
      </c>
      <c r="E51" s="28">
        <v>3.512003</v>
      </c>
      <c r="F51" s="28">
        <v>3.5347819999999999</v>
      </c>
      <c r="G51" s="28">
        <v>3.5577100000000002</v>
      </c>
      <c r="H51" s="28">
        <v>3.5807850000000001</v>
      </c>
      <c r="I51" s="28">
        <v>3.6040100000000002</v>
      </c>
      <c r="J51" s="28">
        <v>3.627386</v>
      </c>
      <c r="K51" s="28">
        <v>3.6509140000000002</v>
      </c>
      <c r="L51" s="28">
        <v>3.6745939999999999</v>
      </c>
      <c r="M51" s="28">
        <v>3.6984279999999998</v>
      </c>
      <c r="N51" s="28">
        <v>3.7224159999999999</v>
      </c>
      <c r="O51" s="28">
        <v>3.7465600000000001</v>
      </c>
      <c r="P51" s="28">
        <v>3.7708599999999999</v>
      </c>
      <c r="Q51" s="28">
        <v>3.795318</v>
      </c>
      <c r="R51" s="28">
        <v>3.8199350000000001</v>
      </c>
      <c r="S51" s="28">
        <v>3.8447119999999999</v>
      </c>
      <c r="T51" s="28">
        <v>3.8696489999999999</v>
      </c>
      <c r="U51" s="28">
        <v>3.8947479999999999</v>
      </c>
      <c r="V51" s="28">
        <v>3.9200089999999999</v>
      </c>
      <c r="W51" s="28">
        <v>3.9454349999999998</v>
      </c>
      <c r="X51" s="28">
        <v>3.971025</v>
      </c>
      <c r="Y51" s="28">
        <v>3.9967820000000001</v>
      </c>
      <c r="Z51" s="28">
        <v>4.0227050000000002</v>
      </c>
      <c r="AA51" s="28">
        <v>4.0487970000000004</v>
      </c>
      <c r="AB51" s="28">
        <v>4.0750580000000003</v>
      </c>
      <c r="AC51" s="28">
        <v>4.1014889999999999</v>
      </c>
      <c r="AD51" s="28">
        <v>4.1280910000000004</v>
      </c>
      <c r="AE51" s="28">
        <v>4.1548660000000002</v>
      </c>
      <c r="AF51" s="28">
        <v>4.1818150000000003</v>
      </c>
      <c r="AG51" s="28">
        <v>4.208939</v>
      </c>
      <c r="AH51" s="28">
        <v>4.2362380000000002</v>
      </c>
      <c r="AI51" s="27">
        <v>6.4859999999999996E-3</v>
      </c>
    </row>
    <row r="52" spans="1:35" ht="15" customHeight="1">
      <c r="A52" s="15" t="s">
        <v>47</v>
      </c>
      <c r="B52" s="32" t="s">
        <v>46</v>
      </c>
      <c r="C52" s="28">
        <v>4.8133650000000001</v>
      </c>
      <c r="D52" s="28">
        <v>4.8419600000000003</v>
      </c>
      <c r="E52" s="28">
        <v>4.8707260000000003</v>
      </c>
      <c r="F52" s="28">
        <v>4.8996630000000003</v>
      </c>
      <c r="G52" s="28">
        <v>4.9287720000000004</v>
      </c>
      <c r="H52" s="28">
        <v>4.9580539999999997</v>
      </c>
      <c r="I52" s="28">
        <v>4.9875090000000002</v>
      </c>
      <c r="J52" s="28">
        <v>5.0171400000000004</v>
      </c>
      <c r="K52" s="28">
        <v>5.0469470000000003</v>
      </c>
      <c r="L52" s="28">
        <v>5.0769310000000001</v>
      </c>
      <c r="M52" s="28">
        <v>5.1070919999999997</v>
      </c>
      <c r="N52" s="28">
        <v>5.1374339999999998</v>
      </c>
      <c r="O52" s="28">
        <v>5.1679550000000001</v>
      </c>
      <c r="P52" s="28">
        <v>5.198658</v>
      </c>
      <c r="Q52" s="28">
        <v>5.2295429999999996</v>
      </c>
      <c r="R52" s="28">
        <v>5.2606109999999999</v>
      </c>
      <c r="S52" s="28">
        <v>5.2918640000000003</v>
      </c>
      <c r="T52" s="28">
        <v>5.3233030000000001</v>
      </c>
      <c r="U52" s="28">
        <v>5.3549290000000003</v>
      </c>
      <c r="V52" s="28">
        <v>5.3867419999999999</v>
      </c>
      <c r="W52" s="28">
        <v>5.4187450000000004</v>
      </c>
      <c r="X52" s="28">
        <v>5.4509379999999998</v>
      </c>
      <c r="Y52" s="28">
        <v>5.4833220000000003</v>
      </c>
      <c r="Z52" s="28">
        <v>5.515898</v>
      </c>
      <c r="AA52" s="28">
        <v>5.548667</v>
      </c>
      <c r="AB52" s="28">
        <v>5.5816319999999999</v>
      </c>
      <c r="AC52" s="28">
        <v>5.6147919999999996</v>
      </c>
      <c r="AD52" s="28">
        <v>5.6481500000000002</v>
      </c>
      <c r="AE52" s="28">
        <v>5.681705</v>
      </c>
      <c r="AF52" s="28">
        <v>5.7154600000000002</v>
      </c>
      <c r="AG52" s="28">
        <v>5.7494160000000001</v>
      </c>
      <c r="AH52" s="28">
        <v>5.7835729999999996</v>
      </c>
      <c r="AI52" s="27">
        <v>5.9410000000000001E-3</v>
      </c>
    </row>
    <row r="54" spans="1:35" ht="15" customHeight="1">
      <c r="B54" s="25" t="s">
        <v>45</v>
      </c>
    </row>
    <row r="55" spans="1:35" ht="15" customHeight="1">
      <c r="B55" s="25" t="s">
        <v>44</v>
      </c>
    </row>
    <row r="56" spans="1:35" ht="15" customHeight="1">
      <c r="A56" s="15" t="s">
        <v>43</v>
      </c>
      <c r="B56" s="32" t="s">
        <v>27</v>
      </c>
      <c r="C56" s="29">
        <v>15.312445</v>
      </c>
      <c r="D56" s="29">
        <v>15.30714</v>
      </c>
      <c r="E56" s="29">
        <v>15.236718</v>
      </c>
      <c r="F56" s="29">
        <v>15.068806</v>
      </c>
      <c r="G56" s="29">
        <v>14.804812999999999</v>
      </c>
      <c r="H56" s="29">
        <v>14.499307</v>
      </c>
      <c r="I56" s="29">
        <v>14.167157</v>
      </c>
      <c r="J56" s="29">
        <v>13.909196</v>
      </c>
      <c r="K56" s="29">
        <v>13.685458000000001</v>
      </c>
      <c r="L56" s="29">
        <v>13.482775999999999</v>
      </c>
      <c r="M56" s="29">
        <v>13.299863</v>
      </c>
      <c r="N56" s="29">
        <v>13.139068999999999</v>
      </c>
      <c r="O56" s="29">
        <v>13.002687</v>
      </c>
      <c r="P56" s="29">
        <v>12.863337</v>
      </c>
      <c r="Q56" s="29">
        <v>12.735182999999999</v>
      </c>
      <c r="R56" s="29">
        <v>12.602709000000001</v>
      </c>
      <c r="S56" s="29">
        <v>12.470579000000001</v>
      </c>
      <c r="T56" s="29">
        <v>12.372916</v>
      </c>
      <c r="U56" s="29">
        <v>12.287333</v>
      </c>
      <c r="V56" s="29">
        <v>12.215109</v>
      </c>
      <c r="W56" s="29">
        <v>12.15875</v>
      </c>
      <c r="X56" s="29">
        <v>12.118073000000001</v>
      </c>
      <c r="Y56" s="29">
        <v>12.081137</v>
      </c>
      <c r="Z56" s="29">
        <v>12.057517000000001</v>
      </c>
      <c r="AA56" s="29">
        <v>12.045367000000001</v>
      </c>
      <c r="AB56" s="29">
        <v>12.044356000000001</v>
      </c>
      <c r="AC56" s="29">
        <v>12.055040999999999</v>
      </c>
      <c r="AD56" s="29">
        <v>12.085419</v>
      </c>
      <c r="AE56" s="29">
        <v>12.129275</v>
      </c>
      <c r="AF56" s="29">
        <v>12.190246</v>
      </c>
      <c r="AG56" s="29">
        <v>12.262822999999999</v>
      </c>
      <c r="AH56" s="29">
        <v>12.346762</v>
      </c>
      <c r="AI56" s="27">
        <v>-6.9199999999999999E-3</v>
      </c>
    </row>
    <row r="57" spans="1:35" ht="15" customHeight="1">
      <c r="A57" s="15" t="s">
        <v>42</v>
      </c>
      <c r="B57" s="32" t="s">
        <v>25</v>
      </c>
      <c r="C57" s="29">
        <v>0.89102800000000004</v>
      </c>
      <c r="D57" s="29">
        <v>0.891903</v>
      </c>
      <c r="E57" s="29">
        <v>0.89588900000000005</v>
      </c>
      <c r="F57" s="29">
        <v>0.89786999999999995</v>
      </c>
      <c r="G57" s="29">
        <v>0.89709000000000005</v>
      </c>
      <c r="H57" s="29">
        <v>0.89317999999999997</v>
      </c>
      <c r="I57" s="29">
        <v>0.89263599999999999</v>
      </c>
      <c r="J57" s="29">
        <v>0.892015</v>
      </c>
      <c r="K57" s="29">
        <v>0.89260600000000001</v>
      </c>
      <c r="L57" s="29">
        <v>0.893648</v>
      </c>
      <c r="M57" s="29">
        <v>0.895486</v>
      </c>
      <c r="N57" s="29">
        <v>0.89671299999999998</v>
      </c>
      <c r="O57" s="29">
        <v>0.90131700000000003</v>
      </c>
      <c r="P57" s="29">
        <v>0.90484600000000004</v>
      </c>
      <c r="Q57" s="29">
        <v>0.90985700000000003</v>
      </c>
      <c r="R57" s="29">
        <v>0.914968</v>
      </c>
      <c r="S57" s="29">
        <v>0.92024600000000001</v>
      </c>
      <c r="T57" s="29">
        <v>0.92707899999999999</v>
      </c>
      <c r="U57" s="29">
        <v>0.93428299999999997</v>
      </c>
      <c r="V57" s="29">
        <v>0.94157999999999997</v>
      </c>
      <c r="W57" s="29">
        <v>0.94926100000000002</v>
      </c>
      <c r="X57" s="29">
        <v>0.957789</v>
      </c>
      <c r="Y57" s="29">
        <v>0.96684499999999995</v>
      </c>
      <c r="Z57" s="29">
        <v>0.97590600000000005</v>
      </c>
      <c r="AA57" s="29">
        <v>0.98611000000000004</v>
      </c>
      <c r="AB57" s="29">
        <v>0.99779099999999998</v>
      </c>
      <c r="AC57" s="29">
        <v>1.0106869999999999</v>
      </c>
      <c r="AD57" s="29">
        <v>1.027074</v>
      </c>
      <c r="AE57" s="29">
        <v>1.0402640000000001</v>
      </c>
      <c r="AF57" s="29">
        <v>1.0545720000000001</v>
      </c>
      <c r="AG57" s="29">
        <v>1.0692459999999999</v>
      </c>
      <c r="AH57" s="29">
        <v>1.083799</v>
      </c>
      <c r="AI57" s="27">
        <v>6.3379999999999999E-3</v>
      </c>
    </row>
    <row r="58" spans="1:35" ht="15" customHeight="1">
      <c r="A58" s="15" t="s">
        <v>41</v>
      </c>
      <c r="B58" s="32" t="s">
        <v>23</v>
      </c>
      <c r="C58" s="29">
        <v>0.23853099999999999</v>
      </c>
      <c r="D58" s="29">
        <v>0.23988999999999999</v>
      </c>
      <c r="E58" s="29">
        <v>0.241259</v>
      </c>
      <c r="F58" s="29">
        <v>0.24260899999999999</v>
      </c>
      <c r="G58" s="29">
        <v>0.24391299999999999</v>
      </c>
      <c r="H58" s="29">
        <v>0.245252</v>
      </c>
      <c r="I58" s="29">
        <v>0.24668399999999999</v>
      </c>
      <c r="J58" s="29">
        <v>0.24810399999999999</v>
      </c>
      <c r="K58" s="29">
        <v>0.24951599999999999</v>
      </c>
      <c r="L58" s="29">
        <v>0.25095299999999998</v>
      </c>
      <c r="M58" s="29">
        <v>0.25238300000000002</v>
      </c>
      <c r="N58" s="29">
        <v>0.25371700000000003</v>
      </c>
      <c r="O58" s="29">
        <v>0.25501000000000001</v>
      </c>
      <c r="P58" s="29">
        <v>0.25626900000000002</v>
      </c>
      <c r="Q58" s="29">
        <v>0.25740600000000002</v>
      </c>
      <c r="R58" s="29">
        <v>0.25848599999999999</v>
      </c>
      <c r="S58" s="29">
        <v>0.25950800000000002</v>
      </c>
      <c r="T58" s="29">
        <v>0.26046999999999998</v>
      </c>
      <c r="U58" s="29">
        <v>0.26137700000000003</v>
      </c>
      <c r="V58" s="29">
        <v>0.26222299999999998</v>
      </c>
      <c r="W58" s="29">
        <v>0.26300299999999999</v>
      </c>
      <c r="X58" s="29">
        <v>0.263714</v>
      </c>
      <c r="Y58" s="29">
        <v>0.264353</v>
      </c>
      <c r="Z58" s="29">
        <v>0.26492500000000002</v>
      </c>
      <c r="AA58" s="29">
        <v>0.26543899999999998</v>
      </c>
      <c r="AB58" s="29">
        <v>0.26590399999999997</v>
      </c>
      <c r="AC58" s="29">
        <v>0.26633299999999999</v>
      </c>
      <c r="AD58" s="29">
        <v>0.26674799999999999</v>
      </c>
      <c r="AE58" s="29">
        <v>0.267177</v>
      </c>
      <c r="AF58" s="29">
        <v>0.267648</v>
      </c>
      <c r="AG58" s="29">
        <v>0.268208</v>
      </c>
      <c r="AH58" s="29">
        <v>0.26887699999999998</v>
      </c>
      <c r="AI58" s="27">
        <v>3.8700000000000002E-3</v>
      </c>
    </row>
    <row r="59" spans="1:35" ht="15" customHeight="1">
      <c r="A59" s="15" t="s">
        <v>40</v>
      </c>
      <c r="B59" s="32" t="s">
        <v>21</v>
      </c>
      <c r="C59" s="29">
        <v>5.8809579999999997</v>
      </c>
      <c r="D59" s="29">
        <v>5.9040049999999997</v>
      </c>
      <c r="E59" s="29">
        <v>5.9517569999999997</v>
      </c>
      <c r="F59" s="29">
        <v>5.9839580000000003</v>
      </c>
      <c r="G59" s="29">
        <v>6.0106469999999996</v>
      </c>
      <c r="H59" s="29">
        <v>5.9934820000000002</v>
      </c>
      <c r="I59" s="29">
        <v>5.9729049999999999</v>
      </c>
      <c r="J59" s="29">
        <v>5.942755</v>
      </c>
      <c r="K59" s="29">
        <v>5.9138310000000001</v>
      </c>
      <c r="L59" s="29">
        <v>5.875737</v>
      </c>
      <c r="M59" s="29">
        <v>5.8369559999999998</v>
      </c>
      <c r="N59" s="29">
        <v>5.7832369999999997</v>
      </c>
      <c r="O59" s="29">
        <v>5.7600280000000001</v>
      </c>
      <c r="P59" s="29">
        <v>5.7273540000000001</v>
      </c>
      <c r="Q59" s="29">
        <v>5.709549</v>
      </c>
      <c r="R59" s="29">
        <v>5.6887650000000001</v>
      </c>
      <c r="S59" s="29">
        <v>5.6829890000000001</v>
      </c>
      <c r="T59" s="29">
        <v>5.6880410000000001</v>
      </c>
      <c r="U59" s="29">
        <v>5.6894450000000001</v>
      </c>
      <c r="V59" s="29">
        <v>5.6978169999999997</v>
      </c>
      <c r="W59" s="29">
        <v>5.7092549999999997</v>
      </c>
      <c r="X59" s="29">
        <v>5.7294109999999998</v>
      </c>
      <c r="Y59" s="29">
        <v>5.7541630000000001</v>
      </c>
      <c r="Z59" s="29">
        <v>5.7868459999999997</v>
      </c>
      <c r="AA59" s="29">
        <v>5.8210759999999997</v>
      </c>
      <c r="AB59" s="29">
        <v>5.8691979999999999</v>
      </c>
      <c r="AC59" s="29">
        <v>5.9272929999999997</v>
      </c>
      <c r="AD59" s="29">
        <v>6.0019349999999996</v>
      </c>
      <c r="AE59" s="29">
        <v>6.0561199999999999</v>
      </c>
      <c r="AF59" s="29">
        <v>6.1258460000000001</v>
      </c>
      <c r="AG59" s="29">
        <v>6.2000320000000002</v>
      </c>
      <c r="AH59" s="29">
        <v>6.2750170000000001</v>
      </c>
      <c r="AI59" s="27">
        <v>2.0939999999999999E-3</v>
      </c>
    </row>
    <row r="60" spans="1:35" ht="15" customHeight="1">
      <c r="A60" s="15" t="s">
        <v>39</v>
      </c>
      <c r="B60" s="32" t="s">
        <v>19</v>
      </c>
      <c r="C60" s="29">
        <v>4.9125000000000002E-2</v>
      </c>
      <c r="D60" s="29">
        <v>5.0001999999999998E-2</v>
      </c>
      <c r="E60" s="29">
        <v>5.0828999999999999E-2</v>
      </c>
      <c r="F60" s="29">
        <v>5.1513000000000003E-2</v>
      </c>
      <c r="G60" s="29">
        <v>5.2172999999999997E-2</v>
      </c>
      <c r="H60" s="29">
        <v>5.2830000000000002E-2</v>
      </c>
      <c r="I60" s="29">
        <v>5.3461000000000002E-2</v>
      </c>
      <c r="J60" s="29">
        <v>5.4087999999999997E-2</v>
      </c>
      <c r="K60" s="29">
        <v>5.4688000000000001E-2</v>
      </c>
      <c r="L60" s="29">
        <v>5.5315000000000003E-2</v>
      </c>
      <c r="M60" s="29">
        <v>5.5939999999999997E-2</v>
      </c>
      <c r="N60" s="29">
        <v>5.6411000000000003E-2</v>
      </c>
      <c r="O60" s="29">
        <v>5.7056999999999997E-2</v>
      </c>
      <c r="P60" s="29">
        <v>5.7682999999999998E-2</v>
      </c>
      <c r="Q60" s="29">
        <v>5.8288E-2</v>
      </c>
      <c r="R60" s="29">
        <v>5.8840999999999997E-2</v>
      </c>
      <c r="S60" s="29">
        <v>5.9416999999999998E-2</v>
      </c>
      <c r="T60" s="29">
        <v>5.9977000000000003E-2</v>
      </c>
      <c r="U60" s="29">
        <v>6.0532000000000002E-2</v>
      </c>
      <c r="V60" s="29">
        <v>6.1099000000000001E-2</v>
      </c>
      <c r="W60" s="29">
        <v>6.1667E-2</v>
      </c>
      <c r="X60" s="29">
        <v>6.2233999999999998E-2</v>
      </c>
      <c r="Y60" s="29">
        <v>6.2771999999999994E-2</v>
      </c>
      <c r="Z60" s="29">
        <v>6.3311000000000006E-2</v>
      </c>
      <c r="AA60" s="29">
        <v>6.3864000000000004E-2</v>
      </c>
      <c r="AB60" s="29">
        <v>6.4421999999999993E-2</v>
      </c>
      <c r="AC60" s="29">
        <v>6.4971000000000001E-2</v>
      </c>
      <c r="AD60" s="29">
        <v>6.5568000000000001E-2</v>
      </c>
      <c r="AE60" s="29">
        <v>6.6151000000000001E-2</v>
      </c>
      <c r="AF60" s="29">
        <v>6.6765000000000005E-2</v>
      </c>
      <c r="AG60" s="29">
        <v>6.7348000000000005E-2</v>
      </c>
      <c r="AH60" s="29">
        <v>6.7945000000000005E-2</v>
      </c>
      <c r="AI60" s="27">
        <v>1.0517E-2</v>
      </c>
    </row>
    <row r="61" spans="1:35" ht="15" customHeight="1">
      <c r="A61" s="15" t="s">
        <v>38</v>
      </c>
      <c r="B61" s="32" t="s">
        <v>17</v>
      </c>
      <c r="C61" s="29">
        <v>0.52149500000000004</v>
      </c>
      <c r="D61" s="29">
        <v>0.49603199999999997</v>
      </c>
      <c r="E61" s="29">
        <v>0.47267399999999998</v>
      </c>
      <c r="F61" s="29">
        <v>0.46714600000000001</v>
      </c>
      <c r="G61" s="29">
        <v>0.46454699999999999</v>
      </c>
      <c r="H61" s="29">
        <v>0.45757300000000001</v>
      </c>
      <c r="I61" s="29">
        <v>0.44527499999999998</v>
      </c>
      <c r="J61" s="29">
        <v>0.45321899999999998</v>
      </c>
      <c r="K61" s="29">
        <v>0.45270500000000002</v>
      </c>
      <c r="L61" s="29">
        <v>0.45249699999999998</v>
      </c>
      <c r="M61" s="29">
        <v>0.44765100000000002</v>
      </c>
      <c r="N61" s="29">
        <v>0.44280399999999998</v>
      </c>
      <c r="O61" s="29">
        <v>0.44168499999999999</v>
      </c>
      <c r="P61" s="29">
        <v>0.44123899999999999</v>
      </c>
      <c r="Q61" s="29">
        <v>0.44104900000000002</v>
      </c>
      <c r="R61" s="29">
        <v>0.44097599999999998</v>
      </c>
      <c r="S61" s="29">
        <v>0.43873499999999999</v>
      </c>
      <c r="T61" s="29">
        <v>0.43886999999999998</v>
      </c>
      <c r="U61" s="29">
        <v>0.43769000000000002</v>
      </c>
      <c r="V61" s="29">
        <v>0.43399300000000002</v>
      </c>
      <c r="W61" s="29">
        <v>0.43391099999999999</v>
      </c>
      <c r="X61" s="29">
        <v>0.43191099999999999</v>
      </c>
      <c r="Y61" s="29">
        <v>0.43091099999999999</v>
      </c>
      <c r="Z61" s="29">
        <v>0.43136200000000002</v>
      </c>
      <c r="AA61" s="29">
        <v>0.431558</v>
      </c>
      <c r="AB61" s="29">
        <v>0.43213200000000002</v>
      </c>
      <c r="AC61" s="29">
        <v>0.43332599999999999</v>
      </c>
      <c r="AD61" s="29">
        <v>0.43653799999999998</v>
      </c>
      <c r="AE61" s="29">
        <v>0.437579</v>
      </c>
      <c r="AF61" s="29">
        <v>0.43982100000000002</v>
      </c>
      <c r="AG61" s="29">
        <v>0.44239099999999998</v>
      </c>
      <c r="AH61" s="29">
        <v>0.44580599999999998</v>
      </c>
      <c r="AI61" s="27">
        <v>-5.0460000000000001E-3</v>
      </c>
    </row>
    <row r="62" spans="1:35" ht="15" customHeight="1">
      <c r="A62" s="15" t="s">
        <v>37</v>
      </c>
      <c r="B62" s="32" t="s">
        <v>15</v>
      </c>
      <c r="C62" s="29">
        <v>8.9409000000000002E-2</v>
      </c>
      <c r="D62" s="29">
        <v>8.7946999999999997E-2</v>
      </c>
      <c r="E62" s="29">
        <v>8.5824999999999999E-2</v>
      </c>
      <c r="F62" s="29">
        <v>8.3143999999999996E-2</v>
      </c>
      <c r="G62" s="29">
        <v>8.1043000000000004E-2</v>
      </c>
      <c r="H62" s="29">
        <v>7.8539999999999999E-2</v>
      </c>
      <c r="I62" s="29">
        <v>7.6103000000000004E-2</v>
      </c>
      <c r="J62" s="29">
        <v>7.3851E-2</v>
      </c>
      <c r="K62" s="29">
        <v>7.1606000000000003E-2</v>
      </c>
      <c r="L62" s="29">
        <v>6.9278000000000006E-2</v>
      </c>
      <c r="M62" s="29">
        <v>6.6864999999999994E-2</v>
      </c>
      <c r="N62" s="29">
        <v>6.4421000000000006E-2</v>
      </c>
      <c r="O62" s="29">
        <v>6.3281000000000004E-2</v>
      </c>
      <c r="P62" s="29">
        <v>6.2044000000000002E-2</v>
      </c>
      <c r="Q62" s="29">
        <v>6.0933000000000001E-2</v>
      </c>
      <c r="R62" s="29">
        <v>5.9680999999999998E-2</v>
      </c>
      <c r="S62" s="29">
        <v>5.8471000000000002E-2</v>
      </c>
      <c r="T62" s="29">
        <v>5.7384999999999999E-2</v>
      </c>
      <c r="U62" s="29">
        <v>5.6209000000000002E-2</v>
      </c>
      <c r="V62" s="29">
        <v>5.5024999999999998E-2</v>
      </c>
      <c r="W62" s="29">
        <v>5.3933000000000002E-2</v>
      </c>
      <c r="X62" s="29">
        <v>5.2831000000000003E-2</v>
      </c>
      <c r="Y62" s="29">
        <v>5.2283000000000003E-2</v>
      </c>
      <c r="Z62" s="29">
        <v>5.1791999999999998E-2</v>
      </c>
      <c r="AA62" s="29">
        <v>5.1248000000000002E-2</v>
      </c>
      <c r="AB62" s="29">
        <v>5.0798999999999997E-2</v>
      </c>
      <c r="AC62" s="29">
        <v>5.0387000000000001E-2</v>
      </c>
      <c r="AD62" s="29">
        <v>5.0148999999999999E-2</v>
      </c>
      <c r="AE62" s="29">
        <v>4.9715000000000002E-2</v>
      </c>
      <c r="AF62" s="29">
        <v>4.9415000000000001E-2</v>
      </c>
      <c r="AG62" s="29">
        <v>4.9187000000000002E-2</v>
      </c>
      <c r="AH62" s="29">
        <v>4.8996999999999999E-2</v>
      </c>
      <c r="AI62" s="27">
        <v>-1.9214999999999999E-2</v>
      </c>
    </row>
    <row r="63" spans="1:35" ht="15" customHeight="1">
      <c r="A63" s="15" t="s">
        <v>36</v>
      </c>
      <c r="B63" s="32" t="s">
        <v>13</v>
      </c>
      <c r="C63" s="29">
        <v>0.92732700000000001</v>
      </c>
      <c r="D63" s="29">
        <v>1.0088379999999999</v>
      </c>
      <c r="E63" s="29">
        <v>0.97111599999999998</v>
      </c>
      <c r="F63" s="29">
        <v>0.88697199999999998</v>
      </c>
      <c r="G63" s="29">
        <v>0.89194899999999999</v>
      </c>
      <c r="H63" s="29">
        <v>0.87592300000000001</v>
      </c>
      <c r="I63" s="29">
        <v>0.889297</v>
      </c>
      <c r="J63" s="29">
        <v>0.86436500000000005</v>
      </c>
      <c r="K63" s="29">
        <v>0.87566699999999997</v>
      </c>
      <c r="L63" s="29">
        <v>0.87673500000000004</v>
      </c>
      <c r="M63" s="29">
        <v>0.86275199999999996</v>
      </c>
      <c r="N63" s="29">
        <v>0.87661100000000003</v>
      </c>
      <c r="O63" s="29">
        <v>0.87746100000000005</v>
      </c>
      <c r="P63" s="29">
        <v>0.86594400000000005</v>
      </c>
      <c r="Q63" s="29">
        <v>0.87606399999999995</v>
      </c>
      <c r="R63" s="29">
        <v>0.87610900000000003</v>
      </c>
      <c r="S63" s="29">
        <v>0.87291200000000002</v>
      </c>
      <c r="T63" s="29">
        <v>0.86272700000000002</v>
      </c>
      <c r="U63" s="29">
        <v>0.869371</v>
      </c>
      <c r="V63" s="29">
        <v>0.85895600000000005</v>
      </c>
      <c r="W63" s="29">
        <v>0.85843599999999998</v>
      </c>
      <c r="X63" s="29">
        <v>0.864699</v>
      </c>
      <c r="Y63" s="29">
        <v>0.85375100000000004</v>
      </c>
      <c r="Z63" s="29">
        <v>0.85230899999999998</v>
      </c>
      <c r="AA63" s="29">
        <v>0.84980699999999998</v>
      </c>
      <c r="AB63" s="29">
        <v>0.84660400000000002</v>
      </c>
      <c r="AC63" s="29">
        <v>0.84451500000000002</v>
      </c>
      <c r="AD63" s="29">
        <v>0.843746</v>
      </c>
      <c r="AE63" s="29">
        <v>0.841557</v>
      </c>
      <c r="AF63" s="29">
        <v>0.84054899999999999</v>
      </c>
      <c r="AG63" s="29">
        <v>0.83998899999999999</v>
      </c>
      <c r="AH63" s="29">
        <v>0.84009100000000003</v>
      </c>
      <c r="AI63" s="27">
        <v>-3.1819999999999999E-3</v>
      </c>
    </row>
    <row r="64" spans="1:35" ht="15" customHeight="1">
      <c r="A64" s="15" t="s">
        <v>35</v>
      </c>
      <c r="B64" s="32" t="s">
        <v>11</v>
      </c>
      <c r="C64" s="29">
        <v>0.24548700000000001</v>
      </c>
      <c r="D64" s="29">
        <v>0.24624699999999999</v>
      </c>
      <c r="E64" s="29">
        <v>0.246891</v>
      </c>
      <c r="F64" s="29">
        <v>0.247228</v>
      </c>
      <c r="G64" s="29">
        <v>0.24740100000000001</v>
      </c>
      <c r="H64" s="29">
        <v>0.247561</v>
      </c>
      <c r="I64" s="29">
        <v>0.247747</v>
      </c>
      <c r="J64" s="29">
        <v>0.24787200000000001</v>
      </c>
      <c r="K64" s="29">
        <v>0.247948</v>
      </c>
      <c r="L64" s="29">
        <v>0.248034</v>
      </c>
      <c r="M64" s="29">
        <v>0.24811900000000001</v>
      </c>
      <c r="N64" s="29">
        <v>0.24812799999999999</v>
      </c>
      <c r="O64" s="29">
        <v>0.24811900000000001</v>
      </c>
      <c r="P64" s="29">
        <v>0.24807899999999999</v>
      </c>
      <c r="Q64" s="29">
        <v>0.247943</v>
      </c>
      <c r="R64" s="29">
        <v>0.24770400000000001</v>
      </c>
      <c r="S64" s="29">
        <v>0.24738199999999999</v>
      </c>
      <c r="T64" s="29">
        <v>0.24705099999999999</v>
      </c>
      <c r="U64" s="29">
        <v>0.246672</v>
      </c>
      <c r="V64" s="29">
        <v>0.24627099999999999</v>
      </c>
      <c r="W64" s="29">
        <v>0.24584500000000001</v>
      </c>
      <c r="X64" s="29">
        <v>0.245364</v>
      </c>
      <c r="Y64" s="29">
        <v>0.244837</v>
      </c>
      <c r="Z64" s="29">
        <v>0.24424299999999999</v>
      </c>
      <c r="AA64" s="29">
        <v>0.24363599999999999</v>
      </c>
      <c r="AB64" s="29">
        <v>0.243037</v>
      </c>
      <c r="AC64" s="29">
        <v>0.24246699999999999</v>
      </c>
      <c r="AD64" s="29">
        <v>0.241926</v>
      </c>
      <c r="AE64" s="29">
        <v>0.24138699999999999</v>
      </c>
      <c r="AF64" s="29">
        <v>0.24085799999999999</v>
      </c>
      <c r="AG64" s="29">
        <v>0.240316</v>
      </c>
      <c r="AH64" s="29">
        <v>0.23976</v>
      </c>
      <c r="AI64" s="27">
        <v>-7.6099999999999996E-4</v>
      </c>
    </row>
    <row r="65" spans="1:35" ht="15" customHeight="1">
      <c r="A65" s="15" t="s">
        <v>34</v>
      </c>
      <c r="B65" s="32" t="s">
        <v>9</v>
      </c>
      <c r="C65" s="29">
        <v>2.6409440000000002</v>
      </c>
      <c r="D65" s="29">
        <v>2.6730670000000001</v>
      </c>
      <c r="E65" s="29">
        <v>2.70635</v>
      </c>
      <c r="F65" s="29">
        <v>2.7321909999999998</v>
      </c>
      <c r="G65" s="29">
        <v>2.7524329999999999</v>
      </c>
      <c r="H65" s="29">
        <v>2.7760940000000001</v>
      </c>
      <c r="I65" s="29">
        <v>2.803131</v>
      </c>
      <c r="J65" s="29">
        <v>2.8286799999999999</v>
      </c>
      <c r="K65" s="29">
        <v>2.8535170000000001</v>
      </c>
      <c r="L65" s="29">
        <v>2.8798110000000001</v>
      </c>
      <c r="M65" s="29">
        <v>2.9085220000000001</v>
      </c>
      <c r="N65" s="29">
        <v>2.9371990000000001</v>
      </c>
      <c r="O65" s="29">
        <v>2.9673980000000002</v>
      </c>
      <c r="P65" s="29">
        <v>2.997719</v>
      </c>
      <c r="Q65" s="29">
        <v>3.0276000000000001</v>
      </c>
      <c r="R65" s="29">
        <v>3.0532080000000001</v>
      </c>
      <c r="S65" s="29">
        <v>3.0776520000000001</v>
      </c>
      <c r="T65" s="29">
        <v>3.1044260000000001</v>
      </c>
      <c r="U65" s="29">
        <v>3.132126</v>
      </c>
      <c r="V65" s="29">
        <v>3.1603249999999998</v>
      </c>
      <c r="W65" s="29">
        <v>3.1898339999999998</v>
      </c>
      <c r="X65" s="29">
        <v>3.220148</v>
      </c>
      <c r="Y65" s="29">
        <v>3.2501730000000002</v>
      </c>
      <c r="Z65" s="29">
        <v>3.2799529999999999</v>
      </c>
      <c r="AA65" s="29">
        <v>3.3107310000000001</v>
      </c>
      <c r="AB65" s="29">
        <v>3.34457</v>
      </c>
      <c r="AC65" s="29">
        <v>3.3831250000000002</v>
      </c>
      <c r="AD65" s="29">
        <v>3.4260440000000001</v>
      </c>
      <c r="AE65" s="29">
        <v>3.4711810000000001</v>
      </c>
      <c r="AF65" s="29">
        <v>3.5203720000000001</v>
      </c>
      <c r="AG65" s="29">
        <v>3.5717430000000001</v>
      </c>
      <c r="AH65" s="29">
        <v>3.6248130000000001</v>
      </c>
      <c r="AI65" s="27">
        <v>1.0267E-2</v>
      </c>
    </row>
    <row r="66" spans="1:35" ht="15" customHeight="1">
      <c r="A66" s="15" t="s">
        <v>33</v>
      </c>
      <c r="B66" s="32" t="s">
        <v>7</v>
      </c>
      <c r="C66" s="29">
        <v>0.51250099999999998</v>
      </c>
      <c r="D66" s="29">
        <v>0.52636899999999998</v>
      </c>
      <c r="E66" s="29">
        <v>0.51597700000000002</v>
      </c>
      <c r="F66" s="29">
        <v>0.504054</v>
      </c>
      <c r="G66" s="29">
        <v>0.48897299999999999</v>
      </c>
      <c r="H66" s="29">
        <v>0.47893000000000002</v>
      </c>
      <c r="I66" s="29">
        <v>0.47705999999999998</v>
      </c>
      <c r="J66" s="29">
        <v>0.475186</v>
      </c>
      <c r="K66" s="29">
        <v>0.47461300000000001</v>
      </c>
      <c r="L66" s="29">
        <v>0.47716599999999998</v>
      </c>
      <c r="M66" s="29">
        <v>0.47609899999999999</v>
      </c>
      <c r="N66" s="29">
        <v>0.47538999999999998</v>
      </c>
      <c r="O66" s="29">
        <v>0.47547800000000001</v>
      </c>
      <c r="P66" s="29">
        <v>0.47558800000000001</v>
      </c>
      <c r="Q66" s="29">
        <v>0.47572599999999998</v>
      </c>
      <c r="R66" s="29">
        <v>0.475885</v>
      </c>
      <c r="S66" s="29">
        <v>0.47606500000000002</v>
      </c>
      <c r="T66" s="29">
        <v>0.47626800000000002</v>
      </c>
      <c r="U66" s="29">
        <v>0.47649900000000001</v>
      </c>
      <c r="V66" s="29">
        <v>0.47674699999999998</v>
      </c>
      <c r="W66" s="29">
        <v>0.47701500000000002</v>
      </c>
      <c r="X66" s="29">
        <v>0.477302</v>
      </c>
      <c r="Y66" s="29">
        <v>0.47760000000000002</v>
      </c>
      <c r="Z66" s="29">
        <v>0.47791299999999998</v>
      </c>
      <c r="AA66" s="29">
        <v>0.47823700000000002</v>
      </c>
      <c r="AB66" s="29">
        <v>0.47857100000000002</v>
      </c>
      <c r="AC66" s="29">
        <v>0.47891499999999998</v>
      </c>
      <c r="AD66" s="29">
        <v>0.47926800000000003</v>
      </c>
      <c r="AE66" s="29">
        <v>0.47962700000000003</v>
      </c>
      <c r="AF66" s="29">
        <v>0.479993</v>
      </c>
      <c r="AG66" s="29">
        <v>0.48036400000000001</v>
      </c>
      <c r="AH66" s="29">
        <v>0.48074099999999997</v>
      </c>
      <c r="AI66" s="27">
        <v>-2.062E-3</v>
      </c>
    </row>
    <row r="67" spans="1:35" ht="15" customHeight="1">
      <c r="A67" s="15" t="s">
        <v>32</v>
      </c>
      <c r="B67" s="32" t="s">
        <v>5</v>
      </c>
      <c r="C67" s="29">
        <v>0.131469</v>
      </c>
      <c r="D67" s="29">
        <v>0.130998</v>
      </c>
      <c r="E67" s="29">
        <v>0.13061700000000001</v>
      </c>
      <c r="F67" s="29">
        <v>0.130166</v>
      </c>
      <c r="G67" s="29">
        <v>0.129716</v>
      </c>
      <c r="H67" s="29">
        <v>0.12923599999999999</v>
      </c>
      <c r="I67" s="29">
        <v>0.128717</v>
      </c>
      <c r="J67" s="29">
        <v>0.12820999999999999</v>
      </c>
      <c r="K67" s="29">
        <v>0.12773799999999999</v>
      </c>
      <c r="L67" s="29">
        <v>0.127329</v>
      </c>
      <c r="M67" s="29">
        <v>0.126997</v>
      </c>
      <c r="N67" s="29">
        <v>0.12667600000000001</v>
      </c>
      <c r="O67" s="29">
        <v>0.12639500000000001</v>
      </c>
      <c r="P67" s="29">
        <v>0.126142</v>
      </c>
      <c r="Q67" s="29">
        <v>0.12589600000000001</v>
      </c>
      <c r="R67" s="29">
        <v>0.12570400000000001</v>
      </c>
      <c r="S67" s="29">
        <v>0.12554999999999999</v>
      </c>
      <c r="T67" s="29">
        <v>0.12548999999999999</v>
      </c>
      <c r="U67" s="29">
        <v>0.12546399999999999</v>
      </c>
      <c r="V67" s="29">
        <v>0.125469</v>
      </c>
      <c r="W67" s="29">
        <v>0.12551200000000001</v>
      </c>
      <c r="X67" s="29">
        <v>0.125529</v>
      </c>
      <c r="Y67" s="29">
        <v>0.12553300000000001</v>
      </c>
      <c r="Z67" s="29">
        <v>0.125612</v>
      </c>
      <c r="AA67" s="29">
        <v>0.125667</v>
      </c>
      <c r="AB67" s="29">
        <v>0.12576499999999999</v>
      </c>
      <c r="AC67" s="29">
        <v>0.12594</v>
      </c>
      <c r="AD67" s="29">
        <v>0.12614400000000001</v>
      </c>
      <c r="AE67" s="29">
        <v>0.126361</v>
      </c>
      <c r="AF67" s="29">
        <v>0.12662699999999999</v>
      </c>
      <c r="AG67" s="29">
        <v>0.126863</v>
      </c>
      <c r="AH67" s="29">
        <v>0.127078</v>
      </c>
      <c r="AI67" s="27">
        <v>-1.0950000000000001E-3</v>
      </c>
    </row>
    <row r="68" spans="1:35" ht="15" customHeight="1">
      <c r="A68" s="15" t="s">
        <v>31</v>
      </c>
      <c r="B68" s="32" t="s">
        <v>841</v>
      </c>
      <c r="C68" s="29">
        <v>0.67192099999999999</v>
      </c>
      <c r="D68" s="29">
        <v>0.66721600000000003</v>
      </c>
      <c r="E68" s="29">
        <v>0.70137700000000003</v>
      </c>
      <c r="F68" s="29">
        <v>0.71380600000000005</v>
      </c>
      <c r="G68" s="29">
        <v>0.720885</v>
      </c>
      <c r="H68" s="29">
        <v>0.73513099999999998</v>
      </c>
      <c r="I68" s="29">
        <v>0.75184700000000004</v>
      </c>
      <c r="J68" s="29">
        <v>0.76075700000000002</v>
      </c>
      <c r="K68" s="29">
        <v>0.75591399999999997</v>
      </c>
      <c r="L68" s="29">
        <v>0.75647799999999998</v>
      </c>
      <c r="M68" s="29">
        <v>0.76330200000000004</v>
      </c>
      <c r="N68" s="29">
        <v>0.76538499999999998</v>
      </c>
      <c r="O68" s="29">
        <v>0.77258099999999996</v>
      </c>
      <c r="P68" s="29">
        <v>0.775926</v>
      </c>
      <c r="Q68" s="29">
        <v>0.77605999999999997</v>
      </c>
      <c r="R68" s="29">
        <v>0.77757399999999999</v>
      </c>
      <c r="S68" s="29">
        <v>0.78055399999999997</v>
      </c>
      <c r="T68" s="29">
        <v>0.79148700000000005</v>
      </c>
      <c r="U68" s="29">
        <v>0.79676000000000002</v>
      </c>
      <c r="V68" s="29">
        <v>0.80471300000000001</v>
      </c>
      <c r="W68" s="29">
        <v>0.81585600000000003</v>
      </c>
      <c r="X68" s="29">
        <v>0.82309900000000003</v>
      </c>
      <c r="Y68" s="29">
        <v>0.829399</v>
      </c>
      <c r="Z68" s="29">
        <v>0.84421900000000005</v>
      </c>
      <c r="AA68" s="29">
        <v>0.85306599999999999</v>
      </c>
      <c r="AB68" s="29">
        <v>0.86144500000000002</v>
      </c>
      <c r="AC68" s="29">
        <v>0.86952799999999997</v>
      </c>
      <c r="AD68" s="29">
        <v>0.87944999999999995</v>
      </c>
      <c r="AE68" s="29">
        <v>0.88793500000000003</v>
      </c>
      <c r="AF68" s="29">
        <v>0.89792799999999995</v>
      </c>
      <c r="AG68" s="29">
        <v>0.90513600000000005</v>
      </c>
      <c r="AH68" s="29">
        <v>0.912443</v>
      </c>
      <c r="AI68" s="27">
        <v>9.9190000000000007E-3</v>
      </c>
    </row>
    <row r="69" spans="1:35" ht="15" customHeight="1">
      <c r="A69" s="15" t="s">
        <v>30</v>
      </c>
      <c r="B69" s="25" t="s">
        <v>2</v>
      </c>
      <c r="C69" s="30">
        <v>28.112638</v>
      </c>
      <c r="D69" s="30">
        <v>28.229655999999999</v>
      </c>
      <c r="E69" s="30">
        <v>28.207280999999998</v>
      </c>
      <c r="F69" s="30">
        <v>28.009460000000001</v>
      </c>
      <c r="G69" s="30">
        <v>27.785589000000002</v>
      </c>
      <c r="H69" s="30">
        <v>27.463035999999999</v>
      </c>
      <c r="I69" s="30">
        <v>27.152018000000002</v>
      </c>
      <c r="J69" s="30">
        <v>26.878295999999999</v>
      </c>
      <c r="K69" s="30">
        <v>26.655809000000001</v>
      </c>
      <c r="L69" s="30">
        <v>26.445753</v>
      </c>
      <c r="M69" s="30">
        <v>26.240933999999999</v>
      </c>
      <c r="N69" s="30">
        <v>26.065761999999999</v>
      </c>
      <c r="O69" s="30">
        <v>25.948495999999999</v>
      </c>
      <c r="P69" s="30">
        <v>25.80217</v>
      </c>
      <c r="Q69" s="30">
        <v>25.701550999999998</v>
      </c>
      <c r="R69" s="30">
        <v>25.580608000000002</v>
      </c>
      <c r="S69" s="30">
        <v>25.470058000000002</v>
      </c>
      <c r="T69" s="30">
        <v>25.412188</v>
      </c>
      <c r="U69" s="30">
        <v>25.373760000000001</v>
      </c>
      <c r="V69" s="30">
        <v>25.339328999999999</v>
      </c>
      <c r="W69" s="30">
        <v>25.342278</v>
      </c>
      <c r="X69" s="30">
        <v>25.372105000000001</v>
      </c>
      <c r="Y69" s="30">
        <v>25.393758999999999</v>
      </c>
      <c r="Z69" s="30">
        <v>25.455908000000001</v>
      </c>
      <c r="AA69" s="30">
        <v>25.525803</v>
      </c>
      <c r="AB69" s="30">
        <v>25.624593999999998</v>
      </c>
      <c r="AC69" s="30">
        <v>25.752531000000001</v>
      </c>
      <c r="AD69" s="30">
        <v>25.930012000000001</v>
      </c>
      <c r="AE69" s="30">
        <v>26.094328000000001</v>
      </c>
      <c r="AF69" s="30">
        <v>26.300637999999999</v>
      </c>
      <c r="AG69" s="30">
        <v>26.523647</v>
      </c>
      <c r="AH69" s="30">
        <v>26.762129000000002</v>
      </c>
      <c r="AI69" s="31">
        <v>-1.5870000000000001E-3</v>
      </c>
    </row>
    <row r="71" spans="1:35" ht="15" customHeight="1">
      <c r="B71" s="25" t="s">
        <v>29</v>
      </c>
    </row>
    <row r="72" spans="1:35" ht="15" customHeight="1">
      <c r="A72" s="15" t="s">
        <v>28</v>
      </c>
      <c r="B72" s="32" t="s">
        <v>27</v>
      </c>
      <c r="C72" s="29">
        <v>8.2994579999999996</v>
      </c>
      <c r="D72" s="29">
        <v>8.2974309999999996</v>
      </c>
      <c r="E72" s="29">
        <v>8.2588670000000004</v>
      </c>
      <c r="F72" s="29">
        <v>8.1675760000000004</v>
      </c>
      <c r="G72" s="29">
        <v>8.0243540000000007</v>
      </c>
      <c r="H72" s="29">
        <v>7.8586140000000002</v>
      </c>
      <c r="I72" s="29">
        <v>7.6801620000000002</v>
      </c>
      <c r="J72" s="29">
        <v>7.5412800000000004</v>
      </c>
      <c r="K72" s="29">
        <v>7.4203780000000004</v>
      </c>
      <c r="L72" s="29">
        <v>7.3110980000000003</v>
      </c>
      <c r="M72" s="29">
        <v>7.2125899999999996</v>
      </c>
      <c r="N72" s="29">
        <v>7.1268469999999997</v>
      </c>
      <c r="O72" s="29">
        <v>7.0531100000000002</v>
      </c>
      <c r="P72" s="29">
        <v>6.9779020000000003</v>
      </c>
      <c r="Q72" s="29">
        <v>6.9087529999999999</v>
      </c>
      <c r="R72" s="29">
        <v>6.8371320000000004</v>
      </c>
      <c r="S72" s="29">
        <v>6.7657759999999998</v>
      </c>
      <c r="T72" s="29">
        <v>6.7127330000000001</v>
      </c>
      <c r="U72" s="29">
        <v>6.6661789999999996</v>
      </c>
      <c r="V72" s="29">
        <v>6.6268250000000002</v>
      </c>
      <c r="W72" s="29">
        <v>6.5956390000000003</v>
      </c>
      <c r="X72" s="29">
        <v>6.5729730000000002</v>
      </c>
      <c r="Y72" s="29">
        <v>6.552473</v>
      </c>
      <c r="Z72" s="29">
        <v>6.5389530000000002</v>
      </c>
      <c r="AA72" s="29">
        <v>6.5320929999999997</v>
      </c>
      <c r="AB72" s="29">
        <v>6.5313109999999996</v>
      </c>
      <c r="AC72" s="29">
        <v>6.536314</v>
      </c>
      <c r="AD72" s="29">
        <v>6.5523569999999998</v>
      </c>
      <c r="AE72" s="29">
        <v>6.5756370000000004</v>
      </c>
      <c r="AF72" s="29">
        <v>6.6085200000000004</v>
      </c>
      <c r="AG72" s="29">
        <v>6.6477279999999999</v>
      </c>
      <c r="AH72" s="29">
        <v>6.6932349999999996</v>
      </c>
      <c r="AI72" s="27">
        <v>-6.914E-3</v>
      </c>
    </row>
    <row r="73" spans="1:35" ht="15" customHeight="1">
      <c r="A73" s="15" t="s">
        <v>26</v>
      </c>
      <c r="B73" s="32" t="s">
        <v>25</v>
      </c>
      <c r="C73" s="29">
        <v>0.46364499999999997</v>
      </c>
      <c r="D73" s="29">
        <v>0.46393800000000002</v>
      </c>
      <c r="E73" s="29">
        <v>0.46578599999999998</v>
      </c>
      <c r="F73" s="29">
        <v>0.46665899999999999</v>
      </c>
      <c r="G73" s="29">
        <v>0.46610800000000002</v>
      </c>
      <c r="H73" s="29">
        <v>0.46401399999999998</v>
      </c>
      <c r="I73" s="29">
        <v>0.46384199999999998</v>
      </c>
      <c r="J73" s="29">
        <v>0.463561</v>
      </c>
      <c r="K73" s="29">
        <v>0.46387699999999998</v>
      </c>
      <c r="L73" s="29">
        <v>0.46449000000000001</v>
      </c>
      <c r="M73" s="29">
        <v>0.46555299999999999</v>
      </c>
      <c r="N73" s="29">
        <v>0.46645199999999998</v>
      </c>
      <c r="O73" s="29">
        <v>0.468995</v>
      </c>
      <c r="P73" s="29">
        <v>0.47097899999999998</v>
      </c>
      <c r="Q73" s="29">
        <v>0.47375400000000001</v>
      </c>
      <c r="R73" s="29">
        <v>0.476574</v>
      </c>
      <c r="S73" s="29">
        <v>0.47956399999999999</v>
      </c>
      <c r="T73" s="29">
        <v>0.48335600000000001</v>
      </c>
      <c r="U73" s="29">
        <v>0.48743799999999998</v>
      </c>
      <c r="V73" s="29">
        <v>0.49151800000000001</v>
      </c>
      <c r="W73" s="29">
        <v>0.49564900000000001</v>
      </c>
      <c r="X73" s="29">
        <v>0.500162</v>
      </c>
      <c r="Y73" s="29">
        <v>0.50509199999999999</v>
      </c>
      <c r="Z73" s="29">
        <v>0.50988299999999998</v>
      </c>
      <c r="AA73" s="29">
        <v>0.51541300000000001</v>
      </c>
      <c r="AB73" s="29">
        <v>0.52169200000000004</v>
      </c>
      <c r="AC73" s="29">
        <v>0.52834599999999998</v>
      </c>
      <c r="AD73" s="29">
        <v>0.53695999999999999</v>
      </c>
      <c r="AE73" s="29">
        <v>0.54386599999999996</v>
      </c>
      <c r="AF73" s="29">
        <v>0.55152599999999996</v>
      </c>
      <c r="AG73" s="29">
        <v>0.55940400000000001</v>
      </c>
      <c r="AH73" s="29">
        <v>0.56731500000000001</v>
      </c>
      <c r="AI73" s="27">
        <v>6.5310000000000003E-3</v>
      </c>
    </row>
    <row r="74" spans="1:35" ht="15" customHeight="1">
      <c r="A74" s="15" t="s">
        <v>24</v>
      </c>
      <c r="B74" s="32" t="s">
        <v>23</v>
      </c>
      <c r="C74" s="29">
        <v>0.115227</v>
      </c>
      <c r="D74" s="29">
        <v>0.115901</v>
      </c>
      <c r="E74" s="29">
        <v>0.116581</v>
      </c>
      <c r="F74" s="29">
        <v>0.11725099999999999</v>
      </c>
      <c r="G74" s="29">
        <v>0.117882</v>
      </c>
      <c r="H74" s="29">
        <v>0.118551</v>
      </c>
      <c r="I74" s="29">
        <v>0.11926</v>
      </c>
      <c r="J74" s="29">
        <v>0.11995</v>
      </c>
      <c r="K74" s="29">
        <v>0.120641</v>
      </c>
      <c r="L74" s="29">
        <v>0.12134</v>
      </c>
      <c r="M74" s="29">
        <v>0.122028</v>
      </c>
      <c r="N74" s="29">
        <v>0.122645</v>
      </c>
      <c r="O74" s="29">
        <v>0.12329</v>
      </c>
      <c r="P74" s="29">
        <v>0.123892</v>
      </c>
      <c r="Q74" s="29">
        <v>0.124421</v>
      </c>
      <c r="R74" s="29">
        <v>0.12492399999999999</v>
      </c>
      <c r="S74" s="29">
        <v>0.12542900000000001</v>
      </c>
      <c r="T74" s="29">
        <v>0.125889</v>
      </c>
      <c r="U74" s="29">
        <v>0.12637499999999999</v>
      </c>
      <c r="V74" s="29">
        <v>0.12679099999999999</v>
      </c>
      <c r="W74" s="29">
        <v>0.12717300000000001</v>
      </c>
      <c r="X74" s="29">
        <v>0.127473</v>
      </c>
      <c r="Y74" s="29">
        <v>0.12779799999999999</v>
      </c>
      <c r="Z74" s="29">
        <v>0.12806300000000001</v>
      </c>
      <c r="AA74" s="29">
        <v>0.12831100000000001</v>
      </c>
      <c r="AB74" s="29">
        <v>0.12853899999999999</v>
      </c>
      <c r="AC74" s="29">
        <v>0.12875300000000001</v>
      </c>
      <c r="AD74" s="29">
        <v>0.12895599999999999</v>
      </c>
      <c r="AE74" s="29">
        <v>0.12916</v>
      </c>
      <c r="AF74" s="29">
        <v>0.129386</v>
      </c>
      <c r="AG74" s="29">
        <v>0.12965699999999999</v>
      </c>
      <c r="AH74" s="29">
        <v>0.12998299999999999</v>
      </c>
      <c r="AI74" s="27">
        <v>3.895E-3</v>
      </c>
    </row>
    <row r="75" spans="1:35" ht="15" customHeight="1">
      <c r="A75" s="15" t="s">
        <v>22</v>
      </c>
      <c r="B75" s="32" t="s">
        <v>21</v>
      </c>
      <c r="C75" s="29">
        <v>2.827296</v>
      </c>
      <c r="D75" s="29">
        <v>2.8381769999999999</v>
      </c>
      <c r="E75" s="29">
        <v>2.8615330000000001</v>
      </c>
      <c r="F75" s="29">
        <v>2.8774790000000001</v>
      </c>
      <c r="G75" s="29">
        <v>2.8904100000000001</v>
      </c>
      <c r="H75" s="29">
        <v>2.883003</v>
      </c>
      <c r="I75" s="29">
        <v>2.873901</v>
      </c>
      <c r="J75" s="29">
        <v>2.859937</v>
      </c>
      <c r="K75" s="29">
        <v>2.8467769999999999</v>
      </c>
      <c r="L75" s="29">
        <v>2.829164</v>
      </c>
      <c r="M75" s="29">
        <v>2.8111160000000002</v>
      </c>
      <c r="N75" s="29">
        <v>2.7852190000000001</v>
      </c>
      <c r="O75" s="29">
        <v>2.7753410000000001</v>
      </c>
      <c r="P75" s="29">
        <v>2.7602579999999999</v>
      </c>
      <c r="Q75" s="29">
        <v>2.7520319999999998</v>
      </c>
      <c r="R75" s="29">
        <v>2.7423989999999998</v>
      </c>
      <c r="S75" s="29">
        <v>2.740685</v>
      </c>
      <c r="T75" s="29">
        <v>2.7438159999999998</v>
      </c>
      <c r="U75" s="29">
        <v>2.7465440000000001</v>
      </c>
      <c r="V75" s="29">
        <v>2.7515149999999999</v>
      </c>
      <c r="W75" s="29">
        <v>2.7579820000000002</v>
      </c>
      <c r="X75" s="29">
        <v>2.7674479999999999</v>
      </c>
      <c r="Y75" s="29">
        <v>2.7806380000000002</v>
      </c>
      <c r="Z75" s="29">
        <v>2.797015</v>
      </c>
      <c r="AA75" s="29">
        <v>2.8143769999999999</v>
      </c>
      <c r="AB75" s="29">
        <v>2.8386049999999998</v>
      </c>
      <c r="AC75" s="29">
        <v>2.8677969999999999</v>
      </c>
      <c r="AD75" s="29">
        <v>2.9048660000000002</v>
      </c>
      <c r="AE75" s="29">
        <v>2.9319310000000001</v>
      </c>
      <c r="AF75" s="29">
        <v>2.966593</v>
      </c>
      <c r="AG75" s="29">
        <v>3.0034960000000002</v>
      </c>
      <c r="AH75" s="29">
        <v>3.0408949999999999</v>
      </c>
      <c r="AI75" s="27">
        <v>2.3519999999999999E-3</v>
      </c>
    </row>
    <row r="76" spans="1:35" ht="15" customHeight="1">
      <c r="A76" s="15" t="s">
        <v>20</v>
      </c>
      <c r="B76" s="32" t="s">
        <v>19</v>
      </c>
      <c r="C76" s="29">
        <v>2.3255000000000001E-2</v>
      </c>
      <c r="D76" s="29">
        <v>2.3671000000000001E-2</v>
      </c>
      <c r="E76" s="29">
        <v>2.4065E-2</v>
      </c>
      <c r="F76" s="29">
        <v>2.4389999999999998E-2</v>
      </c>
      <c r="G76" s="29">
        <v>2.4702999999999999E-2</v>
      </c>
      <c r="H76" s="29">
        <v>2.5016E-2</v>
      </c>
      <c r="I76" s="29">
        <v>2.5316999999999999E-2</v>
      </c>
      <c r="J76" s="29">
        <v>2.5614000000000001E-2</v>
      </c>
      <c r="K76" s="29">
        <v>2.5898999999999998E-2</v>
      </c>
      <c r="L76" s="29">
        <v>2.6196000000000001E-2</v>
      </c>
      <c r="M76" s="29">
        <v>2.6491000000000001E-2</v>
      </c>
      <c r="N76" s="29">
        <v>2.6709E-2</v>
      </c>
      <c r="O76" s="29">
        <v>2.7018E-2</v>
      </c>
      <c r="P76" s="29">
        <v>2.7313E-2</v>
      </c>
      <c r="Q76" s="29">
        <v>2.7597E-2</v>
      </c>
      <c r="R76" s="29">
        <v>2.7855999999999999E-2</v>
      </c>
      <c r="S76" s="29">
        <v>2.8129999999999999E-2</v>
      </c>
      <c r="T76" s="29">
        <v>2.8393000000000002E-2</v>
      </c>
      <c r="U76" s="29">
        <v>2.8663000000000001E-2</v>
      </c>
      <c r="V76" s="29">
        <v>2.8931999999999999E-2</v>
      </c>
      <c r="W76" s="29">
        <v>2.9201999999999999E-2</v>
      </c>
      <c r="X76" s="29">
        <v>2.9463E-2</v>
      </c>
      <c r="Y76" s="29">
        <v>2.972E-2</v>
      </c>
      <c r="Z76" s="29">
        <v>2.9973E-2</v>
      </c>
      <c r="AA76" s="29">
        <v>3.0235000000000001E-2</v>
      </c>
      <c r="AB76" s="29">
        <v>3.0498999999999998E-2</v>
      </c>
      <c r="AC76" s="29">
        <v>3.0761E-2</v>
      </c>
      <c r="AD76" s="29">
        <v>3.1043000000000001E-2</v>
      </c>
      <c r="AE76" s="29">
        <v>3.1319E-2</v>
      </c>
      <c r="AF76" s="29">
        <v>3.1608999999999998E-2</v>
      </c>
      <c r="AG76" s="29">
        <v>3.1884999999999997E-2</v>
      </c>
      <c r="AH76" s="29">
        <v>3.2168000000000002E-2</v>
      </c>
      <c r="AI76" s="27">
        <v>1.0521000000000001E-2</v>
      </c>
    </row>
    <row r="77" spans="1:35" ht="15" customHeight="1">
      <c r="A77" s="15" t="s">
        <v>18</v>
      </c>
      <c r="B77" s="32" t="s">
        <v>17</v>
      </c>
      <c r="C77" s="29">
        <v>0.24742500000000001</v>
      </c>
      <c r="D77" s="29">
        <v>0.235349</v>
      </c>
      <c r="E77" s="29">
        <v>0.22429399999999999</v>
      </c>
      <c r="F77" s="29">
        <v>0.22170300000000001</v>
      </c>
      <c r="G77" s="29">
        <v>0.22045799999999999</v>
      </c>
      <c r="H77" s="29">
        <v>0.21718599999999999</v>
      </c>
      <c r="I77" s="29">
        <v>0.211368</v>
      </c>
      <c r="J77" s="29">
        <v>0.21512300000000001</v>
      </c>
      <c r="K77" s="29">
        <v>0.21487100000000001</v>
      </c>
      <c r="L77" s="29">
        <v>0.214751</v>
      </c>
      <c r="M77" s="29">
        <v>0.21241499999999999</v>
      </c>
      <c r="N77" s="29">
        <v>0.21002999999999999</v>
      </c>
      <c r="O77" s="29">
        <v>0.20951500000000001</v>
      </c>
      <c r="P77" s="29">
        <v>0.20926700000000001</v>
      </c>
      <c r="Q77" s="29">
        <v>0.209119</v>
      </c>
      <c r="R77" s="29">
        <v>0.20902899999999999</v>
      </c>
      <c r="S77" s="29">
        <v>0.20796100000000001</v>
      </c>
      <c r="T77" s="29">
        <v>0.20799300000000001</v>
      </c>
      <c r="U77" s="29">
        <v>0.20749400000000001</v>
      </c>
      <c r="V77" s="29">
        <v>0.20572799999999999</v>
      </c>
      <c r="W77" s="29">
        <v>0.205676</v>
      </c>
      <c r="X77" s="29">
        <v>0.20463999999999999</v>
      </c>
      <c r="Y77" s="29">
        <v>0.20417199999999999</v>
      </c>
      <c r="Z77" s="29">
        <v>0.20435200000000001</v>
      </c>
      <c r="AA77" s="29">
        <v>0.204426</v>
      </c>
      <c r="AB77" s="29">
        <v>0.20468800000000001</v>
      </c>
      <c r="AC77" s="29">
        <v>0.20524800000000001</v>
      </c>
      <c r="AD77" s="29">
        <v>0.206758</v>
      </c>
      <c r="AE77" s="29">
        <v>0.207232</v>
      </c>
      <c r="AF77" s="29">
        <v>0.20827699999999999</v>
      </c>
      <c r="AG77" s="29">
        <v>0.209481</v>
      </c>
      <c r="AH77" s="29">
        <v>0.211086</v>
      </c>
      <c r="AI77" s="27">
        <v>-5.1110000000000001E-3</v>
      </c>
    </row>
    <row r="78" spans="1:35" ht="15" customHeight="1">
      <c r="A78" s="15" t="s">
        <v>16</v>
      </c>
      <c r="B78" s="32" t="s">
        <v>15</v>
      </c>
      <c r="C78" s="29">
        <v>4.2333000000000003E-2</v>
      </c>
      <c r="D78" s="29">
        <v>4.1603000000000001E-2</v>
      </c>
      <c r="E78" s="29">
        <v>4.0634999999999998E-2</v>
      </c>
      <c r="F78" s="29">
        <v>3.9399999999999998E-2</v>
      </c>
      <c r="G78" s="29">
        <v>3.8405000000000002E-2</v>
      </c>
      <c r="H78" s="29">
        <v>3.7228999999999998E-2</v>
      </c>
      <c r="I78" s="29">
        <v>3.6080000000000001E-2</v>
      </c>
      <c r="J78" s="29">
        <v>3.5014000000000003E-2</v>
      </c>
      <c r="K78" s="29">
        <v>3.3952999999999997E-2</v>
      </c>
      <c r="L78" s="29">
        <v>3.2850999999999998E-2</v>
      </c>
      <c r="M78" s="29">
        <v>3.1706999999999999E-2</v>
      </c>
      <c r="N78" s="29">
        <v>3.0539E-2</v>
      </c>
      <c r="O78" s="29">
        <v>3.0006000000000001E-2</v>
      </c>
      <c r="P78" s="29">
        <v>2.9419000000000001E-2</v>
      </c>
      <c r="Q78" s="29">
        <v>2.8888E-2</v>
      </c>
      <c r="R78" s="29">
        <v>2.8289999999999999E-2</v>
      </c>
      <c r="S78" s="29">
        <v>2.7720000000000002E-2</v>
      </c>
      <c r="T78" s="29">
        <v>2.7203999999999999E-2</v>
      </c>
      <c r="U78" s="29">
        <v>2.666E-2</v>
      </c>
      <c r="V78" s="29">
        <v>2.6100999999999999E-2</v>
      </c>
      <c r="W78" s="29">
        <v>2.5585E-2</v>
      </c>
      <c r="X78" s="29">
        <v>2.5052000000000001E-2</v>
      </c>
      <c r="Y78" s="29">
        <v>2.4795000000000001E-2</v>
      </c>
      <c r="Z78" s="29">
        <v>2.4559000000000001E-2</v>
      </c>
      <c r="AA78" s="29">
        <v>2.4299999999999999E-2</v>
      </c>
      <c r="AB78" s="29">
        <v>2.4087999999999998E-2</v>
      </c>
      <c r="AC78" s="29">
        <v>2.3893000000000001E-2</v>
      </c>
      <c r="AD78" s="29">
        <v>2.3781E-2</v>
      </c>
      <c r="AE78" s="29">
        <v>2.3574000000000001E-2</v>
      </c>
      <c r="AF78" s="29">
        <v>2.3429999999999999E-2</v>
      </c>
      <c r="AG78" s="29">
        <v>2.3321999999999999E-2</v>
      </c>
      <c r="AH78" s="29">
        <v>2.3231000000000002E-2</v>
      </c>
      <c r="AI78" s="27">
        <v>-1.9171000000000001E-2</v>
      </c>
    </row>
    <row r="79" spans="1:35" ht="15" customHeight="1">
      <c r="A79" s="15" t="s">
        <v>14</v>
      </c>
      <c r="B79" s="32" t="s">
        <v>13</v>
      </c>
      <c r="C79" s="29">
        <v>0.41904400000000003</v>
      </c>
      <c r="D79" s="29">
        <v>0.45932400000000001</v>
      </c>
      <c r="E79" s="29">
        <v>0.44025500000000001</v>
      </c>
      <c r="F79" s="29">
        <v>0.39814699999999997</v>
      </c>
      <c r="G79" s="29">
        <v>0.4</v>
      </c>
      <c r="H79" s="29">
        <v>0.39439400000000002</v>
      </c>
      <c r="I79" s="29">
        <v>0.39922200000000002</v>
      </c>
      <c r="J79" s="29">
        <v>0.39042500000000002</v>
      </c>
      <c r="K79" s="29">
        <v>0.394511</v>
      </c>
      <c r="L79" s="29">
        <v>0.39495000000000002</v>
      </c>
      <c r="M79" s="29">
        <v>0.39003300000000002</v>
      </c>
      <c r="N79" s="29">
        <v>0.394978</v>
      </c>
      <c r="O79" s="29">
        <v>0.39536399999999999</v>
      </c>
      <c r="P79" s="29">
        <v>0.39130700000000002</v>
      </c>
      <c r="Q79" s="29">
        <v>0.39493099999999998</v>
      </c>
      <c r="R79" s="29">
        <v>0.39496900000000001</v>
      </c>
      <c r="S79" s="29">
        <v>0.39388800000000002</v>
      </c>
      <c r="T79" s="29">
        <v>0.39029199999999997</v>
      </c>
      <c r="U79" s="29">
        <v>0.39277800000000002</v>
      </c>
      <c r="V79" s="29">
        <v>0.38911699999999999</v>
      </c>
      <c r="W79" s="29">
        <v>0.38897999999999999</v>
      </c>
      <c r="X79" s="29">
        <v>0.39118900000000001</v>
      </c>
      <c r="Y79" s="29">
        <v>0.387353</v>
      </c>
      <c r="Z79" s="29">
        <v>0.38686100000000001</v>
      </c>
      <c r="AA79" s="29">
        <v>0.38600800000000002</v>
      </c>
      <c r="AB79" s="29">
        <v>0.38491500000000001</v>
      </c>
      <c r="AC79" s="29">
        <v>0.38422600000000001</v>
      </c>
      <c r="AD79" s="29">
        <v>0.38400499999999999</v>
      </c>
      <c r="AE79" s="29">
        <v>0.38326900000000003</v>
      </c>
      <c r="AF79" s="29">
        <v>0.382965</v>
      </c>
      <c r="AG79" s="29">
        <v>0.38282300000000002</v>
      </c>
      <c r="AH79" s="29">
        <v>0.382909</v>
      </c>
      <c r="AI79" s="27">
        <v>-2.905E-3</v>
      </c>
    </row>
    <row r="80" spans="1:35" ht="15" customHeight="1">
      <c r="A80" s="15" t="s">
        <v>12</v>
      </c>
      <c r="B80" s="32" t="s">
        <v>11</v>
      </c>
      <c r="C80" s="29">
        <v>0.13308</v>
      </c>
      <c r="D80" s="29">
        <v>0.13350000000000001</v>
      </c>
      <c r="E80" s="29">
        <v>0.133858</v>
      </c>
      <c r="F80" s="29">
        <v>0.134049</v>
      </c>
      <c r="G80" s="29">
        <v>0.13415199999999999</v>
      </c>
      <c r="H80" s="29">
        <v>0.13424700000000001</v>
      </c>
      <c r="I80" s="29">
        <v>0.134378</v>
      </c>
      <c r="J80" s="29">
        <v>0.13447700000000001</v>
      </c>
      <c r="K80" s="29">
        <v>0.134548</v>
      </c>
      <c r="L80" s="29">
        <v>0.13462499999999999</v>
      </c>
      <c r="M80" s="29">
        <v>0.13470099999999999</v>
      </c>
      <c r="N80" s="29">
        <v>0.134737</v>
      </c>
      <c r="O80" s="29">
        <v>0.13476199999999999</v>
      </c>
      <c r="P80" s="29">
        <v>0.134771</v>
      </c>
      <c r="Q80" s="29">
        <v>0.13472700000000001</v>
      </c>
      <c r="R80" s="29">
        <v>0.134629</v>
      </c>
      <c r="S80" s="29">
        <v>0.13448399999999999</v>
      </c>
      <c r="T80" s="29">
        <v>0.134326</v>
      </c>
      <c r="U80" s="29">
        <v>0.13414300000000001</v>
      </c>
      <c r="V80" s="29">
        <v>0.13394700000000001</v>
      </c>
      <c r="W80" s="29">
        <v>0.133738</v>
      </c>
      <c r="X80" s="29">
        <v>0.13349800000000001</v>
      </c>
      <c r="Y80" s="29">
        <v>0.13322999999999999</v>
      </c>
      <c r="Z80" s="29">
        <v>0.13292499999999999</v>
      </c>
      <c r="AA80" s="29">
        <v>0.13261300000000001</v>
      </c>
      <c r="AB80" s="29">
        <v>0.13230500000000001</v>
      </c>
      <c r="AC80" s="29">
        <v>0.13201299999999999</v>
      </c>
      <c r="AD80" s="29">
        <v>0.13173699999999999</v>
      </c>
      <c r="AE80" s="29">
        <v>0.13146099999999999</v>
      </c>
      <c r="AF80" s="29">
        <v>0.131191</v>
      </c>
      <c r="AG80" s="29">
        <v>0.130914</v>
      </c>
      <c r="AH80" s="29">
        <v>0.130629</v>
      </c>
      <c r="AI80" s="27">
        <v>-5.9999999999999995E-4</v>
      </c>
    </row>
    <row r="81" spans="1:35" ht="15" customHeight="1">
      <c r="A81" s="15" t="s">
        <v>10</v>
      </c>
      <c r="B81" s="32" t="s">
        <v>9</v>
      </c>
      <c r="C81" s="29">
        <v>1.2774190000000001</v>
      </c>
      <c r="D81" s="29">
        <v>1.2929409999999999</v>
      </c>
      <c r="E81" s="29">
        <v>1.309023</v>
      </c>
      <c r="F81" s="29">
        <v>1.321509</v>
      </c>
      <c r="G81" s="29">
        <v>1.3312900000000001</v>
      </c>
      <c r="H81" s="29">
        <v>1.3427230000000001</v>
      </c>
      <c r="I81" s="29">
        <v>1.3557900000000001</v>
      </c>
      <c r="J81" s="29">
        <v>1.3681369999999999</v>
      </c>
      <c r="K81" s="29">
        <v>1.3801410000000001</v>
      </c>
      <c r="L81" s="29">
        <v>1.3928480000000001</v>
      </c>
      <c r="M81" s="29">
        <v>1.4067240000000001</v>
      </c>
      <c r="N81" s="29">
        <v>1.4205829999999999</v>
      </c>
      <c r="O81" s="29">
        <v>1.4351780000000001</v>
      </c>
      <c r="P81" s="29">
        <v>1.449832</v>
      </c>
      <c r="Q81" s="29">
        <v>1.464272</v>
      </c>
      <c r="R81" s="29">
        <v>1.4766490000000001</v>
      </c>
      <c r="S81" s="29">
        <v>1.4884630000000001</v>
      </c>
      <c r="T81" s="29">
        <v>1.5014019999999999</v>
      </c>
      <c r="U81" s="29">
        <v>1.5147889999999999</v>
      </c>
      <c r="V81" s="29">
        <v>1.528416</v>
      </c>
      <c r="W81" s="29">
        <v>1.5426770000000001</v>
      </c>
      <c r="X81" s="29">
        <v>1.5573269999999999</v>
      </c>
      <c r="Y81" s="29">
        <v>1.571836</v>
      </c>
      <c r="Z81" s="29">
        <v>1.586228</v>
      </c>
      <c r="AA81" s="29">
        <v>1.6011010000000001</v>
      </c>
      <c r="AB81" s="29">
        <v>1.6174539999999999</v>
      </c>
      <c r="AC81" s="29">
        <v>1.636085</v>
      </c>
      <c r="AD81" s="29">
        <v>1.656825</v>
      </c>
      <c r="AE81" s="29">
        <v>1.6786369999999999</v>
      </c>
      <c r="AF81" s="29">
        <v>1.702407</v>
      </c>
      <c r="AG81" s="29">
        <v>1.727231</v>
      </c>
      <c r="AH81" s="29">
        <v>1.7528760000000001</v>
      </c>
      <c r="AI81" s="27">
        <v>1.0259000000000001E-2</v>
      </c>
    </row>
    <row r="82" spans="1:35" ht="15" customHeight="1">
      <c r="A82" s="15" t="s">
        <v>8</v>
      </c>
      <c r="B82" s="32" t="s">
        <v>7</v>
      </c>
      <c r="C82" s="29">
        <v>0.245757</v>
      </c>
      <c r="D82" s="29">
        <v>0.25195600000000001</v>
      </c>
      <c r="E82" s="29">
        <v>0.24727399999999999</v>
      </c>
      <c r="F82" s="29">
        <v>0.24185499999999999</v>
      </c>
      <c r="G82" s="29">
        <v>0.23461799999999999</v>
      </c>
      <c r="H82" s="29">
        <v>0.22980800000000001</v>
      </c>
      <c r="I82" s="29">
        <v>0.22891800000000001</v>
      </c>
      <c r="J82" s="29">
        <v>0.228018</v>
      </c>
      <c r="K82" s="29">
        <v>0.227745</v>
      </c>
      <c r="L82" s="29">
        <v>0.22897000000000001</v>
      </c>
      <c r="M82" s="29">
        <v>0.22845399999999999</v>
      </c>
      <c r="N82" s="29">
        <v>0.228098</v>
      </c>
      <c r="O82" s="29">
        <v>0.22814899999999999</v>
      </c>
      <c r="P82" s="29">
        <v>0.22819700000000001</v>
      </c>
      <c r="Q82" s="29">
        <v>0.22825300000000001</v>
      </c>
      <c r="R82" s="29">
        <v>0.22831799999999999</v>
      </c>
      <c r="S82" s="29">
        <v>0.228408</v>
      </c>
      <c r="T82" s="29">
        <v>0.22850100000000001</v>
      </c>
      <c r="U82" s="29">
        <v>0.228635</v>
      </c>
      <c r="V82" s="29">
        <v>0.22875499999999999</v>
      </c>
      <c r="W82" s="29">
        <v>0.22888500000000001</v>
      </c>
      <c r="X82" s="29">
        <v>0.22899900000000001</v>
      </c>
      <c r="Y82" s="29">
        <v>0.22914799999999999</v>
      </c>
      <c r="Z82" s="29">
        <v>0.22929099999999999</v>
      </c>
      <c r="AA82" s="29">
        <v>0.22944500000000001</v>
      </c>
      <c r="AB82" s="29">
        <v>0.22960700000000001</v>
      </c>
      <c r="AC82" s="29">
        <v>0.22977500000000001</v>
      </c>
      <c r="AD82" s="29">
        <v>0.22994500000000001</v>
      </c>
      <c r="AE82" s="29">
        <v>0.23011400000000001</v>
      </c>
      <c r="AF82" s="29">
        <v>0.23028799999999999</v>
      </c>
      <c r="AG82" s="29">
        <v>0.230466</v>
      </c>
      <c r="AH82" s="29">
        <v>0.23064699999999999</v>
      </c>
      <c r="AI82" s="27">
        <v>-2.0449999999999999E-3</v>
      </c>
    </row>
    <row r="83" spans="1:35" ht="15" customHeight="1">
      <c r="A83" s="15" t="s">
        <v>6</v>
      </c>
      <c r="B83" s="32" t="s">
        <v>5</v>
      </c>
      <c r="C83" s="29">
        <v>6.2101000000000003E-2</v>
      </c>
      <c r="D83" s="29">
        <v>6.1879000000000003E-2</v>
      </c>
      <c r="E83" s="29">
        <v>6.1698999999999997E-2</v>
      </c>
      <c r="F83" s="29">
        <v>6.1485999999999999E-2</v>
      </c>
      <c r="G83" s="29">
        <v>6.1273000000000001E-2</v>
      </c>
      <c r="H83" s="29">
        <v>6.1046999999999997E-2</v>
      </c>
      <c r="I83" s="29">
        <v>6.0801000000000001E-2</v>
      </c>
      <c r="J83" s="29">
        <v>6.0561999999999998E-2</v>
      </c>
      <c r="K83" s="29">
        <v>6.0338999999999997E-2</v>
      </c>
      <c r="L83" s="29">
        <v>6.0145999999999998E-2</v>
      </c>
      <c r="M83" s="29">
        <v>5.9989000000000001E-2</v>
      </c>
      <c r="N83" s="29">
        <v>5.9838000000000002E-2</v>
      </c>
      <c r="O83" s="29">
        <v>5.9705000000000001E-2</v>
      </c>
      <c r="P83" s="29">
        <v>5.9584999999999999E-2</v>
      </c>
      <c r="Q83" s="29">
        <v>5.9469000000000001E-2</v>
      </c>
      <c r="R83" s="29">
        <v>5.9378E-2</v>
      </c>
      <c r="S83" s="29">
        <v>5.9305999999999998E-2</v>
      </c>
      <c r="T83" s="29">
        <v>5.9277000000000003E-2</v>
      </c>
      <c r="U83" s="29">
        <v>5.9264999999999998E-2</v>
      </c>
      <c r="V83" s="29">
        <v>5.9268000000000001E-2</v>
      </c>
      <c r="W83" s="29">
        <v>5.9288E-2</v>
      </c>
      <c r="X83" s="29">
        <v>5.9296000000000001E-2</v>
      </c>
      <c r="Y83" s="29">
        <v>5.9297999999999997E-2</v>
      </c>
      <c r="Z83" s="29">
        <v>5.9334999999999999E-2</v>
      </c>
      <c r="AA83" s="29">
        <v>5.9360999999999997E-2</v>
      </c>
      <c r="AB83" s="29">
        <v>5.9407000000000001E-2</v>
      </c>
      <c r="AC83" s="29">
        <v>5.9490000000000001E-2</v>
      </c>
      <c r="AD83" s="29">
        <v>5.9586E-2</v>
      </c>
      <c r="AE83" s="29">
        <v>5.9687999999999998E-2</v>
      </c>
      <c r="AF83" s="29">
        <v>5.9813999999999999E-2</v>
      </c>
      <c r="AG83" s="29">
        <v>5.9926E-2</v>
      </c>
      <c r="AH83" s="29">
        <v>6.0026999999999997E-2</v>
      </c>
      <c r="AI83" s="27">
        <v>-1.0950000000000001E-3</v>
      </c>
    </row>
    <row r="84" spans="1:35" ht="15" customHeight="1">
      <c r="A84" s="15" t="s">
        <v>4</v>
      </c>
      <c r="B84" s="32" t="s">
        <v>841</v>
      </c>
      <c r="C84" s="29">
        <v>0.31739299999999998</v>
      </c>
      <c r="D84" s="29">
        <v>0.31517099999999998</v>
      </c>
      <c r="E84" s="29">
        <v>0.33130700000000002</v>
      </c>
      <c r="F84" s="29">
        <v>0.33717799999999998</v>
      </c>
      <c r="G84" s="29">
        <v>0.34052199999999999</v>
      </c>
      <c r="H84" s="29">
        <v>0.34725099999999998</v>
      </c>
      <c r="I84" s="29">
        <v>0.35514699999999999</v>
      </c>
      <c r="J84" s="29">
        <v>0.35935600000000001</v>
      </c>
      <c r="K84" s="29">
        <v>0.357068</v>
      </c>
      <c r="L84" s="29">
        <v>0.35733500000000001</v>
      </c>
      <c r="M84" s="29">
        <v>0.36055799999999999</v>
      </c>
      <c r="N84" s="29">
        <v>0.36154199999999997</v>
      </c>
      <c r="O84" s="29">
        <v>0.36494100000000002</v>
      </c>
      <c r="P84" s="29">
        <v>0.36652099999999999</v>
      </c>
      <c r="Q84" s="29">
        <v>0.36658499999999999</v>
      </c>
      <c r="R84" s="29">
        <v>0.36730000000000002</v>
      </c>
      <c r="S84" s="29">
        <v>0.36870799999999998</v>
      </c>
      <c r="T84" s="29">
        <v>0.37387199999999998</v>
      </c>
      <c r="U84" s="29">
        <v>0.376363</v>
      </c>
      <c r="V84" s="29">
        <v>0.38012000000000001</v>
      </c>
      <c r="W84" s="29">
        <v>0.38538299999999998</v>
      </c>
      <c r="X84" s="29">
        <v>0.38880399999999998</v>
      </c>
      <c r="Y84" s="29">
        <v>0.39178000000000002</v>
      </c>
      <c r="Z84" s="29">
        <v>0.398781</v>
      </c>
      <c r="AA84" s="29">
        <v>0.40295999999999998</v>
      </c>
      <c r="AB84" s="29">
        <v>0.406918</v>
      </c>
      <c r="AC84" s="29">
        <v>0.41073599999999999</v>
      </c>
      <c r="AD84" s="29">
        <v>0.41542299999999999</v>
      </c>
      <c r="AE84" s="29">
        <v>0.419431</v>
      </c>
      <c r="AF84" s="29">
        <v>0.424151</v>
      </c>
      <c r="AG84" s="29">
        <v>0.42755599999999999</v>
      </c>
      <c r="AH84" s="29">
        <v>0.431008</v>
      </c>
      <c r="AI84" s="27">
        <v>9.9190000000000007E-3</v>
      </c>
    </row>
    <row r="85" spans="1:35" ht="15" customHeight="1">
      <c r="A85" s="15" t="s">
        <v>3</v>
      </c>
      <c r="B85" s="25" t="s">
        <v>2</v>
      </c>
      <c r="C85" s="30">
        <v>14.473433</v>
      </c>
      <c r="D85" s="30">
        <v>14.53084</v>
      </c>
      <c r="E85" s="30">
        <v>14.515177</v>
      </c>
      <c r="F85" s="30">
        <v>14.408682000000001</v>
      </c>
      <c r="G85" s="30">
        <v>14.284176</v>
      </c>
      <c r="H85" s="30">
        <v>14.113085</v>
      </c>
      <c r="I85" s="30">
        <v>13.944188</v>
      </c>
      <c r="J85" s="30">
        <v>13.801455000000001</v>
      </c>
      <c r="K85" s="30">
        <v>13.680749</v>
      </c>
      <c r="L85" s="30">
        <v>13.568763000000001</v>
      </c>
      <c r="M85" s="30">
        <v>13.462358</v>
      </c>
      <c r="N85" s="30">
        <v>13.368217</v>
      </c>
      <c r="O85" s="30">
        <v>13.305375</v>
      </c>
      <c r="P85" s="30">
        <v>13.229243</v>
      </c>
      <c r="Q85" s="30">
        <v>13.172801</v>
      </c>
      <c r="R85" s="30">
        <v>13.107445999999999</v>
      </c>
      <c r="S85" s="30">
        <v>13.048519000000001</v>
      </c>
      <c r="T85" s="30">
        <v>13.017054999999999</v>
      </c>
      <c r="U85" s="30">
        <v>12.995324999999999</v>
      </c>
      <c r="V85" s="30">
        <v>12.977034</v>
      </c>
      <c r="W85" s="30">
        <v>12.975856</v>
      </c>
      <c r="X85" s="30">
        <v>12.986323000000001</v>
      </c>
      <c r="Y85" s="30">
        <v>12.997332999999999</v>
      </c>
      <c r="Z85" s="30">
        <v>13.026218</v>
      </c>
      <c r="AA85" s="30">
        <v>13.060641</v>
      </c>
      <c r="AB85" s="30">
        <v>13.110025</v>
      </c>
      <c r="AC85" s="30">
        <v>13.173438000000001</v>
      </c>
      <c r="AD85" s="30">
        <v>13.26224</v>
      </c>
      <c r="AE85" s="30">
        <v>13.345319999999999</v>
      </c>
      <c r="AF85" s="30">
        <v>13.450161</v>
      </c>
      <c r="AG85" s="30">
        <v>13.563889</v>
      </c>
      <c r="AH85" s="30">
        <v>13.686009</v>
      </c>
      <c r="AI85" s="31">
        <v>-1.8029999999999999E-3</v>
      </c>
    </row>
    <row r="86" spans="1:35" ht="15" customHeight="1" thickBot="1"/>
    <row r="87" spans="1:35" ht="15" customHeight="1">
      <c r="B87" s="134" t="s">
        <v>3049</v>
      </c>
      <c r="C87" s="134"/>
      <c r="D87" s="134"/>
      <c r="E87" s="134"/>
      <c r="F87" s="134"/>
      <c r="G87" s="134"/>
      <c r="H87" s="134"/>
      <c r="I87" s="134"/>
      <c r="J87" s="134"/>
      <c r="K87" s="134"/>
      <c r="L87" s="134"/>
      <c r="M87" s="134"/>
      <c r="N87" s="134"/>
      <c r="O87" s="134"/>
      <c r="P87" s="134"/>
      <c r="Q87" s="134"/>
      <c r="R87" s="134"/>
      <c r="S87" s="134"/>
      <c r="T87" s="134"/>
      <c r="U87" s="134"/>
      <c r="V87" s="134"/>
      <c r="W87" s="134"/>
      <c r="X87" s="134"/>
      <c r="Y87" s="134"/>
      <c r="Z87" s="134"/>
      <c r="AA87" s="134"/>
      <c r="AB87" s="134"/>
      <c r="AC87" s="134"/>
      <c r="AD87" s="134"/>
      <c r="AE87" s="134"/>
      <c r="AF87" s="134"/>
      <c r="AG87" s="134"/>
      <c r="AH87" s="134"/>
      <c r="AI87" s="134"/>
    </row>
    <row r="88" spans="1:35" ht="15" customHeight="1">
      <c r="B88" s="16" t="s">
        <v>3050</v>
      </c>
    </row>
    <row r="89" spans="1:35" ht="15" customHeight="1">
      <c r="B89" s="16" t="s">
        <v>3051</v>
      </c>
    </row>
    <row r="90" spans="1:35" ht="15" customHeight="1">
      <c r="B90" s="16" t="s">
        <v>3052</v>
      </c>
    </row>
    <row r="91" spans="1:35" ht="15" customHeight="1">
      <c r="B91" s="16" t="s">
        <v>3053</v>
      </c>
    </row>
    <row r="92" spans="1:35" ht="15" customHeight="1">
      <c r="B92" s="16" t="s">
        <v>3054</v>
      </c>
    </row>
    <row r="93" spans="1:35" ht="15" customHeight="1">
      <c r="B93" s="16" t="s">
        <v>3055</v>
      </c>
    </row>
    <row r="94" spans="1:35" ht="15" customHeight="1">
      <c r="B94" s="16" t="s">
        <v>3056</v>
      </c>
    </row>
    <row r="95" spans="1:35" ht="15" customHeight="1">
      <c r="B95" s="16" t="s">
        <v>3057</v>
      </c>
    </row>
    <row r="96" spans="1:35" ht="15" customHeight="1">
      <c r="B96" s="16" t="s">
        <v>3058</v>
      </c>
    </row>
    <row r="97" spans="2:2" ht="15" customHeight="1">
      <c r="B97" s="16" t="s">
        <v>3059</v>
      </c>
    </row>
  </sheetData>
  <mergeCells count="1">
    <mergeCell ref="B87:AI8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69"/>
  <sheetViews>
    <sheetView workbookViewId="0"/>
  </sheetViews>
  <sheetFormatPr defaultColWidth="12.08984375" defaultRowHeight="15" customHeight="1"/>
  <cols>
    <col min="1" max="1" width="21.81640625" style="54" customWidth="1"/>
    <col min="2" max="4" width="9.08984375"/>
  </cols>
  <sheetData>
    <row r="1" spans="1:37" s="54" customFormat="1" ht="15" customHeight="1">
      <c r="A1" s="54" t="s">
        <v>1347</v>
      </c>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row>
    <row r="10" spans="1:37" ht="15" customHeight="1">
      <c r="A10" s="110" t="s">
        <v>542</v>
      </c>
      <c r="B10" t="s">
        <v>1195</v>
      </c>
    </row>
    <row r="11" spans="1:37" ht="15" customHeight="1">
      <c r="B11" t="s">
        <v>1196</v>
      </c>
    </row>
    <row r="12" spans="1:37" ht="15" customHeight="1">
      <c r="B12" t="s">
        <v>1197</v>
      </c>
    </row>
    <row r="13" spans="1:37" ht="15" customHeight="1">
      <c r="B13" t="s">
        <v>1198</v>
      </c>
    </row>
    <row r="14" spans="1:37" ht="15" customHeight="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7" ht="15" customHeight="1">
      <c r="B15" t="s">
        <v>45</v>
      </c>
      <c r="D15" t="s">
        <v>1291</v>
      </c>
    </row>
    <row r="16" spans="1:37" ht="15" customHeight="1">
      <c r="B16" t="s">
        <v>1200</v>
      </c>
      <c r="D16" t="s">
        <v>1292</v>
      </c>
    </row>
    <row r="17" spans="1:37" ht="15" customHeight="1">
      <c r="A17" s="110" t="s">
        <v>543</v>
      </c>
      <c r="B17" t="s">
        <v>1201</v>
      </c>
      <c r="C17" t="s">
        <v>1202</v>
      </c>
      <c r="D17" t="s">
        <v>1293</v>
      </c>
      <c r="E17" t="s">
        <v>1294</v>
      </c>
      <c r="F17">
        <v>13684.958984000001</v>
      </c>
      <c r="G17">
        <v>14333.232421999999</v>
      </c>
      <c r="H17">
        <v>14327.021484000001</v>
      </c>
      <c r="I17">
        <v>14365.352539</v>
      </c>
      <c r="J17">
        <v>14366.454102</v>
      </c>
      <c r="K17">
        <v>14341.867188</v>
      </c>
      <c r="L17">
        <v>14287.133789</v>
      </c>
      <c r="M17">
        <v>14207.240234000001</v>
      </c>
      <c r="N17">
        <v>14125.376953000001</v>
      </c>
      <c r="O17">
        <v>14028.782227</v>
      </c>
      <c r="P17">
        <v>13931.946289</v>
      </c>
      <c r="Q17">
        <v>13831.038086</v>
      </c>
      <c r="R17">
        <v>13740.599609000001</v>
      </c>
      <c r="S17">
        <v>13671.222656</v>
      </c>
      <c r="T17">
        <v>13614.177734000001</v>
      </c>
      <c r="U17">
        <v>13578.905273</v>
      </c>
      <c r="V17">
        <v>13555.065430000001</v>
      </c>
      <c r="W17">
        <v>13533.013671999999</v>
      </c>
      <c r="X17">
        <v>13512.936523</v>
      </c>
      <c r="Y17">
        <v>13507.699219</v>
      </c>
      <c r="Z17">
        <v>13519.427734000001</v>
      </c>
      <c r="AA17">
        <v>13531.689453000001</v>
      </c>
      <c r="AB17">
        <v>13551.022461</v>
      </c>
      <c r="AC17">
        <v>13573.048828000001</v>
      </c>
      <c r="AD17">
        <v>13591.697265999999</v>
      </c>
      <c r="AE17">
        <v>13608.703125</v>
      </c>
      <c r="AF17">
        <v>13631.722656</v>
      </c>
      <c r="AG17">
        <v>13650.463867</v>
      </c>
      <c r="AH17">
        <v>13676.699219</v>
      </c>
      <c r="AI17">
        <v>13706.514648</v>
      </c>
      <c r="AJ17">
        <v>13736.450194999999</v>
      </c>
      <c r="AK17" s="109">
        <v>0</v>
      </c>
    </row>
    <row r="18" spans="1:37" ht="15" customHeight="1">
      <c r="A18" s="110" t="s">
        <v>544</v>
      </c>
      <c r="B18" t="s">
        <v>1203</v>
      </c>
      <c r="C18" t="s">
        <v>1204</v>
      </c>
      <c r="D18" t="s">
        <v>1295</v>
      </c>
      <c r="E18" t="s">
        <v>1294</v>
      </c>
      <c r="F18">
        <v>5675.0976559999999</v>
      </c>
      <c r="G18">
        <v>5849.8979490000002</v>
      </c>
      <c r="H18">
        <v>5755.2529299999997</v>
      </c>
      <c r="I18">
        <v>5674.1972660000001</v>
      </c>
      <c r="J18">
        <v>5571.2587890000004</v>
      </c>
      <c r="K18">
        <v>5452.5517579999996</v>
      </c>
      <c r="L18">
        <v>5322.6035160000001</v>
      </c>
      <c r="M18">
        <v>5185.9599609999996</v>
      </c>
      <c r="N18">
        <v>5050.4599609999996</v>
      </c>
      <c r="O18">
        <v>4913.0922849999997</v>
      </c>
      <c r="P18">
        <v>4785.4287109999996</v>
      </c>
      <c r="Q18">
        <v>4662.6523440000001</v>
      </c>
      <c r="R18">
        <v>4550.6762699999999</v>
      </c>
      <c r="S18">
        <v>4453.6479490000002</v>
      </c>
      <c r="T18">
        <v>4370.2490230000003</v>
      </c>
      <c r="U18">
        <v>4301.7231449999999</v>
      </c>
      <c r="V18">
        <v>4245.4160160000001</v>
      </c>
      <c r="W18">
        <v>4198.529297</v>
      </c>
      <c r="X18">
        <v>4159.6684569999998</v>
      </c>
      <c r="Y18">
        <v>4129.9311520000001</v>
      </c>
      <c r="Z18">
        <v>4109.8427730000003</v>
      </c>
      <c r="AA18">
        <v>4093.1613769999999</v>
      </c>
      <c r="AB18">
        <v>4081.1696780000002</v>
      </c>
      <c r="AC18">
        <v>4071.95874</v>
      </c>
      <c r="AD18">
        <v>4063.4624020000001</v>
      </c>
      <c r="AE18">
        <v>4055.2773440000001</v>
      </c>
      <c r="AF18">
        <v>4048.9262699999999</v>
      </c>
      <c r="AG18">
        <v>4041.358643</v>
      </c>
      <c r="AH18">
        <v>4035.5654300000001</v>
      </c>
      <c r="AI18">
        <v>4031.2226559999999</v>
      </c>
      <c r="AJ18">
        <v>4027.0671390000002</v>
      </c>
      <c r="AK18" s="109">
        <v>-1.0999999999999999E-2</v>
      </c>
    </row>
    <row r="19" spans="1:37" ht="15" customHeight="1">
      <c r="A19" s="110" t="s">
        <v>545</v>
      </c>
      <c r="B19" t="s">
        <v>1205</v>
      </c>
      <c r="C19" t="s">
        <v>1206</v>
      </c>
      <c r="D19" t="s">
        <v>1296</v>
      </c>
      <c r="E19" t="s">
        <v>1294</v>
      </c>
      <c r="F19">
        <v>7993.5629879999997</v>
      </c>
      <c r="G19">
        <v>8466.5332030000009</v>
      </c>
      <c r="H19">
        <v>8555.2402340000008</v>
      </c>
      <c r="I19">
        <v>8674.859375</v>
      </c>
      <c r="J19">
        <v>8779.1953119999998</v>
      </c>
      <c r="K19">
        <v>8873.6572269999997</v>
      </c>
      <c r="L19">
        <v>8949.2451170000004</v>
      </c>
      <c r="M19">
        <v>9006.3876949999994</v>
      </c>
      <c r="N19">
        <v>9060.4140619999998</v>
      </c>
      <c r="O19">
        <v>9101.5810550000006</v>
      </c>
      <c r="P19">
        <v>9132.7763670000004</v>
      </c>
      <c r="Q19">
        <v>9154.9970699999994</v>
      </c>
      <c r="R19">
        <v>9176.8564449999994</v>
      </c>
      <c r="S19">
        <v>9204.7871090000008</v>
      </c>
      <c r="T19">
        <v>9231.3808590000008</v>
      </c>
      <c r="U19">
        <v>9264.8320309999999</v>
      </c>
      <c r="V19">
        <v>9297.4599610000005</v>
      </c>
      <c r="W19">
        <v>9322.4296880000002</v>
      </c>
      <c r="X19">
        <v>9341.3251949999994</v>
      </c>
      <c r="Y19">
        <v>9365.9111329999996</v>
      </c>
      <c r="Z19">
        <v>9397.7851559999999</v>
      </c>
      <c r="AA19">
        <v>9426.7773440000001</v>
      </c>
      <c r="AB19">
        <v>9458.1357420000004</v>
      </c>
      <c r="AC19">
        <v>9489.3994139999995</v>
      </c>
      <c r="AD19">
        <v>9516.5683590000008</v>
      </c>
      <c r="AE19">
        <v>9541.7832030000009</v>
      </c>
      <c r="AF19">
        <v>9571.171875</v>
      </c>
      <c r="AG19">
        <v>9597.5029300000006</v>
      </c>
      <c r="AH19">
        <v>9629.5478519999997</v>
      </c>
      <c r="AI19">
        <v>9663.71875</v>
      </c>
      <c r="AJ19">
        <v>9697.8212889999995</v>
      </c>
      <c r="AK19" s="109">
        <v>6.0000000000000001E-3</v>
      </c>
    </row>
    <row r="20" spans="1:37" ht="15" customHeight="1">
      <c r="A20" s="110" t="s">
        <v>546</v>
      </c>
      <c r="B20" t="s">
        <v>1207</v>
      </c>
      <c r="C20" t="s">
        <v>1208</v>
      </c>
      <c r="D20" t="s">
        <v>1297</v>
      </c>
      <c r="E20" t="s">
        <v>1294</v>
      </c>
      <c r="F20">
        <v>16.299149</v>
      </c>
      <c r="G20">
        <v>16.800868999999999</v>
      </c>
      <c r="H20">
        <v>16.528765</v>
      </c>
      <c r="I20">
        <v>16.295639000000001</v>
      </c>
      <c r="J20">
        <v>15.999691</v>
      </c>
      <c r="K20">
        <v>15.658419</v>
      </c>
      <c r="L20">
        <v>15.284882</v>
      </c>
      <c r="M20">
        <v>14.892150000000001</v>
      </c>
      <c r="N20">
        <v>14.502713999999999</v>
      </c>
      <c r="O20">
        <v>14.107929</v>
      </c>
      <c r="P20">
        <v>13.741054</v>
      </c>
      <c r="Q20">
        <v>13.388216</v>
      </c>
      <c r="R20">
        <v>13.066401000000001</v>
      </c>
      <c r="S20">
        <v>12.787572000000001</v>
      </c>
      <c r="T20">
        <v>12.547905999999999</v>
      </c>
      <c r="U20">
        <v>12.350932999999999</v>
      </c>
      <c r="V20">
        <v>12.189022</v>
      </c>
      <c r="W20">
        <v>12.054244000000001</v>
      </c>
      <c r="X20">
        <v>11.942542</v>
      </c>
      <c r="Y20">
        <v>11.857060000000001</v>
      </c>
      <c r="Z20">
        <v>11.799364000000001</v>
      </c>
      <c r="AA20">
        <v>11.751442000000001</v>
      </c>
      <c r="AB20">
        <v>11.71702</v>
      </c>
      <c r="AC20">
        <v>11.690611000000001</v>
      </c>
      <c r="AD20">
        <v>11.666224</v>
      </c>
      <c r="AE20">
        <v>11.642757</v>
      </c>
      <c r="AF20">
        <v>11.624537</v>
      </c>
      <c r="AG20">
        <v>11.602817999999999</v>
      </c>
      <c r="AH20">
        <v>11.586204</v>
      </c>
      <c r="AI20">
        <v>11.573715</v>
      </c>
      <c r="AJ20">
        <v>11.561806000000001</v>
      </c>
      <c r="AK20" s="109">
        <v>-1.0999999999999999E-2</v>
      </c>
    </row>
    <row r="21" spans="1:37" ht="15" customHeight="1">
      <c r="A21" s="110" t="s">
        <v>547</v>
      </c>
      <c r="B21" t="s">
        <v>1209</v>
      </c>
      <c r="C21" t="s">
        <v>1210</v>
      </c>
      <c r="D21" t="s">
        <v>1298</v>
      </c>
      <c r="E21" t="s">
        <v>1294</v>
      </c>
      <c r="F21">
        <v>800.59765600000003</v>
      </c>
      <c r="G21">
        <v>824.58264199999996</v>
      </c>
      <c r="H21">
        <v>837.180115</v>
      </c>
      <c r="I21">
        <v>842.73663299999998</v>
      </c>
      <c r="J21">
        <v>851.00817900000004</v>
      </c>
      <c r="K21">
        <v>861.96362299999998</v>
      </c>
      <c r="L21">
        <v>867.17663600000003</v>
      </c>
      <c r="M21">
        <v>868.256348</v>
      </c>
      <c r="N21">
        <v>868.72143600000004</v>
      </c>
      <c r="O21">
        <v>868.14349400000003</v>
      </c>
      <c r="P21">
        <v>868.26971400000002</v>
      </c>
      <c r="Q21">
        <v>869.091003</v>
      </c>
      <c r="R21">
        <v>871.65924099999995</v>
      </c>
      <c r="S21">
        <v>875.055969</v>
      </c>
      <c r="T21">
        <v>880.52374299999997</v>
      </c>
      <c r="U21">
        <v>888.54583700000001</v>
      </c>
      <c r="V21">
        <v>896.60485800000004</v>
      </c>
      <c r="W21">
        <v>904.578979</v>
      </c>
      <c r="X21">
        <v>913.07678199999998</v>
      </c>
      <c r="Y21">
        <v>922.39556900000002</v>
      </c>
      <c r="Z21">
        <v>932.01129200000003</v>
      </c>
      <c r="AA21">
        <v>942.83514400000001</v>
      </c>
      <c r="AB21">
        <v>953.38037099999997</v>
      </c>
      <c r="AC21">
        <v>965.23498500000005</v>
      </c>
      <c r="AD21">
        <v>976.00677499999995</v>
      </c>
      <c r="AE21">
        <v>987.21423300000004</v>
      </c>
      <c r="AF21">
        <v>999.34716800000001</v>
      </c>
      <c r="AG21">
        <v>1008.794495</v>
      </c>
      <c r="AH21">
        <v>1019.460449</v>
      </c>
      <c r="AI21">
        <v>1031.487061</v>
      </c>
      <c r="AJ21">
        <v>1044.0882570000001</v>
      </c>
      <c r="AK21" s="109">
        <v>8.9999999999999993E-3</v>
      </c>
    </row>
    <row r="22" spans="1:37" ht="15" customHeight="1">
      <c r="A22" s="110" t="s">
        <v>548</v>
      </c>
      <c r="B22" t="s">
        <v>1211</v>
      </c>
      <c r="C22" t="s">
        <v>1212</v>
      </c>
      <c r="D22" t="s">
        <v>1299</v>
      </c>
      <c r="E22" t="s">
        <v>1294</v>
      </c>
      <c r="F22">
        <v>123.600578</v>
      </c>
      <c r="G22">
        <v>155.22908000000001</v>
      </c>
      <c r="H22">
        <v>178.08673099999999</v>
      </c>
      <c r="I22">
        <v>194.79402200000001</v>
      </c>
      <c r="J22">
        <v>207.08706699999999</v>
      </c>
      <c r="K22">
        <v>215.93284600000001</v>
      </c>
      <c r="L22">
        <v>222.44670099999999</v>
      </c>
      <c r="M22">
        <v>227.38673399999999</v>
      </c>
      <c r="N22">
        <v>229.82676699999999</v>
      </c>
      <c r="O22">
        <v>231.575424</v>
      </c>
      <c r="P22">
        <v>233.384491</v>
      </c>
      <c r="Q22">
        <v>233.90917999999999</v>
      </c>
      <c r="R22">
        <v>234.577225</v>
      </c>
      <c r="S22">
        <v>234.89816300000001</v>
      </c>
      <c r="T22">
        <v>235.11737099999999</v>
      </c>
      <c r="U22">
        <v>234.73181199999999</v>
      </c>
      <c r="V22">
        <v>234.53500399999999</v>
      </c>
      <c r="W22">
        <v>234.32896400000001</v>
      </c>
      <c r="X22">
        <v>233.97901899999999</v>
      </c>
      <c r="Y22">
        <v>233.39025899999999</v>
      </c>
      <c r="Z22">
        <v>232.921921</v>
      </c>
      <c r="AA22">
        <v>232.25186199999999</v>
      </c>
      <c r="AB22">
        <v>231.51383999999999</v>
      </c>
      <c r="AC22">
        <v>230.76698300000001</v>
      </c>
      <c r="AD22">
        <v>230.024933</v>
      </c>
      <c r="AE22">
        <v>229.27586400000001</v>
      </c>
      <c r="AF22">
        <v>228.442001</v>
      </c>
      <c r="AG22">
        <v>227.69670099999999</v>
      </c>
      <c r="AH22">
        <v>226.85817</v>
      </c>
      <c r="AI22">
        <v>226.28666699999999</v>
      </c>
      <c r="AJ22">
        <v>225.79505900000001</v>
      </c>
      <c r="AK22" s="109">
        <v>0.02</v>
      </c>
    </row>
    <row r="23" spans="1:37" ht="15" customHeight="1">
      <c r="A23" s="110" t="s">
        <v>549</v>
      </c>
      <c r="B23" t="s">
        <v>1213</v>
      </c>
      <c r="C23" t="s">
        <v>1214</v>
      </c>
      <c r="D23" t="s">
        <v>1300</v>
      </c>
      <c r="E23" t="s">
        <v>1294</v>
      </c>
      <c r="F23">
        <v>65.868385000000004</v>
      </c>
      <c r="G23">
        <v>77.343924999999999</v>
      </c>
      <c r="H23">
        <v>85.037193000000002</v>
      </c>
      <c r="I23">
        <v>90.397377000000006</v>
      </c>
      <c r="J23">
        <v>94.148392000000001</v>
      </c>
      <c r="K23">
        <v>96.454200999999998</v>
      </c>
      <c r="L23">
        <v>98.028533999999993</v>
      </c>
      <c r="M23">
        <v>99.228485000000006</v>
      </c>
      <c r="N23">
        <v>98.787505999999993</v>
      </c>
      <c r="O23">
        <v>98.326217999999997</v>
      </c>
      <c r="P23">
        <v>98.456612000000007</v>
      </c>
      <c r="Q23">
        <v>97.730179000000007</v>
      </c>
      <c r="R23">
        <v>97.429573000000005</v>
      </c>
      <c r="S23">
        <v>97.078491</v>
      </c>
      <c r="T23">
        <v>96.865768000000003</v>
      </c>
      <c r="U23">
        <v>96.190719999999999</v>
      </c>
      <c r="V23">
        <v>95.827606000000003</v>
      </c>
      <c r="W23">
        <v>95.546768</v>
      </c>
      <c r="X23">
        <v>95.188216999999995</v>
      </c>
      <c r="Y23">
        <v>94.635986000000003</v>
      </c>
      <c r="Z23">
        <v>94.234970000000004</v>
      </c>
      <c r="AA23">
        <v>93.656120000000001</v>
      </c>
      <c r="AB23">
        <v>93.025208000000006</v>
      </c>
      <c r="AC23">
        <v>92.393783999999997</v>
      </c>
      <c r="AD23">
        <v>91.770995999999997</v>
      </c>
      <c r="AE23">
        <v>91.134651000000005</v>
      </c>
      <c r="AF23">
        <v>90.408362999999994</v>
      </c>
      <c r="AG23">
        <v>89.765427000000003</v>
      </c>
      <c r="AH23">
        <v>89.013596000000007</v>
      </c>
      <c r="AI23">
        <v>88.517876000000001</v>
      </c>
      <c r="AJ23">
        <v>88.092033000000001</v>
      </c>
      <c r="AK23" s="109">
        <v>0.01</v>
      </c>
    </row>
    <row r="24" spans="1:37" ht="15" customHeight="1">
      <c r="A24" s="110" t="s">
        <v>550</v>
      </c>
      <c r="B24" t="s">
        <v>1215</v>
      </c>
      <c r="C24" t="s">
        <v>1216</v>
      </c>
      <c r="D24" t="s">
        <v>1301</v>
      </c>
      <c r="E24" t="s">
        <v>1294</v>
      </c>
      <c r="F24">
        <v>21.389296000000002</v>
      </c>
      <c r="G24">
        <v>24.819852999999998</v>
      </c>
      <c r="H24">
        <v>27.510082000000001</v>
      </c>
      <c r="I24">
        <v>29.622658000000001</v>
      </c>
      <c r="J24">
        <v>31.287822999999999</v>
      </c>
      <c r="K24">
        <v>32.605826999999998</v>
      </c>
      <c r="L24">
        <v>33.663296000000003</v>
      </c>
      <c r="M24">
        <v>34.520812999999997</v>
      </c>
      <c r="N24">
        <v>35.224196999999997</v>
      </c>
      <c r="O24">
        <v>35.813029999999998</v>
      </c>
      <c r="P24">
        <v>36.317593000000002</v>
      </c>
      <c r="Q24">
        <v>36.759636</v>
      </c>
      <c r="R24">
        <v>37.152343999999999</v>
      </c>
      <c r="S24">
        <v>37.510295999999997</v>
      </c>
      <c r="T24">
        <v>37.844872000000002</v>
      </c>
      <c r="U24">
        <v>38.157986000000001</v>
      </c>
      <c r="V24">
        <v>38.449916999999999</v>
      </c>
      <c r="W24">
        <v>38.723610000000001</v>
      </c>
      <c r="X24">
        <v>38.985104</v>
      </c>
      <c r="Y24">
        <v>39.238807999999999</v>
      </c>
      <c r="Z24">
        <v>39.486941999999999</v>
      </c>
      <c r="AA24">
        <v>39.726619999999997</v>
      </c>
      <c r="AB24">
        <v>39.958668000000003</v>
      </c>
      <c r="AC24">
        <v>40.184944000000002</v>
      </c>
      <c r="AD24">
        <v>40.404293000000003</v>
      </c>
      <c r="AE24">
        <v>40.622166</v>
      </c>
      <c r="AF24">
        <v>40.834713000000001</v>
      </c>
      <c r="AG24">
        <v>41.040450999999997</v>
      </c>
      <c r="AH24">
        <v>41.248080999999999</v>
      </c>
      <c r="AI24">
        <v>41.453494999999997</v>
      </c>
      <c r="AJ24">
        <v>41.657665000000001</v>
      </c>
      <c r="AK24" s="109">
        <v>2.1999999999999999E-2</v>
      </c>
    </row>
    <row r="25" spans="1:37" ht="15" customHeight="1">
      <c r="A25" s="110" t="s">
        <v>551</v>
      </c>
      <c r="B25" t="s">
        <v>1217</v>
      </c>
      <c r="C25" t="s">
        <v>1218</v>
      </c>
      <c r="D25" t="s">
        <v>1302</v>
      </c>
      <c r="E25" t="s">
        <v>1294</v>
      </c>
      <c r="F25">
        <v>36.342903</v>
      </c>
      <c r="G25">
        <v>53.065319000000002</v>
      </c>
      <c r="H25">
        <v>65.539473999999998</v>
      </c>
      <c r="I25">
        <v>74.774010000000004</v>
      </c>
      <c r="J25">
        <v>81.650841</v>
      </c>
      <c r="K25">
        <v>86.872803000000005</v>
      </c>
      <c r="L25">
        <v>90.754913000000002</v>
      </c>
      <c r="M25">
        <v>93.637444000000002</v>
      </c>
      <c r="N25">
        <v>95.815033</v>
      </c>
      <c r="O25">
        <v>97.436133999999996</v>
      </c>
      <c r="P25">
        <v>98.610291000000004</v>
      </c>
      <c r="Q25">
        <v>99.419357000000005</v>
      </c>
      <c r="R25">
        <v>99.995284999999996</v>
      </c>
      <c r="S25">
        <v>100.30935700000001</v>
      </c>
      <c r="T25">
        <v>100.40677599999999</v>
      </c>
      <c r="U25">
        <v>100.383087</v>
      </c>
      <c r="V25">
        <v>100.25748400000001</v>
      </c>
      <c r="W25">
        <v>100.05856300000001</v>
      </c>
      <c r="X25">
        <v>99.805701999999997</v>
      </c>
      <c r="Y25">
        <v>99.515450000000001</v>
      </c>
      <c r="Z25">
        <v>99.200005000000004</v>
      </c>
      <c r="AA25">
        <v>98.869118</v>
      </c>
      <c r="AB25">
        <v>98.529976000000005</v>
      </c>
      <c r="AC25">
        <v>98.188254999999998</v>
      </c>
      <c r="AD25">
        <v>97.849648000000002</v>
      </c>
      <c r="AE25">
        <v>97.519051000000005</v>
      </c>
      <c r="AF25">
        <v>97.198905999999994</v>
      </c>
      <c r="AG25">
        <v>96.890816000000001</v>
      </c>
      <c r="AH25">
        <v>96.596496999999999</v>
      </c>
      <c r="AI25">
        <v>96.315291999999999</v>
      </c>
      <c r="AJ25">
        <v>96.045379999999994</v>
      </c>
      <c r="AK25" s="109">
        <v>3.3000000000000002E-2</v>
      </c>
    </row>
    <row r="26" spans="1:37" ht="15" customHeight="1">
      <c r="A26" s="110" t="s">
        <v>552</v>
      </c>
      <c r="B26" t="s">
        <v>1219</v>
      </c>
      <c r="C26" t="s">
        <v>1220</v>
      </c>
      <c r="D26" t="s">
        <v>1303</v>
      </c>
      <c r="E26" t="s">
        <v>1294</v>
      </c>
      <c r="F26">
        <v>5217.8583980000003</v>
      </c>
      <c r="G26">
        <v>5322.7695309999999</v>
      </c>
      <c r="H26">
        <v>5462.2490230000003</v>
      </c>
      <c r="I26">
        <v>5509.6767579999996</v>
      </c>
      <c r="J26">
        <v>5566.1889650000003</v>
      </c>
      <c r="K26">
        <v>5614.4267579999996</v>
      </c>
      <c r="L26">
        <v>5611.2626950000003</v>
      </c>
      <c r="M26">
        <v>5579.9848629999997</v>
      </c>
      <c r="N26">
        <v>5546.2661129999997</v>
      </c>
      <c r="O26">
        <v>5504.2885740000002</v>
      </c>
      <c r="P26">
        <v>5469.7124020000001</v>
      </c>
      <c r="Q26">
        <v>5438.392578</v>
      </c>
      <c r="R26">
        <v>5413.3032229999999</v>
      </c>
      <c r="S26">
        <v>5386.6933589999999</v>
      </c>
      <c r="T26">
        <v>5378.1450199999999</v>
      </c>
      <c r="U26">
        <v>5393.2607420000004</v>
      </c>
      <c r="V26">
        <v>5407.6289059999999</v>
      </c>
      <c r="W26">
        <v>5423.5878910000001</v>
      </c>
      <c r="X26">
        <v>5448.6401370000003</v>
      </c>
      <c r="Y26">
        <v>5481.9277339999999</v>
      </c>
      <c r="Z26">
        <v>5512.1757809999999</v>
      </c>
      <c r="AA26">
        <v>5555.0849609999996</v>
      </c>
      <c r="AB26">
        <v>5607.7851559999999</v>
      </c>
      <c r="AC26">
        <v>5675.595703</v>
      </c>
      <c r="AD26">
        <v>5732.5214839999999</v>
      </c>
      <c r="AE26">
        <v>5793.8339839999999</v>
      </c>
      <c r="AF26">
        <v>5843.8720700000003</v>
      </c>
      <c r="AG26">
        <v>5892.34375</v>
      </c>
      <c r="AH26">
        <v>5949.0996089999999</v>
      </c>
      <c r="AI26">
        <v>6010.8964839999999</v>
      </c>
      <c r="AJ26">
        <v>6080.1992190000001</v>
      </c>
      <c r="AK26" s="109">
        <v>5.0000000000000001E-3</v>
      </c>
    </row>
    <row r="27" spans="1:37" ht="15" customHeight="1">
      <c r="A27" s="110" t="s">
        <v>838</v>
      </c>
      <c r="B27" t="s">
        <v>1221</v>
      </c>
      <c r="C27" t="s">
        <v>1222</v>
      </c>
      <c r="D27" t="s">
        <v>1304</v>
      </c>
      <c r="E27" t="s">
        <v>1294</v>
      </c>
      <c r="F27">
        <v>623.06994599999996</v>
      </c>
      <c r="G27">
        <v>645.39587400000005</v>
      </c>
      <c r="H27">
        <v>666.46093800000006</v>
      </c>
      <c r="I27">
        <v>672.76428199999998</v>
      </c>
      <c r="J27">
        <v>679.08013900000003</v>
      </c>
      <c r="K27">
        <v>685.09301800000003</v>
      </c>
      <c r="L27">
        <v>686.81488000000002</v>
      </c>
      <c r="M27">
        <v>689.43060300000002</v>
      </c>
      <c r="N27">
        <v>695.90313700000002</v>
      </c>
      <c r="O27">
        <v>704.39605700000004</v>
      </c>
      <c r="P27">
        <v>715.78515600000003</v>
      </c>
      <c r="Q27">
        <v>728.40606700000001</v>
      </c>
      <c r="R27">
        <v>741.20001200000002</v>
      </c>
      <c r="S27">
        <v>752.46380599999998</v>
      </c>
      <c r="T27">
        <v>764.91387899999995</v>
      </c>
      <c r="U27">
        <v>778.96105999999997</v>
      </c>
      <c r="V27">
        <v>790.86975099999995</v>
      </c>
      <c r="W27">
        <v>801.790344</v>
      </c>
      <c r="X27">
        <v>813.50750700000003</v>
      </c>
      <c r="Y27">
        <v>825.59966999999995</v>
      </c>
      <c r="Z27">
        <v>835.62042199999996</v>
      </c>
      <c r="AA27">
        <v>847.15545699999996</v>
      </c>
      <c r="AB27">
        <v>859.51312299999995</v>
      </c>
      <c r="AC27">
        <v>873.85864300000003</v>
      </c>
      <c r="AD27">
        <v>886.58178699999996</v>
      </c>
      <c r="AE27">
        <v>900.41290300000003</v>
      </c>
      <c r="AF27">
        <v>912.65734899999995</v>
      </c>
      <c r="AG27">
        <v>925.97637899999995</v>
      </c>
      <c r="AH27">
        <v>941.71063200000003</v>
      </c>
      <c r="AI27">
        <v>957.63281199999994</v>
      </c>
      <c r="AJ27">
        <v>974.67028800000003</v>
      </c>
      <c r="AK27" s="109">
        <v>1.4999999999999999E-2</v>
      </c>
    </row>
    <row r="28" spans="1:37" ht="15" customHeight="1">
      <c r="A28" s="110" t="s">
        <v>839</v>
      </c>
      <c r="B28" t="s">
        <v>1223</v>
      </c>
      <c r="C28" t="s">
        <v>1224</v>
      </c>
      <c r="D28" t="s">
        <v>1305</v>
      </c>
      <c r="E28" t="s">
        <v>1294</v>
      </c>
      <c r="F28">
        <v>857.06536900000003</v>
      </c>
      <c r="G28">
        <v>869.86614999999995</v>
      </c>
      <c r="H28">
        <v>890.51806599999998</v>
      </c>
      <c r="I28">
        <v>896.80108600000005</v>
      </c>
      <c r="J28">
        <v>905.21356200000002</v>
      </c>
      <c r="K28">
        <v>912.46588099999997</v>
      </c>
      <c r="L28">
        <v>913.59228499999995</v>
      </c>
      <c r="M28">
        <v>912.76141399999995</v>
      </c>
      <c r="N28">
        <v>914.32025099999998</v>
      </c>
      <c r="O28">
        <v>915.86730999999997</v>
      </c>
      <c r="P28">
        <v>919.06011999999998</v>
      </c>
      <c r="Q28">
        <v>922.55645800000002</v>
      </c>
      <c r="R28">
        <v>927.62286400000005</v>
      </c>
      <c r="S28">
        <v>931.74395800000002</v>
      </c>
      <c r="T28">
        <v>938.57818599999996</v>
      </c>
      <c r="U28">
        <v>949.52819799999997</v>
      </c>
      <c r="V28">
        <v>960.74688700000002</v>
      </c>
      <c r="W28">
        <v>973.51715100000001</v>
      </c>
      <c r="X28">
        <v>988.40875200000005</v>
      </c>
      <c r="Y28">
        <v>1006.581726</v>
      </c>
      <c r="Z28">
        <v>1024.9167480000001</v>
      </c>
      <c r="AA28">
        <v>1046.2407229999999</v>
      </c>
      <c r="AB28">
        <v>1069.5592039999999</v>
      </c>
      <c r="AC28">
        <v>1096.8450929999999</v>
      </c>
      <c r="AD28">
        <v>1122.923462</v>
      </c>
      <c r="AE28">
        <v>1150.453125</v>
      </c>
      <c r="AF28">
        <v>1176.5758060000001</v>
      </c>
      <c r="AG28">
        <v>1203.0888669999999</v>
      </c>
      <c r="AH28">
        <v>1232.170654</v>
      </c>
      <c r="AI28">
        <v>1263.63147</v>
      </c>
      <c r="AJ28">
        <v>1297.5896</v>
      </c>
      <c r="AK28" s="109">
        <v>1.4E-2</v>
      </c>
    </row>
    <row r="29" spans="1:37" ht="15" customHeight="1">
      <c r="A29" s="110" t="s">
        <v>553</v>
      </c>
      <c r="B29" t="s">
        <v>1225</v>
      </c>
      <c r="C29" t="s">
        <v>1226</v>
      </c>
      <c r="D29" t="s">
        <v>1306</v>
      </c>
      <c r="E29" t="s">
        <v>1294</v>
      </c>
      <c r="F29">
        <v>3737.7229000000002</v>
      </c>
      <c r="G29">
        <v>3807.5073240000002</v>
      </c>
      <c r="H29">
        <v>3905.2695309999999</v>
      </c>
      <c r="I29">
        <v>3940.1115719999998</v>
      </c>
      <c r="J29">
        <v>3981.8947750000002</v>
      </c>
      <c r="K29">
        <v>4016.8679200000001</v>
      </c>
      <c r="L29">
        <v>4010.8554690000001</v>
      </c>
      <c r="M29">
        <v>3977.7934570000002</v>
      </c>
      <c r="N29">
        <v>3936.0427249999998</v>
      </c>
      <c r="O29">
        <v>3884.025635</v>
      </c>
      <c r="P29">
        <v>3834.8676759999998</v>
      </c>
      <c r="Q29">
        <v>3787.4296880000002</v>
      </c>
      <c r="R29">
        <v>3744.4802249999998</v>
      </c>
      <c r="S29">
        <v>3702.4858399999998</v>
      </c>
      <c r="T29">
        <v>3674.6530760000001</v>
      </c>
      <c r="U29">
        <v>3664.7714839999999</v>
      </c>
      <c r="V29">
        <v>3656.0122070000002</v>
      </c>
      <c r="W29">
        <v>3648.280029</v>
      </c>
      <c r="X29">
        <v>3646.7238769999999</v>
      </c>
      <c r="Y29">
        <v>3649.7460940000001</v>
      </c>
      <c r="Z29">
        <v>3651.638672</v>
      </c>
      <c r="AA29">
        <v>3661.688721</v>
      </c>
      <c r="AB29">
        <v>3678.7133789999998</v>
      </c>
      <c r="AC29">
        <v>3704.891357</v>
      </c>
      <c r="AD29">
        <v>3723.016357</v>
      </c>
      <c r="AE29">
        <v>3742.968018</v>
      </c>
      <c r="AF29">
        <v>3754.639404</v>
      </c>
      <c r="AG29">
        <v>3763.279297</v>
      </c>
      <c r="AH29">
        <v>3775.218018</v>
      </c>
      <c r="AI29">
        <v>3789.632568</v>
      </c>
      <c r="AJ29">
        <v>3807.9399410000001</v>
      </c>
      <c r="AK29" s="109">
        <v>1E-3</v>
      </c>
    </row>
    <row r="30" spans="1:37" ht="15" customHeight="1">
      <c r="B30" t="s">
        <v>1227</v>
      </c>
      <c r="D30" t="s">
        <v>1307</v>
      </c>
    </row>
    <row r="31" spans="1:37" ht="15" customHeight="1">
      <c r="A31" s="110" t="s">
        <v>554</v>
      </c>
      <c r="B31" t="s">
        <v>534</v>
      </c>
      <c r="C31" t="s">
        <v>1228</v>
      </c>
      <c r="D31" t="s">
        <v>1308</v>
      </c>
      <c r="E31" t="s">
        <v>1294</v>
      </c>
      <c r="F31">
        <v>1860.4853519999999</v>
      </c>
      <c r="G31">
        <v>2530.984375</v>
      </c>
      <c r="H31">
        <v>2826.3454590000001</v>
      </c>
      <c r="I31">
        <v>2963.3054200000001</v>
      </c>
      <c r="J31">
        <v>3051.767578</v>
      </c>
      <c r="K31">
        <v>3120.2192380000001</v>
      </c>
      <c r="L31">
        <v>3144.241943</v>
      </c>
      <c r="M31">
        <v>3161.6293949999999</v>
      </c>
      <c r="N31">
        <v>3182.7922359999998</v>
      </c>
      <c r="O31">
        <v>3201.8508299999999</v>
      </c>
      <c r="P31">
        <v>3222.4721679999998</v>
      </c>
      <c r="Q31">
        <v>3248.7065429999998</v>
      </c>
      <c r="R31">
        <v>3287.298828</v>
      </c>
      <c r="S31">
        <v>3325.2963869999999</v>
      </c>
      <c r="T31">
        <v>3367.7895509999998</v>
      </c>
      <c r="U31">
        <v>3416.8149410000001</v>
      </c>
      <c r="V31">
        <v>3457.4726559999999</v>
      </c>
      <c r="W31">
        <v>3492.2016600000002</v>
      </c>
      <c r="X31">
        <v>3528.904297</v>
      </c>
      <c r="Y31">
        <v>3570.296143</v>
      </c>
      <c r="Z31">
        <v>3622.0222170000002</v>
      </c>
      <c r="AA31">
        <v>3669.8469239999999</v>
      </c>
      <c r="AB31">
        <v>3718.9997560000002</v>
      </c>
      <c r="AC31">
        <v>3765.7592770000001</v>
      </c>
      <c r="AD31">
        <v>3814.1928710000002</v>
      </c>
      <c r="AE31">
        <v>3866.8139649999998</v>
      </c>
      <c r="AF31">
        <v>3914.7514649999998</v>
      </c>
      <c r="AG31">
        <v>3951.3640140000002</v>
      </c>
      <c r="AH31">
        <v>3990.625732</v>
      </c>
      <c r="AI31">
        <v>4026.4133299999999</v>
      </c>
      <c r="AJ31">
        <v>4062.8081050000001</v>
      </c>
      <c r="AK31" s="109">
        <v>2.5999999999999999E-2</v>
      </c>
    </row>
    <row r="32" spans="1:37" ht="15" customHeight="1">
      <c r="A32" s="110" t="s">
        <v>555</v>
      </c>
      <c r="B32" t="s">
        <v>1229</v>
      </c>
      <c r="C32" t="s">
        <v>1230</v>
      </c>
      <c r="D32" t="s">
        <v>1309</v>
      </c>
      <c r="E32" t="s">
        <v>1294</v>
      </c>
      <c r="F32">
        <v>109.976326</v>
      </c>
      <c r="G32">
        <v>141.88948099999999</v>
      </c>
      <c r="H32">
        <v>155.94163499999999</v>
      </c>
      <c r="I32">
        <v>162.45311000000001</v>
      </c>
      <c r="J32">
        <v>166.65692100000001</v>
      </c>
      <c r="K32">
        <v>169.90940900000001</v>
      </c>
      <c r="L32">
        <v>171.04748499999999</v>
      </c>
      <c r="M32">
        <v>171.870453</v>
      </c>
      <c r="N32">
        <v>172.87425200000001</v>
      </c>
      <c r="O32">
        <v>173.77844200000001</v>
      </c>
      <c r="P32">
        <v>174.757462</v>
      </c>
      <c r="Q32">
        <v>176.00456199999999</v>
      </c>
      <c r="R32">
        <v>177.84046900000001</v>
      </c>
      <c r="S32">
        <v>179.648132</v>
      </c>
      <c r="T32">
        <v>181.670456</v>
      </c>
      <c r="U32">
        <v>184.00379899999999</v>
      </c>
      <c r="V32">
        <v>185.93890400000001</v>
      </c>
      <c r="W32">
        <v>187.59193400000001</v>
      </c>
      <c r="X32">
        <v>189.33909600000001</v>
      </c>
      <c r="Y32">
        <v>191.309753</v>
      </c>
      <c r="Z32">
        <v>193.77246099999999</v>
      </c>
      <c r="AA32">
        <v>196.04943800000001</v>
      </c>
      <c r="AB32">
        <v>198.38970900000001</v>
      </c>
      <c r="AC32">
        <v>200.61627200000001</v>
      </c>
      <c r="AD32">
        <v>202.922211</v>
      </c>
      <c r="AE32">
        <v>205.42790199999999</v>
      </c>
      <c r="AF32">
        <v>207.71047999999999</v>
      </c>
      <c r="AG32">
        <v>209.453766</v>
      </c>
      <c r="AH32">
        <v>211.32330300000001</v>
      </c>
      <c r="AI32">
        <v>213.02757299999999</v>
      </c>
      <c r="AJ32">
        <v>214.76040599999999</v>
      </c>
      <c r="AK32" s="109">
        <v>2.3E-2</v>
      </c>
    </row>
    <row r="33" spans="1:37" ht="15" customHeight="1">
      <c r="A33" s="110" t="s">
        <v>556</v>
      </c>
      <c r="B33" t="s">
        <v>1231</v>
      </c>
      <c r="C33" t="s">
        <v>1232</v>
      </c>
      <c r="D33" t="s">
        <v>1310</v>
      </c>
      <c r="E33" t="s">
        <v>1294</v>
      </c>
      <c r="F33">
        <v>1029.303467</v>
      </c>
      <c r="G33">
        <v>1377.4301760000001</v>
      </c>
      <c r="H33">
        <v>1491.1098629999999</v>
      </c>
      <c r="I33">
        <v>1527.3287350000001</v>
      </c>
      <c r="J33">
        <v>1540.6030270000001</v>
      </c>
      <c r="K33">
        <v>1575.2825929999999</v>
      </c>
      <c r="L33">
        <v>1594.624268</v>
      </c>
      <c r="M33">
        <v>1603.1229249999999</v>
      </c>
      <c r="N33">
        <v>1606.5916749999999</v>
      </c>
      <c r="O33">
        <v>1607.713501</v>
      </c>
      <c r="P33">
        <v>1610.0349120000001</v>
      </c>
      <c r="Q33">
        <v>1616.2907709999999</v>
      </c>
      <c r="R33">
        <v>1629.006836</v>
      </c>
      <c r="S33">
        <v>1642.543457</v>
      </c>
      <c r="T33">
        <v>1659.315552</v>
      </c>
      <c r="U33">
        <v>1678.567505</v>
      </c>
      <c r="V33">
        <v>1694.2117920000001</v>
      </c>
      <c r="W33">
        <v>1706.460327</v>
      </c>
      <c r="X33">
        <v>1719.7703859999999</v>
      </c>
      <c r="Y33">
        <v>1737.079956</v>
      </c>
      <c r="Z33">
        <v>1758.8616939999999</v>
      </c>
      <c r="AA33">
        <v>1779.6660159999999</v>
      </c>
      <c r="AB33">
        <v>1799.6539310000001</v>
      </c>
      <c r="AC33">
        <v>1818.6779790000001</v>
      </c>
      <c r="AD33">
        <v>1836.44751</v>
      </c>
      <c r="AE33">
        <v>1856.6439210000001</v>
      </c>
      <c r="AF33">
        <v>1873.991577</v>
      </c>
      <c r="AG33">
        <v>1887.5896</v>
      </c>
      <c r="AH33">
        <v>1904.7294919999999</v>
      </c>
      <c r="AI33">
        <v>1921.5888669999999</v>
      </c>
      <c r="AJ33">
        <v>1938.872314</v>
      </c>
      <c r="AK33" s="109">
        <v>2.1000000000000001E-2</v>
      </c>
    </row>
    <row r="34" spans="1:37" ht="15" customHeight="1">
      <c r="A34" s="110" t="s">
        <v>557</v>
      </c>
      <c r="B34" t="s">
        <v>1233</v>
      </c>
      <c r="C34" t="s">
        <v>1234</v>
      </c>
      <c r="D34" t="s">
        <v>1311</v>
      </c>
      <c r="E34" t="s">
        <v>1294</v>
      </c>
      <c r="F34">
        <v>162.01057399999999</v>
      </c>
      <c r="G34">
        <v>492.52273600000001</v>
      </c>
      <c r="H34">
        <v>669.41522199999997</v>
      </c>
      <c r="I34">
        <v>750.97778300000004</v>
      </c>
      <c r="J34">
        <v>811.16064500000005</v>
      </c>
      <c r="K34">
        <v>837.407104</v>
      </c>
      <c r="L34">
        <v>840.55621299999996</v>
      </c>
      <c r="M34">
        <v>845.410034</v>
      </c>
      <c r="N34">
        <v>854.73809800000004</v>
      </c>
      <c r="O34">
        <v>864.04321300000004</v>
      </c>
      <c r="P34">
        <v>873.57476799999995</v>
      </c>
      <c r="Q34">
        <v>884.18176300000005</v>
      </c>
      <c r="R34">
        <v>898.266479</v>
      </c>
      <c r="S34">
        <v>911.64953600000001</v>
      </c>
      <c r="T34">
        <v>925.93701199999998</v>
      </c>
      <c r="U34">
        <v>942.49945100000002</v>
      </c>
      <c r="V34">
        <v>956.36584500000004</v>
      </c>
      <c r="W34">
        <v>968.71319600000004</v>
      </c>
      <c r="X34">
        <v>981.62438999999995</v>
      </c>
      <c r="Y34">
        <v>995.19793700000002</v>
      </c>
      <c r="Z34">
        <v>1012.112915</v>
      </c>
      <c r="AA34">
        <v>1027.5291749999999</v>
      </c>
      <c r="AB34">
        <v>1044.042725</v>
      </c>
      <c r="AC34">
        <v>1059.807251</v>
      </c>
      <c r="AD34">
        <v>1076.917725</v>
      </c>
      <c r="AE34">
        <v>1095.1248780000001</v>
      </c>
      <c r="AF34">
        <v>1112.1972659999999</v>
      </c>
      <c r="AG34">
        <v>1125.2657469999999</v>
      </c>
      <c r="AH34">
        <v>1138.3204350000001</v>
      </c>
      <c r="AI34">
        <v>1149.8088379999999</v>
      </c>
      <c r="AJ34">
        <v>1161.4449460000001</v>
      </c>
      <c r="AK34" s="109">
        <v>6.8000000000000005E-2</v>
      </c>
    </row>
    <row r="35" spans="1:37" ht="15" customHeight="1">
      <c r="A35" s="110" t="s">
        <v>558</v>
      </c>
      <c r="B35" t="s">
        <v>1235</v>
      </c>
      <c r="C35" t="s">
        <v>1236</v>
      </c>
      <c r="D35" t="s">
        <v>1312</v>
      </c>
      <c r="E35" t="s">
        <v>1294</v>
      </c>
      <c r="F35">
        <v>559.19494599999996</v>
      </c>
      <c r="G35">
        <v>519.14202899999998</v>
      </c>
      <c r="H35">
        <v>509.87872299999998</v>
      </c>
      <c r="I35">
        <v>522.54559300000005</v>
      </c>
      <c r="J35">
        <v>533.34704599999998</v>
      </c>
      <c r="K35">
        <v>537.62023899999997</v>
      </c>
      <c r="L35">
        <v>538.01385500000004</v>
      </c>
      <c r="M35">
        <v>541.22595200000001</v>
      </c>
      <c r="N35">
        <v>548.58813499999997</v>
      </c>
      <c r="O35">
        <v>556.31573500000002</v>
      </c>
      <c r="P35">
        <v>564.10510299999999</v>
      </c>
      <c r="Q35">
        <v>572.22961399999997</v>
      </c>
      <c r="R35">
        <v>582.18518100000006</v>
      </c>
      <c r="S35">
        <v>591.45513900000003</v>
      </c>
      <c r="T35">
        <v>600.86682099999996</v>
      </c>
      <c r="U35">
        <v>611.74401899999998</v>
      </c>
      <c r="V35">
        <v>620.95605499999999</v>
      </c>
      <c r="W35">
        <v>629.43627900000001</v>
      </c>
      <c r="X35">
        <v>638.17040999999995</v>
      </c>
      <c r="Y35">
        <v>646.70849599999997</v>
      </c>
      <c r="Z35">
        <v>657.27508499999999</v>
      </c>
      <c r="AA35">
        <v>666.60229500000003</v>
      </c>
      <c r="AB35">
        <v>676.91339100000005</v>
      </c>
      <c r="AC35">
        <v>686.65765399999998</v>
      </c>
      <c r="AD35">
        <v>697.90521200000001</v>
      </c>
      <c r="AE35">
        <v>709.61706500000003</v>
      </c>
      <c r="AF35">
        <v>720.85217299999999</v>
      </c>
      <c r="AG35">
        <v>729.05499299999997</v>
      </c>
      <c r="AH35">
        <v>736.252747</v>
      </c>
      <c r="AI35">
        <v>741.987976</v>
      </c>
      <c r="AJ35">
        <v>747.73034700000005</v>
      </c>
      <c r="AK35" s="109">
        <v>0.01</v>
      </c>
    </row>
    <row r="36" spans="1:37" ht="15" customHeight="1">
      <c r="A36" s="110" t="s">
        <v>559</v>
      </c>
      <c r="B36" t="s">
        <v>1237</v>
      </c>
      <c r="C36" t="s">
        <v>1238</v>
      </c>
      <c r="D36" t="s">
        <v>1313</v>
      </c>
      <c r="E36" t="s">
        <v>1294</v>
      </c>
      <c r="F36">
        <v>1129.1087649999999</v>
      </c>
      <c r="G36">
        <v>1157.2631839999999</v>
      </c>
      <c r="H36">
        <v>1251.942505</v>
      </c>
      <c r="I36">
        <v>1271.057861</v>
      </c>
      <c r="J36">
        <v>1220.1064449999999</v>
      </c>
      <c r="K36">
        <v>1222.181274</v>
      </c>
      <c r="L36">
        <v>1231.540283</v>
      </c>
      <c r="M36">
        <v>1205.248779</v>
      </c>
      <c r="N36">
        <v>1202.4742429999999</v>
      </c>
      <c r="O36">
        <v>1190.459595</v>
      </c>
      <c r="P36">
        <v>1189.0820309999999</v>
      </c>
      <c r="Q36">
        <v>1203.5217290000001</v>
      </c>
      <c r="R36">
        <v>1186.6601559999999</v>
      </c>
      <c r="S36">
        <v>1184.9104</v>
      </c>
      <c r="T36">
        <v>1180.7227780000001</v>
      </c>
      <c r="U36">
        <v>1193.8920900000001</v>
      </c>
      <c r="V36">
        <v>1177.705078</v>
      </c>
      <c r="W36">
        <v>1175.0313719999999</v>
      </c>
      <c r="X36">
        <v>1182.978149</v>
      </c>
      <c r="Y36">
        <v>1167.709717</v>
      </c>
      <c r="Z36">
        <v>1164.344482</v>
      </c>
      <c r="AA36">
        <v>1175.888794</v>
      </c>
      <c r="AB36">
        <v>1158.8889160000001</v>
      </c>
      <c r="AC36">
        <v>1157.1489260000001</v>
      </c>
      <c r="AD36">
        <v>1149.3973390000001</v>
      </c>
      <c r="AE36">
        <v>1148.7851559999999</v>
      </c>
      <c r="AF36">
        <v>1143.743774</v>
      </c>
      <c r="AG36">
        <v>1139.9765620000001</v>
      </c>
      <c r="AH36">
        <v>1139.200073</v>
      </c>
      <c r="AI36">
        <v>1136.6080320000001</v>
      </c>
      <c r="AJ36">
        <v>1132.9697269999999</v>
      </c>
      <c r="AK36" s="109">
        <v>0</v>
      </c>
    </row>
    <row r="37" spans="1:37" ht="15" customHeight="1">
      <c r="A37" s="110" t="s">
        <v>560</v>
      </c>
      <c r="B37" t="s">
        <v>1239</v>
      </c>
      <c r="C37" t="s">
        <v>1240</v>
      </c>
      <c r="D37" t="s">
        <v>1314</v>
      </c>
      <c r="E37" t="s">
        <v>1294</v>
      </c>
      <c r="F37">
        <v>933.23034700000005</v>
      </c>
      <c r="G37">
        <v>960.60620100000006</v>
      </c>
      <c r="H37">
        <v>1052.2261960000001</v>
      </c>
      <c r="I37">
        <v>1069.543457</v>
      </c>
      <c r="J37">
        <v>1017.848877</v>
      </c>
      <c r="K37">
        <v>1019.607666</v>
      </c>
      <c r="L37">
        <v>1029.6857910000001</v>
      </c>
      <c r="M37">
        <v>1004.870667</v>
      </c>
      <c r="N37">
        <v>1003.799805</v>
      </c>
      <c r="O37">
        <v>993.62921100000005</v>
      </c>
      <c r="P37">
        <v>994.01324499999998</v>
      </c>
      <c r="Q37">
        <v>1009.966125</v>
      </c>
      <c r="R37">
        <v>994.17089799999997</v>
      </c>
      <c r="S37">
        <v>993.52716099999998</v>
      </c>
      <c r="T37">
        <v>990.239014</v>
      </c>
      <c r="U37">
        <v>1004.0739139999999</v>
      </c>
      <c r="V37">
        <v>988.79480000000001</v>
      </c>
      <c r="W37">
        <v>987.27227800000003</v>
      </c>
      <c r="X37">
        <v>996.31964100000005</v>
      </c>
      <c r="Y37">
        <v>981.90820299999996</v>
      </c>
      <c r="Z37">
        <v>979.12145999999996</v>
      </c>
      <c r="AA37">
        <v>991.30053699999996</v>
      </c>
      <c r="AB37">
        <v>975.00701900000001</v>
      </c>
      <c r="AC37">
        <v>973.974243</v>
      </c>
      <c r="AD37">
        <v>967.06848100000002</v>
      </c>
      <c r="AE37">
        <v>967.10553000000004</v>
      </c>
      <c r="AF37">
        <v>962.83831799999996</v>
      </c>
      <c r="AG37">
        <v>960.09704599999998</v>
      </c>
      <c r="AH37">
        <v>960.05969200000004</v>
      </c>
      <c r="AI37">
        <v>958.24249299999997</v>
      </c>
      <c r="AJ37">
        <v>955.39801</v>
      </c>
      <c r="AK37" s="109">
        <v>1E-3</v>
      </c>
    </row>
    <row r="38" spans="1:37" ht="15" customHeight="1">
      <c r="A38" s="110" t="s">
        <v>561</v>
      </c>
      <c r="B38" t="s">
        <v>627</v>
      </c>
      <c r="C38" t="s">
        <v>1241</v>
      </c>
      <c r="D38" t="s">
        <v>1315</v>
      </c>
      <c r="E38" t="s">
        <v>1294</v>
      </c>
      <c r="F38">
        <v>77.343406999999999</v>
      </c>
      <c r="G38">
        <v>79.141402999999997</v>
      </c>
      <c r="H38">
        <v>78.228263999999996</v>
      </c>
      <c r="I38">
        <v>77.350043999999997</v>
      </c>
      <c r="J38">
        <v>76.446533000000002</v>
      </c>
      <c r="K38">
        <v>75.055572999999995</v>
      </c>
      <c r="L38">
        <v>73.204680999999994</v>
      </c>
      <c r="M38">
        <v>71.058418000000003</v>
      </c>
      <c r="N38">
        <v>68.994972000000004</v>
      </c>
      <c r="O38">
        <v>66.833633000000006</v>
      </c>
      <c r="P38">
        <v>64.753128000000004</v>
      </c>
      <c r="Q38">
        <v>63.638058000000001</v>
      </c>
      <c r="R38">
        <v>62.605038</v>
      </c>
      <c r="S38">
        <v>61.510983000000003</v>
      </c>
      <c r="T38">
        <v>60.561947000000004</v>
      </c>
      <c r="U38">
        <v>59.665359000000002</v>
      </c>
      <c r="V38">
        <v>58.721435999999997</v>
      </c>
      <c r="W38">
        <v>57.711258000000001</v>
      </c>
      <c r="X38">
        <v>56.658974000000001</v>
      </c>
      <c r="Y38">
        <v>55.745102000000003</v>
      </c>
      <c r="Z38">
        <v>54.692238000000003</v>
      </c>
      <c r="AA38">
        <v>54.265388000000002</v>
      </c>
      <c r="AB38">
        <v>53.873783000000003</v>
      </c>
      <c r="AC38">
        <v>53.634262</v>
      </c>
      <c r="AD38">
        <v>53.239913999999999</v>
      </c>
      <c r="AE38">
        <v>52.872860000000003</v>
      </c>
      <c r="AF38">
        <v>52.373196</v>
      </c>
      <c r="AG38">
        <v>51.890906999999999</v>
      </c>
      <c r="AH38">
        <v>51.370387999999998</v>
      </c>
      <c r="AI38">
        <v>50.910122000000001</v>
      </c>
      <c r="AJ38">
        <v>50.533489000000003</v>
      </c>
      <c r="AK38" s="109">
        <v>-1.4E-2</v>
      </c>
    </row>
    <row r="39" spans="1:37" ht="15" customHeight="1">
      <c r="A39" s="110" t="s">
        <v>562</v>
      </c>
      <c r="B39" t="s">
        <v>620</v>
      </c>
      <c r="C39" t="s">
        <v>1242</v>
      </c>
      <c r="D39" t="s">
        <v>1316</v>
      </c>
      <c r="E39" t="s">
        <v>1294</v>
      </c>
      <c r="F39">
        <v>855.88696300000004</v>
      </c>
      <c r="G39">
        <v>881.46478300000001</v>
      </c>
      <c r="H39">
        <v>973.99792500000001</v>
      </c>
      <c r="I39">
        <v>992.19335899999999</v>
      </c>
      <c r="J39">
        <v>941.40234399999997</v>
      </c>
      <c r="K39">
        <v>944.55212400000005</v>
      </c>
      <c r="L39">
        <v>956.48107900000002</v>
      </c>
      <c r="M39">
        <v>933.81225600000005</v>
      </c>
      <c r="N39">
        <v>934.80480999999997</v>
      </c>
      <c r="O39">
        <v>926.79559300000005</v>
      </c>
      <c r="P39">
        <v>929.260132</v>
      </c>
      <c r="Q39">
        <v>946.32806400000004</v>
      </c>
      <c r="R39">
        <v>931.56585700000005</v>
      </c>
      <c r="S39">
        <v>932.01617399999998</v>
      </c>
      <c r="T39">
        <v>929.67706299999998</v>
      </c>
      <c r="U39">
        <v>944.40856900000006</v>
      </c>
      <c r="V39">
        <v>930.07336399999997</v>
      </c>
      <c r="W39">
        <v>929.56103499999995</v>
      </c>
      <c r="X39">
        <v>939.66064500000005</v>
      </c>
      <c r="Y39">
        <v>926.16308600000002</v>
      </c>
      <c r="Z39">
        <v>924.42919900000004</v>
      </c>
      <c r="AA39">
        <v>937.03515600000003</v>
      </c>
      <c r="AB39">
        <v>921.13324</v>
      </c>
      <c r="AC39">
        <v>920.339966</v>
      </c>
      <c r="AD39">
        <v>913.82855199999995</v>
      </c>
      <c r="AE39">
        <v>914.23266599999999</v>
      </c>
      <c r="AF39">
        <v>910.465149</v>
      </c>
      <c r="AG39">
        <v>908.20611599999995</v>
      </c>
      <c r="AH39">
        <v>908.68933100000004</v>
      </c>
      <c r="AI39">
        <v>907.33239700000001</v>
      </c>
      <c r="AJ39">
        <v>904.86450200000002</v>
      </c>
      <c r="AK39" s="109">
        <v>2E-3</v>
      </c>
    </row>
    <row r="40" spans="1:37" ht="15" customHeight="1">
      <c r="A40" s="110" t="s">
        <v>563</v>
      </c>
      <c r="B40" t="s">
        <v>1082</v>
      </c>
      <c r="C40" t="s">
        <v>1243</v>
      </c>
      <c r="D40" t="s">
        <v>1317</v>
      </c>
      <c r="E40" t="s">
        <v>1294</v>
      </c>
      <c r="F40">
        <v>195.878433</v>
      </c>
      <c r="G40">
        <v>196.656937</v>
      </c>
      <c r="H40">
        <v>199.716309</v>
      </c>
      <c r="I40">
        <v>201.514343</v>
      </c>
      <c r="J40">
        <v>202.25747699999999</v>
      </c>
      <c r="K40">
        <v>202.57368500000001</v>
      </c>
      <c r="L40">
        <v>201.854446</v>
      </c>
      <c r="M40">
        <v>200.37803600000001</v>
      </c>
      <c r="N40">
        <v>198.674454</v>
      </c>
      <c r="O40">
        <v>196.830322</v>
      </c>
      <c r="P40">
        <v>195.068771</v>
      </c>
      <c r="Q40">
        <v>193.55561800000001</v>
      </c>
      <c r="R40">
        <v>192.48925800000001</v>
      </c>
      <c r="S40">
        <v>191.38320899999999</v>
      </c>
      <c r="T40">
        <v>190.48382599999999</v>
      </c>
      <c r="U40">
        <v>189.818207</v>
      </c>
      <c r="V40">
        <v>188.91023300000001</v>
      </c>
      <c r="W40">
        <v>187.75907900000001</v>
      </c>
      <c r="X40">
        <v>186.658478</v>
      </c>
      <c r="Y40">
        <v>185.80149800000001</v>
      </c>
      <c r="Z40">
        <v>185.22306800000001</v>
      </c>
      <c r="AA40">
        <v>184.58831799999999</v>
      </c>
      <c r="AB40">
        <v>183.88180500000001</v>
      </c>
      <c r="AC40">
        <v>183.17465200000001</v>
      </c>
      <c r="AD40">
        <v>182.32882699999999</v>
      </c>
      <c r="AE40">
        <v>181.67962600000001</v>
      </c>
      <c r="AF40">
        <v>180.90550200000001</v>
      </c>
      <c r="AG40">
        <v>179.87953200000001</v>
      </c>
      <c r="AH40">
        <v>179.14038099999999</v>
      </c>
      <c r="AI40">
        <v>178.36556999999999</v>
      </c>
      <c r="AJ40">
        <v>177.571686</v>
      </c>
      <c r="AK40" s="109">
        <v>-3.0000000000000001E-3</v>
      </c>
    </row>
    <row r="41" spans="1:37" ht="15" customHeight="1">
      <c r="A41" s="110" t="s">
        <v>564</v>
      </c>
      <c r="B41" t="s">
        <v>529</v>
      </c>
      <c r="C41" t="s">
        <v>1244</v>
      </c>
      <c r="D41" t="s">
        <v>1318</v>
      </c>
      <c r="E41" t="s">
        <v>1294</v>
      </c>
      <c r="F41">
        <v>461.76638800000001</v>
      </c>
      <c r="G41">
        <v>491.05136099999999</v>
      </c>
      <c r="H41">
        <v>497.25408900000002</v>
      </c>
      <c r="I41">
        <v>498.29583700000001</v>
      </c>
      <c r="J41">
        <v>498.00286899999998</v>
      </c>
      <c r="K41">
        <v>483.20465100000001</v>
      </c>
      <c r="L41">
        <v>487.16256700000002</v>
      </c>
      <c r="M41">
        <v>485.195312</v>
      </c>
      <c r="N41">
        <v>488.07012900000001</v>
      </c>
      <c r="O41">
        <v>490.24462899999997</v>
      </c>
      <c r="P41">
        <v>492.73156699999998</v>
      </c>
      <c r="Q41">
        <v>493.54888899999997</v>
      </c>
      <c r="R41">
        <v>493.97439600000001</v>
      </c>
      <c r="S41">
        <v>495.27838100000002</v>
      </c>
      <c r="T41">
        <v>495.26675399999999</v>
      </c>
      <c r="U41">
        <v>496.70953400000002</v>
      </c>
      <c r="V41">
        <v>497.97650099999998</v>
      </c>
      <c r="W41">
        <v>498.69683800000001</v>
      </c>
      <c r="X41">
        <v>497.47900399999997</v>
      </c>
      <c r="Y41">
        <v>499.69305400000002</v>
      </c>
      <c r="Z41">
        <v>499.10702500000002</v>
      </c>
      <c r="AA41">
        <v>500.07611100000003</v>
      </c>
      <c r="AB41">
        <v>502.25479100000001</v>
      </c>
      <c r="AC41">
        <v>505.43637100000001</v>
      </c>
      <c r="AD41">
        <v>504.19549599999999</v>
      </c>
      <c r="AE41">
        <v>505.574951</v>
      </c>
      <c r="AF41">
        <v>505.80636600000003</v>
      </c>
      <c r="AG41">
        <v>507.03649899999999</v>
      </c>
      <c r="AH41">
        <v>508.25164799999999</v>
      </c>
      <c r="AI41">
        <v>509.73272700000001</v>
      </c>
      <c r="AJ41">
        <v>512.97174099999995</v>
      </c>
      <c r="AK41" s="109">
        <v>4.0000000000000001E-3</v>
      </c>
    </row>
    <row r="42" spans="1:37" ht="15" customHeight="1">
      <c r="A42" s="110" t="s">
        <v>565</v>
      </c>
      <c r="B42" t="s">
        <v>1239</v>
      </c>
      <c r="C42" t="s">
        <v>1245</v>
      </c>
      <c r="D42" t="s">
        <v>1319</v>
      </c>
      <c r="E42" t="s">
        <v>1294</v>
      </c>
      <c r="F42">
        <v>432.32916299999999</v>
      </c>
      <c r="G42">
        <v>455.800568</v>
      </c>
      <c r="H42">
        <v>457.32019000000003</v>
      </c>
      <c r="I42">
        <v>454.817566</v>
      </c>
      <c r="J42">
        <v>451.84664900000001</v>
      </c>
      <c r="K42">
        <v>435.03866599999998</v>
      </c>
      <c r="L42">
        <v>437.54751599999997</v>
      </c>
      <c r="M42">
        <v>434.49981700000001</v>
      </c>
      <c r="N42">
        <v>437.068939</v>
      </c>
      <c r="O42">
        <v>438.99456800000002</v>
      </c>
      <c r="P42">
        <v>440.98004200000003</v>
      </c>
      <c r="Q42">
        <v>441.53027300000002</v>
      </c>
      <c r="R42">
        <v>441.40081800000002</v>
      </c>
      <c r="S42">
        <v>442.16769399999998</v>
      </c>
      <c r="T42">
        <v>441.50204500000001</v>
      </c>
      <c r="U42">
        <v>442.37979100000001</v>
      </c>
      <c r="V42">
        <v>443.02426100000002</v>
      </c>
      <c r="W42">
        <v>443.14712500000002</v>
      </c>
      <c r="X42">
        <v>441.33752399999997</v>
      </c>
      <c r="Y42">
        <v>442.94101000000001</v>
      </c>
      <c r="Z42">
        <v>441.565338</v>
      </c>
      <c r="AA42">
        <v>441.80859400000003</v>
      </c>
      <c r="AB42">
        <v>443.27572600000002</v>
      </c>
      <c r="AC42">
        <v>445.72418199999998</v>
      </c>
      <c r="AD42">
        <v>443.77713</v>
      </c>
      <c r="AE42">
        <v>444.37200899999999</v>
      </c>
      <c r="AF42">
        <v>443.88855000000001</v>
      </c>
      <c r="AG42">
        <v>444.473389</v>
      </c>
      <c r="AH42">
        <v>444.99792500000001</v>
      </c>
      <c r="AI42">
        <v>445.721161</v>
      </c>
      <c r="AJ42">
        <v>448.215576</v>
      </c>
      <c r="AK42" s="109">
        <v>1E-3</v>
      </c>
    </row>
    <row r="43" spans="1:37" ht="15" customHeight="1">
      <c r="A43" s="110" t="s">
        <v>566</v>
      </c>
      <c r="B43" t="s">
        <v>1246</v>
      </c>
      <c r="C43" t="s">
        <v>1247</v>
      </c>
      <c r="D43" t="s">
        <v>1320</v>
      </c>
      <c r="E43" t="s">
        <v>1294</v>
      </c>
      <c r="F43">
        <v>29.437215999999999</v>
      </c>
      <c r="G43">
        <v>35.250796999999999</v>
      </c>
      <c r="H43">
        <v>39.933895</v>
      </c>
      <c r="I43">
        <v>43.478256000000002</v>
      </c>
      <c r="J43">
        <v>46.156216000000001</v>
      </c>
      <c r="K43">
        <v>48.165981000000002</v>
      </c>
      <c r="L43">
        <v>49.615046999999997</v>
      </c>
      <c r="M43">
        <v>50.695495999999999</v>
      </c>
      <c r="N43">
        <v>51.001201999999999</v>
      </c>
      <c r="O43">
        <v>51.250045999999998</v>
      </c>
      <c r="P43">
        <v>51.751541000000003</v>
      </c>
      <c r="Q43">
        <v>52.018611999999997</v>
      </c>
      <c r="R43">
        <v>52.573569999999997</v>
      </c>
      <c r="S43">
        <v>53.110683000000002</v>
      </c>
      <c r="T43">
        <v>53.764702</v>
      </c>
      <c r="U43">
        <v>54.329742000000003</v>
      </c>
      <c r="V43">
        <v>54.952255000000001</v>
      </c>
      <c r="W43">
        <v>55.549725000000002</v>
      </c>
      <c r="X43">
        <v>56.141463999999999</v>
      </c>
      <c r="Y43">
        <v>56.752045000000003</v>
      </c>
      <c r="Z43">
        <v>57.541694999999997</v>
      </c>
      <c r="AA43">
        <v>58.267524999999999</v>
      </c>
      <c r="AB43">
        <v>58.979056999999997</v>
      </c>
      <c r="AC43">
        <v>59.712195999999999</v>
      </c>
      <c r="AD43">
        <v>60.418357999999998</v>
      </c>
      <c r="AE43">
        <v>61.202956999999998</v>
      </c>
      <c r="AF43">
        <v>61.917824000000003</v>
      </c>
      <c r="AG43">
        <v>62.563125999999997</v>
      </c>
      <c r="AH43">
        <v>63.253715999999997</v>
      </c>
      <c r="AI43">
        <v>64.011559000000005</v>
      </c>
      <c r="AJ43">
        <v>64.756164999999996</v>
      </c>
      <c r="AK43" s="109">
        <v>2.7E-2</v>
      </c>
    </row>
    <row r="44" spans="1:37" ht="15" customHeight="1">
      <c r="A44" s="110" t="s">
        <v>567</v>
      </c>
      <c r="B44" t="s">
        <v>1215</v>
      </c>
      <c r="C44" t="s">
        <v>1248</v>
      </c>
      <c r="D44" t="s">
        <v>1321</v>
      </c>
      <c r="E44" t="s">
        <v>1294</v>
      </c>
      <c r="F44">
        <v>5.3958890000000004</v>
      </c>
      <c r="G44">
        <v>7.0870160000000002</v>
      </c>
      <c r="H44">
        <v>8.3169389999999996</v>
      </c>
      <c r="I44">
        <v>9.2207779999999993</v>
      </c>
      <c r="J44">
        <v>9.8915889999999997</v>
      </c>
      <c r="K44">
        <v>10.394147999999999</v>
      </c>
      <c r="L44">
        <v>10.780244</v>
      </c>
      <c r="M44">
        <v>11.083335</v>
      </c>
      <c r="N44">
        <v>11.181946999999999</v>
      </c>
      <c r="O44">
        <v>11.279498999999999</v>
      </c>
      <c r="P44">
        <v>11.376509</v>
      </c>
      <c r="Q44">
        <v>11.472944</v>
      </c>
      <c r="R44">
        <v>11.567451999999999</v>
      </c>
      <c r="S44">
        <v>11.662525</v>
      </c>
      <c r="T44">
        <v>11.758153</v>
      </c>
      <c r="U44">
        <v>11.852736999999999</v>
      </c>
      <c r="V44">
        <v>11.946493</v>
      </c>
      <c r="W44">
        <v>12.039237</v>
      </c>
      <c r="X44">
        <v>12.130905</v>
      </c>
      <c r="Y44">
        <v>12.22143</v>
      </c>
      <c r="Z44">
        <v>12.310779999999999</v>
      </c>
      <c r="AA44">
        <v>12.398965</v>
      </c>
      <c r="AB44">
        <v>12.486036</v>
      </c>
      <c r="AC44">
        <v>12.572056999999999</v>
      </c>
      <c r="AD44">
        <v>12.657107999999999</v>
      </c>
      <c r="AE44">
        <v>12.741284</v>
      </c>
      <c r="AF44">
        <v>12.824712999999999</v>
      </c>
      <c r="AG44">
        <v>12.907496999999999</v>
      </c>
      <c r="AH44">
        <v>12.98976</v>
      </c>
      <c r="AI44">
        <v>13.071688</v>
      </c>
      <c r="AJ44">
        <v>13.153475</v>
      </c>
      <c r="AK44" s="109">
        <v>0.03</v>
      </c>
    </row>
    <row r="45" spans="1:37" ht="15" customHeight="1">
      <c r="A45" s="110" t="s">
        <v>568</v>
      </c>
      <c r="B45" t="s">
        <v>1213</v>
      </c>
      <c r="C45" t="s">
        <v>1249</v>
      </c>
      <c r="D45" t="s">
        <v>1322</v>
      </c>
      <c r="E45" t="s">
        <v>1294</v>
      </c>
      <c r="F45">
        <v>10.374468999999999</v>
      </c>
      <c r="G45">
        <v>12.459963999999999</v>
      </c>
      <c r="H45">
        <v>14.173363</v>
      </c>
      <c r="I45">
        <v>15.449635000000001</v>
      </c>
      <c r="J45">
        <v>16.417963</v>
      </c>
      <c r="K45">
        <v>17.135732999999998</v>
      </c>
      <c r="L45">
        <v>17.650576000000001</v>
      </c>
      <c r="M45">
        <v>18.041847000000001</v>
      </c>
      <c r="N45">
        <v>18.133167</v>
      </c>
      <c r="O45">
        <v>18.20327</v>
      </c>
      <c r="P45">
        <v>18.402080999999999</v>
      </c>
      <c r="Q45">
        <v>18.451336000000001</v>
      </c>
      <c r="R45">
        <v>18.640221</v>
      </c>
      <c r="S45">
        <v>18.814420999999999</v>
      </c>
      <c r="T45">
        <v>19.044951999999999</v>
      </c>
      <c r="U45">
        <v>19.207932</v>
      </c>
      <c r="V45">
        <v>19.406109000000001</v>
      </c>
      <c r="W45">
        <v>19.596359</v>
      </c>
      <c r="X45">
        <v>19.780315000000002</v>
      </c>
      <c r="Y45">
        <v>19.959136999999998</v>
      </c>
      <c r="Z45">
        <v>20.216698000000001</v>
      </c>
      <c r="AA45">
        <v>20.439465999999999</v>
      </c>
      <c r="AB45">
        <v>20.648699000000001</v>
      </c>
      <c r="AC45">
        <v>20.867985000000001</v>
      </c>
      <c r="AD45">
        <v>21.078064000000001</v>
      </c>
      <c r="AE45">
        <v>21.325676000000001</v>
      </c>
      <c r="AF45">
        <v>21.544163000000001</v>
      </c>
      <c r="AG45">
        <v>21.747824000000001</v>
      </c>
      <c r="AH45">
        <v>21.978919999999999</v>
      </c>
      <c r="AI45">
        <v>22.264633</v>
      </c>
      <c r="AJ45">
        <v>22.563369999999999</v>
      </c>
      <c r="AK45" s="109">
        <v>2.5999999999999999E-2</v>
      </c>
    </row>
    <row r="46" spans="1:37" ht="15" customHeight="1">
      <c r="A46" s="110" t="s">
        <v>569</v>
      </c>
      <c r="B46" t="s">
        <v>1250</v>
      </c>
      <c r="C46" t="s">
        <v>1251</v>
      </c>
      <c r="D46" t="s">
        <v>1323</v>
      </c>
      <c r="E46" t="s">
        <v>1294</v>
      </c>
      <c r="F46">
        <v>13.666859000000001</v>
      </c>
      <c r="G46">
        <v>15.703818</v>
      </c>
      <c r="H46">
        <v>17.443591999999999</v>
      </c>
      <c r="I46">
        <v>18.807842000000001</v>
      </c>
      <c r="J46">
        <v>19.846664000000001</v>
      </c>
      <c r="K46">
        <v>20.636099000000002</v>
      </c>
      <c r="L46">
        <v>21.184227</v>
      </c>
      <c r="M46">
        <v>21.570311</v>
      </c>
      <c r="N46">
        <v>21.686088999999999</v>
      </c>
      <c r="O46">
        <v>21.767277</v>
      </c>
      <c r="P46">
        <v>21.972954000000001</v>
      </c>
      <c r="Q46">
        <v>22.094334</v>
      </c>
      <c r="R46">
        <v>22.365895999999999</v>
      </c>
      <c r="S46">
        <v>22.633738000000001</v>
      </c>
      <c r="T46">
        <v>22.961601000000002</v>
      </c>
      <c r="U46">
        <v>23.269072000000001</v>
      </c>
      <c r="V46">
        <v>23.599651000000001</v>
      </c>
      <c r="W46">
        <v>23.914127000000001</v>
      </c>
      <c r="X46">
        <v>24.230243999999999</v>
      </c>
      <c r="Y46">
        <v>24.571480000000001</v>
      </c>
      <c r="Z46">
        <v>25.014216999999999</v>
      </c>
      <c r="AA46">
        <v>25.429092000000001</v>
      </c>
      <c r="AB46">
        <v>25.844321999999998</v>
      </c>
      <c r="AC46">
        <v>26.272155999999999</v>
      </c>
      <c r="AD46">
        <v>26.683188999999999</v>
      </c>
      <c r="AE46">
        <v>27.135999999999999</v>
      </c>
      <c r="AF46">
        <v>27.548947999999999</v>
      </c>
      <c r="AG46">
        <v>27.907810000000001</v>
      </c>
      <c r="AH46">
        <v>28.285034</v>
      </c>
      <c r="AI46">
        <v>28.675239999999999</v>
      </c>
      <c r="AJ46">
        <v>29.039318000000002</v>
      </c>
      <c r="AK46" s="109">
        <v>2.5000000000000001E-2</v>
      </c>
    </row>
    <row r="47" spans="1:37" ht="15" customHeight="1">
      <c r="A47" s="110" t="s">
        <v>570</v>
      </c>
      <c r="B47" t="s">
        <v>1086</v>
      </c>
      <c r="C47" t="s">
        <v>1252</v>
      </c>
      <c r="D47" t="s">
        <v>1324</v>
      </c>
      <c r="E47" t="s">
        <v>1294</v>
      </c>
      <c r="F47">
        <v>121.224388</v>
      </c>
      <c r="G47">
        <v>123.40012400000001</v>
      </c>
      <c r="H47">
        <v>124.820587</v>
      </c>
      <c r="I47">
        <v>125.914734</v>
      </c>
      <c r="J47">
        <v>126.656418</v>
      </c>
      <c r="K47">
        <v>127.04057299999999</v>
      </c>
      <c r="L47">
        <v>127.207184</v>
      </c>
      <c r="M47">
        <v>126.853516</v>
      </c>
      <c r="N47">
        <v>126.597031</v>
      </c>
      <c r="O47">
        <v>126.378426</v>
      </c>
      <c r="P47">
        <v>126.074043</v>
      </c>
      <c r="Q47">
        <v>125.801605</v>
      </c>
      <c r="R47">
        <v>125.58483099999999</v>
      </c>
      <c r="S47">
        <v>125.40055099999999</v>
      </c>
      <c r="T47">
        <v>125.28949</v>
      </c>
      <c r="U47">
        <v>125.20488</v>
      </c>
      <c r="V47">
        <v>125.084435</v>
      </c>
      <c r="W47">
        <v>124.934349</v>
      </c>
      <c r="X47">
        <v>124.830444</v>
      </c>
      <c r="Y47">
        <v>124.75782</v>
      </c>
      <c r="Z47">
        <v>124.673424</v>
      </c>
      <c r="AA47">
        <v>124.588966</v>
      </c>
      <c r="AB47">
        <v>124.52179700000001</v>
      </c>
      <c r="AC47">
        <v>124.439995</v>
      </c>
      <c r="AD47">
        <v>124.422821</v>
      </c>
      <c r="AE47">
        <v>124.49839799999999</v>
      </c>
      <c r="AF47">
        <v>124.515923</v>
      </c>
      <c r="AG47">
        <v>124.47363300000001</v>
      </c>
      <c r="AH47">
        <v>124.496216</v>
      </c>
      <c r="AI47">
        <v>124.469994</v>
      </c>
      <c r="AJ47">
        <v>124.38552900000001</v>
      </c>
      <c r="AK47" s="109">
        <v>1E-3</v>
      </c>
    </row>
    <row r="48" spans="1:37" ht="15" customHeight="1">
      <c r="A48" s="110" t="s">
        <v>571</v>
      </c>
      <c r="B48" t="s">
        <v>1088</v>
      </c>
      <c r="C48" t="s">
        <v>1253</v>
      </c>
      <c r="D48" t="s">
        <v>1325</v>
      </c>
      <c r="E48" t="s">
        <v>1294</v>
      </c>
      <c r="F48">
        <v>706.25012200000003</v>
      </c>
      <c r="G48">
        <v>765.14196800000002</v>
      </c>
      <c r="H48">
        <v>755.34997599999997</v>
      </c>
      <c r="I48">
        <v>731.63830600000006</v>
      </c>
      <c r="J48">
        <v>723.20684800000004</v>
      </c>
      <c r="K48">
        <v>724.60595699999999</v>
      </c>
      <c r="L48">
        <v>691.04956100000004</v>
      </c>
      <c r="M48">
        <v>701.14312700000005</v>
      </c>
      <c r="N48">
        <v>701.06634499999996</v>
      </c>
      <c r="O48">
        <v>701.03686500000003</v>
      </c>
      <c r="P48">
        <v>693.459656</v>
      </c>
      <c r="Q48">
        <v>694.47479199999998</v>
      </c>
      <c r="R48">
        <v>697.11834699999997</v>
      </c>
      <c r="S48">
        <v>697.96667500000001</v>
      </c>
      <c r="T48">
        <v>696.89434800000004</v>
      </c>
      <c r="U48">
        <v>700.55658000000005</v>
      </c>
      <c r="V48">
        <v>708.85253899999998</v>
      </c>
      <c r="W48">
        <v>718.20208700000001</v>
      </c>
      <c r="X48">
        <v>725.97796600000004</v>
      </c>
      <c r="Y48">
        <v>730.66339100000005</v>
      </c>
      <c r="Z48">
        <v>734.56103499999995</v>
      </c>
      <c r="AA48">
        <v>737.10723900000005</v>
      </c>
      <c r="AB48">
        <v>741.27093500000001</v>
      </c>
      <c r="AC48">
        <v>748.35034199999996</v>
      </c>
      <c r="AD48">
        <v>759.384277</v>
      </c>
      <c r="AE48">
        <v>765.85900900000001</v>
      </c>
      <c r="AF48">
        <v>773.89398200000005</v>
      </c>
      <c r="AG48">
        <v>783.06420900000001</v>
      </c>
      <c r="AH48">
        <v>778.31658900000002</v>
      </c>
      <c r="AI48">
        <v>777.42077600000005</v>
      </c>
      <c r="AJ48">
        <v>784.83752400000003</v>
      </c>
      <c r="AK48" s="109">
        <v>4.0000000000000001E-3</v>
      </c>
    </row>
    <row r="49" spans="1:37" ht="15" customHeight="1">
      <c r="A49" s="110" t="s">
        <v>572</v>
      </c>
      <c r="B49" t="s">
        <v>1037</v>
      </c>
      <c r="C49" t="s">
        <v>1254</v>
      </c>
      <c r="D49" t="s">
        <v>1326</v>
      </c>
      <c r="E49" t="s">
        <v>1294</v>
      </c>
      <c r="F49">
        <v>535.96636999999998</v>
      </c>
      <c r="G49">
        <v>545.01122999999995</v>
      </c>
      <c r="H49">
        <v>545.74865699999998</v>
      </c>
      <c r="I49">
        <v>532.56957999999997</v>
      </c>
      <c r="J49">
        <v>523.88000499999998</v>
      </c>
      <c r="K49">
        <v>523.35650599999997</v>
      </c>
      <c r="L49">
        <v>522.09973100000002</v>
      </c>
      <c r="M49">
        <v>521.93035899999995</v>
      </c>
      <c r="N49">
        <v>524.80780000000004</v>
      </c>
      <c r="O49">
        <v>523.65002400000003</v>
      </c>
      <c r="P49">
        <v>521.66619900000001</v>
      </c>
      <c r="Q49">
        <v>521.58520499999997</v>
      </c>
      <c r="R49">
        <v>522.42028800000003</v>
      </c>
      <c r="S49">
        <v>523.28680399999996</v>
      </c>
      <c r="T49">
        <v>524.16394000000003</v>
      </c>
      <c r="U49">
        <v>525.042419</v>
      </c>
      <c r="V49">
        <v>525.95764199999996</v>
      </c>
      <c r="W49">
        <v>526.90600600000005</v>
      </c>
      <c r="X49">
        <v>527.86682099999996</v>
      </c>
      <c r="Y49">
        <v>528.831726</v>
      </c>
      <c r="Z49">
        <v>529.80688499999997</v>
      </c>
      <c r="AA49">
        <v>530.79144299999996</v>
      </c>
      <c r="AB49">
        <v>531.77477999999996</v>
      </c>
      <c r="AC49">
        <v>532.76556400000004</v>
      </c>
      <c r="AD49">
        <v>533.75750700000003</v>
      </c>
      <c r="AE49">
        <v>534.75317399999994</v>
      </c>
      <c r="AF49">
        <v>535.74883999999997</v>
      </c>
      <c r="AG49">
        <v>536.744507</v>
      </c>
      <c r="AH49">
        <v>537.74035600000002</v>
      </c>
      <c r="AI49">
        <v>538.73468000000003</v>
      </c>
      <c r="AJ49">
        <v>539.72705099999996</v>
      </c>
      <c r="AK49" s="109">
        <v>0</v>
      </c>
    </row>
    <row r="50" spans="1:37" ht="15" customHeight="1">
      <c r="A50" s="110" t="s">
        <v>573</v>
      </c>
      <c r="B50" t="s">
        <v>1255</v>
      </c>
      <c r="C50" t="s">
        <v>1256</v>
      </c>
      <c r="D50" t="s">
        <v>1327</v>
      </c>
      <c r="E50" t="s">
        <v>1294</v>
      </c>
      <c r="F50">
        <v>401.72967499999999</v>
      </c>
      <c r="G50">
        <v>408.50488300000001</v>
      </c>
      <c r="H50">
        <v>409.04373199999998</v>
      </c>
      <c r="I50">
        <v>399.16329999999999</v>
      </c>
      <c r="J50">
        <v>392.65554800000001</v>
      </c>
      <c r="K50">
        <v>392.26257299999997</v>
      </c>
      <c r="L50">
        <v>391.31887799999998</v>
      </c>
      <c r="M50">
        <v>391.19494600000002</v>
      </c>
      <c r="N50">
        <v>393.351471</v>
      </c>
      <c r="O50">
        <v>392.484711</v>
      </c>
      <c r="P50">
        <v>390.99704000000003</v>
      </c>
      <c r="Q50">
        <v>390.933899</v>
      </c>
      <c r="R50">
        <v>391.56195100000002</v>
      </c>
      <c r="S50">
        <v>392.21130399999998</v>
      </c>
      <c r="T50">
        <v>392.86895800000002</v>
      </c>
      <c r="U50">
        <v>393.52496300000001</v>
      </c>
      <c r="V50">
        <v>394.21295199999997</v>
      </c>
      <c r="W50">
        <v>394.92361499999998</v>
      </c>
      <c r="X50">
        <v>395.64215100000001</v>
      </c>
      <c r="Y50">
        <v>396.36755399999998</v>
      </c>
      <c r="Z50">
        <v>397.09851099999997</v>
      </c>
      <c r="AA50">
        <v>397.83429000000001</v>
      </c>
      <c r="AB50">
        <v>398.57382200000001</v>
      </c>
      <c r="AC50">
        <v>399.31634500000001</v>
      </c>
      <c r="AD50">
        <v>400.061035</v>
      </c>
      <c r="AE50">
        <v>400.80715900000001</v>
      </c>
      <c r="AF50">
        <v>401.55407700000001</v>
      </c>
      <c r="AG50">
        <v>402.30093399999998</v>
      </c>
      <c r="AH50">
        <v>403.04748499999999</v>
      </c>
      <c r="AI50">
        <v>403.79330399999998</v>
      </c>
      <c r="AJ50">
        <v>404.53796399999999</v>
      </c>
      <c r="AK50" s="109">
        <v>0</v>
      </c>
    </row>
    <row r="51" spans="1:37" ht="15" customHeight="1">
      <c r="A51" s="110" t="s">
        <v>574</v>
      </c>
      <c r="B51" t="s">
        <v>1257</v>
      </c>
      <c r="C51" t="s">
        <v>1258</v>
      </c>
      <c r="D51" t="s">
        <v>1328</v>
      </c>
      <c r="E51" t="s">
        <v>1294</v>
      </c>
      <c r="F51">
        <v>19.229748000000001</v>
      </c>
      <c r="G51">
        <v>19.559747999999999</v>
      </c>
      <c r="H51">
        <v>19.604057000000001</v>
      </c>
      <c r="I51">
        <v>19.134007</v>
      </c>
      <c r="J51">
        <v>18.815207000000001</v>
      </c>
      <c r="K51">
        <v>18.797191999999999</v>
      </c>
      <c r="L51">
        <v>18.754283999999998</v>
      </c>
      <c r="M51">
        <v>18.744330999999999</v>
      </c>
      <c r="N51">
        <v>18.847854999999999</v>
      </c>
      <c r="O51">
        <v>18.804949000000001</v>
      </c>
      <c r="P51">
        <v>18.734697000000001</v>
      </c>
      <c r="Q51">
        <v>18.734974000000001</v>
      </c>
      <c r="R51">
        <v>18.762163000000001</v>
      </c>
      <c r="S51">
        <v>18.793427999999999</v>
      </c>
      <c r="T51">
        <v>18.824687999999998</v>
      </c>
      <c r="U51">
        <v>18.859321999999999</v>
      </c>
      <c r="V51">
        <v>18.889589000000001</v>
      </c>
      <c r="W51">
        <v>18.923862</v>
      </c>
      <c r="X51">
        <v>18.960432000000001</v>
      </c>
      <c r="Y51">
        <v>18.992315000000001</v>
      </c>
      <c r="Z51">
        <v>19.027204999999999</v>
      </c>
      <c r="AA51">
        <v>19.065366999999998</v>
      </c>
      <c r="AB51">
        <v>19.097477000000001</v>
      </c>
      <c r="AC51">
        <v>19.133113999999999</v>
      </c>
      <c r="AD51">
        <v>19.167227</v>
      </c>
      <c r="AE51">
        <v>19.203192000000001</v>
      </c>
      <c r="AF51">
        <v>19.238092000000002</v>
      </c>
      <c r="AG51">
        <v>19.273088000000001</v>
      </c>
      <c r="AH51">
        <v>19.308661000000001</v>
      </c>
      <c r="AI51">
        <v>19.343631999999999</v>
      </c>
      <c r="AJ51">
        <v>19.378197</v>
      </c>
      <c r="AK51" s="109">
        <v>0</v>
      </c>
    </row>
    <row r="52" spans="1:37" ht="15" customHeight="1">
      <c r="A52" s="110" t="s">
        <v>575</v>
      </c>
      <c r="B52" t="s">
        <v>1259</v>
      </c>
      <c r="C52" t="s">
        <v>1260</v>
      </c>
      <c r="D52" t="s">
        <v>1329</v>
      </c>
      <c r="E52" t="s">
        <v>1294</v>
      </c>
      <c r="F52">
        <v>115.006958</v>
      </c>
      <c r="G52">
        <v>116.946564</v>
      </c>
      <c r="H52">
        <v>117.10083</v>
      </c>
      <c r="I52">
        <v>114.272278</v>
      </c>
      <c r="J52">
        <v>112.40922500000001</v>
      </c>
      <c r="K52">
        <v>112.296738</v>
      </c>
      <c r="L52">
        <v>112.02658099999999</v>
      </c>
      <c r="M52">
        <v>111.991089</v>
      </c>
      <c r="N52">
        <v>112.608475</v>
      </c>
      <c r="O52">
        <v>112.360336</v>
      </c>
      <c r="P52">
        <v>111.934448</v>
      </c>
      <c r="Q52">
        <v>111.91635100000001</v>
      </c>
      <c r="R52">
        <v>112.096161</v>
      </c>
      <c r="S52">
        <v>112.282059</v>
      </c>
      <c r="T52">
        <v>112.470337</v>
      </c>
      <c r="U52">
        <v>112.65812699999999</v>
      </c>
      <c r="V52">
        <v>112.85508</v>
      </c>
      <c r="W52">
        <v>113.058533</v>
      </c>
      <c r="X52">
        <v>113.264236</v>
      </c>
      <c r="Y52">
        <v>113.471886</v>
      </c>
      <c r="Z52">
        <v>113.681168</v>
      </c>
      <c r="AA52">
        <v>113.891792</v>
      </c>
      <c r="AB52">
        <v>114.10350800000001</v>
      </c>
      <c r="AC52">
        <v>114.316086</v>
      </c>
      <c r="AD52">
        <v>114.529259</v>
      </c>
      <c r="AE52">
        <v>114.742859</v>
      </c>
      <c r="AF52">
        <v>114.95668000000001</v>
      </c>
      <c r="AG52">
        <v>115.170502</v>
      </c>
      <c r="AH52">
        <v>115.384216</v>
      </c>
      <c r="AI52">
        <v>115.59773300000001</v>
      </c>
      <c r="AJ52">
        <v>115.810913</v>
      </c>
      <c r="AK52" s="109">
        <v>0</v>
      </c>
    </row>
    <row r="53" spans="1:37" ht="15" customHeight="1">
      <c r="A53" s="110" t="s">
        <v>576</v>
      </c>
      <c r="B53" t="s">
        <v>577</v>
      </c>
      <c r="C53" t="s">
        <v>1261</v>
      </c>
      <c r="D53" t="s">
        <v>1330</v>
      </c>
      <c r="E53" t="s">
        <v>1294</v>
      </c>
      <c r="F53">
        <v>24641.816406000002</v>
      </c>
      <c r="G53">
        <v>26248.666015999999</v>
      </c>
      <c r="H53">
        <v>26805.998047000001</v>
      </c>
      <c r="I53">
        <v>27035.341797000001</v>
      </c>
      <c r="J53">
        <v>27134.359375</v>
      </c>
      <c r="K53">
        <v>27234.798827999999</v>
      </c>
      <c r="L53">
        <v>27191.320312</v>
      </c>
      <c r="M53">
        <v>27084.865234000001</v>
      </c>
      <c r="N53">
        <v>26996.001952999999</v>
      </c>
      <c r="O53">
        <v>26866.410156000002</v>
      </c>
      <c r="P53">
        <v>26748.798827999999</v>
      </c>
      <c r="Q53">
        <v>26660.070312</v>
      </c>
      <c r="R53">
        <v>26573.197265999999</v>
      </c>
      <c r="S53">
        <v>26520.011718999998</v>
      </c>
      <c r="T53">
        <v>26498.089843999998</v>
      </c>
      <c r="U53">
        <v>26553.664062</v>
      </c>
      <c r="V53">
        <v>26586.882812</v>
      </c>
      <c r="W53">
        <v>26631.478515999999</v>
      </c>
      <c r="X53">
        <v>26696.669922000001</v>
      </c>
      <c r="Y53">
        <v>26767.367188</v>
      </c>
      <c r="Z53">
        <v>26871.050781000002</v>
      </c>
      <c r="AA53">
        <v>27000.164062</v>
      </c>
      <c r="AB53">
        <v>27121.412109000001</v>
      </c>
      <c r="AC53">
        <v>27278.542968999998</v>
      </c>
      <c r="AD53">
        <v>27415.599609000001</v>
      </c>
      <c r="AE53">
        <v>27565.3125</v>
      </c>
      <c r="AF53">
        <v>27701.845702999999</v>
      </c>
      <c r="AG53">
        <v>27821.958984000001</v>
      </c>
      <c r="AH53">
        <v>27950.746093999998</v>
      </c>
      <c r="AI53">
        <v>28088.564452999999</v>
      </c>
      <c r="AJ53">
        <v>28244.232422000001</v>
      </c>
      <c r="AK53" s="109">
        <v>5.0000000000000001E-3</v>
      </c>
    </row>
    <row r="54" spans="1:37" ht="15" customHeight="1">
      <c r="B54" t="s">
        <v>578</v>
      </c>
      <c r="D54" t="s">
        <v>1331</v>
      </c>
    </row>
    <row r="55" spans="1:37" ht="15" customHeight="1">
      <c r="A55" s="110" t="s">
        <v>579</v>
      </c>
      <c r="B55" t="s">
        <v>1262</v>
      </c>
      <c r="C55" t="s">
        <v>1263</v>
      </c>
      <c r="D55" t="s">
        <v>1332</v>
      </c>
      <c r="E55" t="s">
        <v>1294</v>
      </c>
      <c r="F55">
        <v>14809.331055000001</v>
      </c>
      <c r="G55">
        <v>15470.5625</v>
      </c>
      <c r="H55">
        <v>15477.318359000001</v>
      </c>
      <c r="I55">
        <v>15509.706055000001</v>
      </c>
      <c r="J55">
        <v>15508.432617</v>
      </c>
      <c r="K55">
        <v>15483.516602</v>
      </c>
      <c r="L55">
        <v>15421.747069999999</v>
      </c>
      <c r="M55">
        <v>15333.079102</v>
      </c>
      <c r="N55">
        <v>15245.049805000001</v>
      </c>
      <c r="O55">
        <v>15143.332031</v>
      </c>
      <c r="P55">
        <v>15043.96875</v>
      </c>
      <c r="Q55">
        <v>14940.796875</v>
      </c>
      <c r="R55">
        <v>14850.533203000001</v>
      </c>
      <c r="S55">
        <v>14780.868164</v>
      </c>
      <c r="T55">
        <v>14725.551758</v>
      </c>
      <c r="U55">
        <v>14695.300781</v>
      </c>
      <c r="V55">
        <v>14674.445312</v>
      </c>
      <c r="W55">
        <v>14655.883789</v>
      </c>
      <c r="X55">
        <v>14640.090819999999</v>
      </c>
      <c r="Y55">
        <v>14640.239258</v>
      </c>
      <c r="Z55">
        <v>14655.853515999999</v>
      </c>
      <c r="AA55">
        <v>14675.100586</v>
      </c>
      <c r="AB55">
        <v>14702.386719</v>
      </c>
      <c r="AC55">
        <v>14734.696289</v>
      </c>
      <c r="AD55">
        <v>14761.428711</v>
      </c>
      <c r="AE55">
        <v>14788.444336</v>
      </c>
      <c r="AF55">
        <v>14820.809569999999</v>
      </c>
      <c r="AG55">
        <v>14848.021484000001</v>
      </c>
      <c r="AH55">
        <v>14885.904296999999</v>
      </c>
      <c r="AI55">
        <v>14929.088867</v>
      </c>
      <c r="AJ55">
        <v>14974.693359000001</v>
      </c>
      <c r="AK55" s="109">
        <v>0</v>
      </c>
    </row>
    <row r="56" spans="1:37" ht="15" customHeight="1">
      <c r="A56" s="110" t="s">
        <v>580</v>
      </c>
      <c r="B56" t="s">
        <v>1264</v>
      </c>
      <c r="C56" t="s">
        <v>1265</v>
      </c>
      <c r="D56" t="s">
        <v>1333</v>
      </c>
      <c r="E56" t="s">
        <v>1294</v>
      </c>
      <c r="F56">
        <v>33.666060999999999</v>
      </c>
      <c r="G56">
        <v>36.292164</v>
      </c>
      <c r="H56">
        <v>35.002701000000002</v>
      </c>
      <c r="I56">
        <v>36.768920999999999</v>
      </c>
      <c r="J56">
        <v>37.090172000000003</v>
      </c>
      <c r="K56">
        <v>37.279300999999997</v>
      </c>
      <c r="L56">
        <v>37.273434000000002</v>
      </c>
      <c r="M56">
        <v>36.962608000000003</v>
      </c>
      <c r="N56">
        <v>36.692115999999999</v>
      </c>
      <c r="O56">
        <v>36.407268999999999</v>
      </c>
      <c r="P56">
        <v>36.183593999999999</v>
      </c>
      <c r="Q56">
        <v>36.116622999999997</v>
      </c>
      <c r="R56">
        <v>36.088920999999999</v>
      </c>
      <c r="S56">
        <v>36.198486000000003</v>
      </c>
      <c r="T56">
        <v>36.388976999999997</v>
      </c>
      <c r="U56">
        <v>36.925545</v>
      </c>
      <c r="V56">
        <v>37.477286999999997</v>
      </c>
      <c r="W56">
        <v>38.130038999999996</v>
      </c>
      <c r="X56">
        <v>38.828465000000001</v>
      </c>
      <c r="Y56">
        <v>39.735064999999999</v>
      </c>
      <c r="Z56">
        <v>40.706122999999998</v>
      </c>
      <c r="AA56">
        <v>41.727245000000003</v>
      </c>
      <c r="AB56">
        <v>42.842528999999999</v>
      </c>
      <c r="AC56">
        <v>43.978745000000004</v>
      </c>
      <c r="AD56">
        <v>45.153854000000003</v>
      </c>
      <c r="AE56">
        <v>46.265217</v>
      </c>
      <c r="AF56">
        <v>47.409328000000002</v>
      </c>
      <c r="AG56">
        <v>48.760159000000002</v>
      </c>
      <c r="AH56">
        <v>49.995643999999999</v>
      </c>
      <c r="AI56">
        <v>51.544421999999997</v>
      </c>
      <c r="AJ56">
        <v>53.091186999999998</v>
      </c>
      <c r="AK56" s="109">
        <v>1.4999999999999999E-2</v>
      </c>
    </row>
    <row r="57" spans="1:37" ht="15" customHeight="1">
      <c r="A57" s="110" t="s">
        <v>581</v>
      </c>
      <c r="B57" t="s">
        <v>1266</v>
      </c>
      <c r="C57" t="s">
        <v>1267</v>
      </c>
      <c r="D57" t="s">
        <v>1334</v>
      </c>
      <c r="E57" t="s">
        <v>1294</v>
      </c>
      <c r="F57">
        <v>6144.3740230000003</v>
      </c>
      <c r="G57">
        <v>6254.5610349999997</v>
      </c>
      <c r="H57">
        <v>6296.6879879999997</v>
      </c>
      <c r="I57">
        <v>6333.9223629999997</v>
      </c>
      <c r="J57">
        <v>6469.388672</v>
      </c>
      <c r="K57">
        <v>6508.3208009999998</v>
      </c>
      <c r="L57">
        <v>6497.1806640000004</v>
      </c>
      <c r="M57">
        <v>6493.1206050000001</v>
      </c>
      <c r="N57">
        <v>6455.3403319999998</v>
      </c>
      <c r="O57">
        <v>6414.4653319999998</v>
      </c>
      <c r="P57">
        <v>6368.2963870000003</v>
      </c>
      <c r="Q57">
        <v>6301.3911129999997</v>
      </c>
      <c r="R57">
        <v>6279.1005859999996</v>
      </c>
      <c r="S57">
        <v>6236.517578</v>
      </c>
      <c r="T57">
        <v>6213.1655270000001</v>
      </c>
      <c r="U57">
        <v>6192.2509769999997</v>
      </c>
      <c r="V57">
        <v>6207.4716799999997</v>
      </c>
      <c r="W57">
        <v>6203.548828</v>
      </c>
      <c r="X57">
        <v>6192.0122069999998</v>
      </c>
      <c r="Y57">
        <v>6220.2158200000003</v>
      </c>
      <c r="Z57">
        <v>6226.5527339999999</v>
      </c>
      <c r="AA57">
        <v>6228.9125979999999</v>
      </c>
      <c r="AB57">
        <v>6273.5908200000003</v>
      </c>
      <c r="AC57">
        <v>6314.607422</v>
      </c>
      <c r="AD57">
        <v>6347.5444340000004</v>
      </c>
      <c r="AE57">
        <v>6376.3735349999997</v>
      </c>
      <c r="AF57">
        <v>6399.9995120000003</v>
      </c>
      <c r="AG57">
        <v>6418.7915039999998</v>
      </c>
      <c r="AH57">
        <v>6440.9194340000004</v>
      </c>
      <c r="AI57">
        <v>6466.8232420000004</v>
      </c>
      <c r="AJ57">
        <v>6500.1225590000004</v>
      </c>
      <c r="AK57" s="109">
        <v>2E-3</v>
      </c>
    </row>
    <row r="58" spans="1:37" ht="15" customHeight="1">
      <c r="A58" s="110" t="s">
        <v>582</v>
      </c>
      <c r="B58" t="s">
        <v>1268</v>
      </c>
      <c r="C58" t="s">
        <v>1269</v>
      </c>
      <c r="D58" t="s">
        <v>1335</v>
      </c>
      <c r="E58" t="s">
        <v>1294</v>
      </c>
      <c r="F58">
        <v>2239.7639159999999</v>
      </c>
      <c r="G58">
        <v>2917.054443</v>
      </c>
      <c r="H58">
        <v>3212.9677729999999</v>
      </c>
      <c r="I58">
        <v>3340.0581050000001</v>
      </c>
      <c r="J58">
        <v>3422.0214839999999</v>
      </c>
      <c r="K58">
        <v>3490.0878910000001</v>
      </c>
      <c r="L58">
        <v>3513.1728520000001</v>
      </c>
      <c r="M58">
        <v>3530.4416500000002</v>
      </c>
      <c r="N58">
        <v>3553.764893</v>
      </c>
      <c r="O58">
        <v>3571.960693</v>
      </c>
      <c r="P58">
        <v>3591.0971679999998</v>
      </c>
      <c r="Q58">
        <v>3617.27124</v>
      </c>
      <c r="R58">
        <v>3656.4936520000001</v>
      </c>
      <c r="S58">
        <v>3695.141846</v>
      </c>
      <c r="T58">
        <v>3738.2941890000002</v>
      </c>
      <c r="U58">
        <v>3787.9760740000002</v>
      </c>
      <c r="V58">
        <v>3829.3232419999999</v>
      </c>
      <c r="W58">
        <v>3864.7639159999999</v>
      </c>
      <c r="X58">
        <v>3902.185547</v>
      </c>
      <c r="Y58">
        <v>3944.3027339999999</v>
      </c>
      <c r="Z58">
        <v>3996.7604980000001</v>
      </c>
      <c r="AA58">
        <v>4045.321289</v>
      </c>
      <c r="AB58">
        <v>4095.2143550000001</v>
      </c>
      <c r="AC58">
        <v>4142.7163090000004</v>
      </c>
      <c r="AD58">
        <v>4191.8945309999999</v>
      </c>
      <c r="AE58">
        <v>4245.2622069999998</v>
      </c>
      <c r="AF58">
        <v>4293.9472660000001</v>
      </c>
      <c r="AG58">
        <v>4331.3066410000001</v>
      </c>
      <c r="AH58">
        <v>4371.3149409999996</v>
      </c>
      <c r="AI58">
        <v>4407.8476559999999</v>
      </c>
      <c r="AJ58">
        <v>4444.9877930000002</v>
      </c>
      <c r="AK58" s="109">
        <v>2.3E-2</v>
      </c>
    </row>
    <row r="59" spans="1:37" ht="15" customHeight="1">
      <c r="A59" s="110" t="s">
        <v>583</v>
      </c>
      <c r="B59" t="s">
        <v>1257</v>
      </c>
      <c r="C59" t="s">
        <v>1270</v>
      </c>
      <c r="D59" t="s">
        <v>1336</v>
      </c>
      <c r="E59" t="s">
        <v>1294</v>
      </c>
      <c r="F59">
        <v>434.51095600000002</v>
      </c>
      <c r="G59">
        <v>495.777985</v>
      </c>
      <c r="H59">
        <v>725.470642</v>
      </c>
      <c r="I59">
        <v>768.43817100000001</v>
      </c>
      <c r="J59">
        <v>637.95599400000003</v>
      </c>
      <c r="K59">
        <v>643.69512899999995</v>
      </c>
      <c r="L59">
        <v>671.79656999999997</v>
      </c>
      <c r="M59">
        <v>613.03704800000003</v>
      </c>
      <c r="N59">
        <v>614.04077099999995</v>
      </c>
      <c r="O59">
        <v>592.205017</v>
      </c>
      <c r="P59">
        <v>596.73608400000001</v>
      </c>
      <c r="Q59">
        <v>638.21350099999995</v>
      </c>
      <c r="R59">
        <v>599.47522000000004</v>
      </c>
      <c r="S59">
        <v>599.14294400000006</v>
      </c>
      <c r="T59">
        <v>591.70159899999999</v>
      </c>
      <c r="U59">
        <v>627.17791699999998</v>
      </c>
      <c r="V59">
        <v>589.56048599999997</v>
      </c>
      <c r="W59">
        <v>586.89379899999994</v>
      </c>
      <c r="X59">
        <v>610.94091800000001</v>
      </c>
      <c r="Y59">
        <v>575.47442599999999</v>
      </c>
      <c r="Z59">
        <v>569.64367700000003</v>
      </c>
      <c r="AA59">
        <v>599.98962400000005</v>
      </c>
      <c r="AB59">
        <v>558.53234899999995</v>
      </c>
      <c r="AC59">
        <v>555.12524399999995</v>
      </c>
      <c r="AD59">
        <v>537.40789800000005</v>
      </c>
      <c r="AE59">
        <v>537.04724099999999</v>
      </c>
      <c r="AF59">
        <v>526.17022699999995</v>
      </c>
      <c r="AG59">
        <v>519.23303199999998</v>
      </c>
      <c r="AH59">
        <v>519.10998500000005</v>
      </c>
      <c r="AI59">
        <v>514.34661900000003</v>
      </c>
      <c r="AJ59">
        <v>506.89520299999998</v>
      </c>
      <c r="AK59" s="109">
        <v>5.0000000000000001E-3</v>
      </c>
    </row>
    <row r="60" spans="1:37" ht="15" customHeight="1">
      <c r="A60" s="110" t="s">
        <v>584</v>
      </c>
      <c r="B60" t="s">
        <v>1271</v>
      </c>
      <c r="C60" t="s">
        <v>1272</v>
      </c>
      <c r="D60" t="s">
        <v>1337</v>
      </c>
      <c r="E60" t="s">
        <v>1294</v>
      </c>
      <c r="F60">
        <v>22.450932999999999</v>
      </c>
      <c r="G60">
        <v>22.434891</v>
      </c>
      <c r="H60">
        <v>22.421617999999999</v>
      </c>
      <c r="I60">
        <v>22.410634999999999</v>
      </c>
      <c r="J60">
        <v>22.401547999999998</v>
      </c>
      <c r="K60">
        <v>22.394031999999999</v>
      </c>
      <c r="L60">
        <v>22.387812</v>
      </c>
      <c r="M60">
        <v>22.382666</v>
      </c>
      <c r="N60">
        <v>22.378406999999999</v>
      </c>
      <c r="O60">
        <v>22.374884000000002</v>
      </c>
      <c r="P60">
        <v>22.371969</v>
      </c>
      <c r="Q60">
        <v>22.369558000000001</v>
      </c>
      <c r="R60">
        <v>22.367563000000001</v>
      </c>
      <c r="S60">
        <v>22.365911000000001</v>
      </c>
      <c r="T60">
        <v>22.364546000000001</v>
      </c>
      <c r="U60">
        <v>22.363416999999998</v>
      </c>
      <c r="V60">
        <v>22.362480000000001</v>
      </c>
      <c r="W60">
        <v>22.361708</v>
      </c>
      <c r="X60">
        <v>22.361066999999998</v>
      </c>
      <c r="Y60">
        <v>22.360537999999998</v>
      </c>
      <c r="Z60">
        <v>22.360099999999999</v>
      </c>
      <c r="AA60">
        <v>22.359736999999999</v>
      </c>
      <c r="AB60">
        <v>22.359438000000001</v>
      </c>
      <c r="AC60">
        <v>22.359190000000002</v>
      </c>
      <c r="AD60">
        <v>22.358984</v>
      </c>
      <c r="AE60">
        <v>22.358813999999999</v>
      </c>
      <c r="AF60">
        <v>22.358673</v>
      </c>
      <c r="AG60">
        <v>22.358557000000001</v>
      </c>
      <c r="AH60">
        <v>22.358460999999998</v>
      </c>
      <c r="AI60">
        <v>22.358381000000001</v>
      </c>
      <c r="AJ60">
        <v>22.358315000000001</v>
      </c>
      <c r="AK60" s="109">
        <v>0</v>
      </c>
    </row>
    <row r="61" spans="1:37" ht="15" customHeight="1">
      <c r="A61" s="110" t="s">
        <v>585</v>
      </c>
      <c r="B61" t="s">
        <v>1273</v>
      </c>
      <c r="C61" t="s">
        <v>1274</v>
      </c>
      <c r="D61" t="s">
        <v>1338</v>
      </c>
      <c r="E61" t="s">
        <v>1294</v>
      </c>
      <c r="F61">
        <v>5.5500800000000003</v>
      </c>
      <c r="G61">
        <v>6.0812119999999998</v>
      </c>
      <c r="H61">
        <v>6.44719</v>
      </c>
      <c r="I61">
        <v>6.6415680000000004</v>
      </c>
      <c r="J61">
        <v>6.7628979999999999</v>
      </c>
      <c r="K61">
        <v>6.8780239999999999</v>
      </c>
      <c r="L61">
        <v>6.9618690000000001</v>
      </c>
      <c r="M61">
        <v>7.0541080000000003</v>
      </c>
      <c r="N61">
        <v>7.1039450000000004</v>
      </c>
      <c r="O61">
        <v>7.1667719999999999</v>
      </c>
      <c r="P61">
        <v>7.2582469999999999</v>
      </c>
      <c r="Q61">
        <v>7.3190520000000001</v>
      </c>
      <c r="R61">
        <v>7.4197240000000004</v>
      </c>
      <c r="S61">
        <v>7.5216240000000001</v>
      </c>
      <c r="T61">
        <v>7.6977289999999998</v>
      </c>
      <c r="U61">
        <v>7.8642950000000003</v>
      </c>
      <c r="V61">
        <v>8.0535519999999998</v>
      </c>
      <c r="W61">
        <v>8.2523809999999997</v>
      </c>
      <c r="X61">
        <v>8.4755120000000002</v>
      </c>
      <c r="Y61">
        <v>8.7077100000000005</v>
      </c>
      <c r="Z61">
        <v>8.9560779999999998</v>
      </c>
      <c r="AA61">
        <v>9.2195239999999998</v>
      </c>
      <c r="AB61">
        <v>9.4901540000000004</v>
      </c>
      <c r="AC61">
        <v>9.8004270000000009</v>
      </c>
      <c r="AD61">
        <v>10.104953999999999</v>
      </c>
      <c r="AE61">
        <v>10.434702</v>
      </c>
      <c r="AF61">
        <v>10.753672999999999</v>
      </c>
      <c r="AG61">
        <v>11.084868999999999</v>
      </c>
      <c r="AH61">
        <v>11.440403999999999</v>
      </c>
      <c r="AI61">
        <v>11.822479</v>
      </c>
      <c r="AJ61">
        <v>12.232215</v>
      </c>
      <c r="AK61" s="109">
        <v>2.7E-2</v>
      </c>
    </row>
    <row r="62" spans="1:37" ht="15" customHeight="1">
      <c r="A62" s="110" t="s">
        <v>586</v>
      </c>
      <c r="B62" t="s">
        <v>1086</v>
      </c>
      <c r="C62" t="s">
        <v>1275</v>
      </c>
      <c r="D62" t="s">
        <v>1339</v>
      </c>
      <c r="E62" t="s">
        <v>1294</v>
      </c>
      <c r="F62">
        <v>121.224388</v>
      </c>
      <c r="G62">
        <v>123.40012400000001</v>
      </c>
      <c r="H62">
        <v>124.820587</v>
      </c>
      <c r="I62">
        <v>125.914734</v>
      </c>
      <c r="J62">
        <v>126.656418</v>
      </c>
      <c r="K62">
        <v>127.04057299999999</v>
      </c>
      <c r="L62">
        <v>127.207184</v>
      </c>
      <c r="M62">
        <v>126.853516</v>
      </c>
      <c r="N62">
        <v>126.597031</v>
      </c>
      <c r="O62">
        <v>126.378426</v>
      </c>
      <c r="P62">
        <v>126.074043</v>
      </c>
      <c r="Q62">
        <v>125.801605</v>
      </c>
      <c r="R62">
        <v>125.58483099999999</v>
      </c>
      <c r="S62">
        <v>125.40055099999999</v>
      </c>
      <c r="T62">
        <v>125.28949</v>
      </c>
      <c r="U62">
        <v>125.20488</v>
      </c>
      <c r="V62">
        <v>125.084435</v>
      </c>
      <c r="W62">
        <v>124.934349</v>
      </c>
      <c r="X62">
        <v>124.830444</v>
      </c>
      <c r="Y62">
        <v>124.75782</v>
      </c>
      <c r="Z62">
        <v>124.673424</v>
      </c>
      <c r="AA62">
        <v>124.588966</v>
      </c>
      <c r="AB62">
        <v>124.52179700000001</v>
      </c>
      <c r="AC62">
        <v>124.439995</v>
      </c>
      <c r="AD62">
        <v>124.422821</v>
      </c>
      <c r="AE62">
        <v>124.49839799999999</v>
      </c>
      <c r="AF62">
        <v>124.515923</v>
      </c>
      <c r="AG62">
        <v>124.47363300000001</v>
      </c>
      <c r="AH62">
        <v>124.496216</v>
      </c>
      <c r="AI62">
        <v>124.469994</v>
      </c>
      <c r="AJ62">
        <v>124.38552900000001</v>
      </c>
      <c r="AK62" s="109">
        <v>1E-3</v>
      </c>
    </row>
    <row r="63" spans="1:37" ht="15" customHeight="1">
      <c r="A63" s="110" t="s">
        <v>587</v>
      </c>
      <c r="B63" t="s">
        <v>1276</v>
      </c>
      <c r="C63" t="s">
        <v>1277</v>
      </c>
      <c r="D63" t="s">
        <v>1340</v>
      </c>
      <c r="E63" t="s">
        <v>1294</v>
      </c>
      <c r="F63">
        <v>23810.873047000001</v>
      </c>
      <c r="G63">
        <v>25326.166015999999</v>
      </c>
      <c r="H63">
        <v>25901.134765999999</v>
      </c>
      <c r="I63">
        <v>26143.859375</v>
      </c>
      <c r="J63">
        <v>26230.708984000001</v>
      </c>
      <c r="K63">
        <v>26319.214843999998</v>
      </c>
      <c r="L63">
        <v>26297.728515999999</v>
      </c>
      <c r="M63">
        <v>26162.931640999999</v>
      </c>
      <c r="N63">
        <v>26060.96875</v>
      </c>
      <c r="O63">
        <v>25914.291015999999</v>
      </c>
      <c r="P63">
        <v>25791.986327999999</v>
      </c>
      <c r="Q63">
        <v>25689.277343999998</v>
      </c>
      <c r="R63">
        <v>25577.0625</v>
      </c>
      <c r="S63">
        <v>25503.158202999999</v>
      </c>
      <c r="T63">
        <v>25460.453125</v>
      </c>
      <c r="U63">
        <v>25495.064452999999</v>
      </c>
      <c r="V63">
        <v>25493.779297000001</v>
      </c>
      <c r="W63">
        <v>25504.769531000002</v>
      </c>
      <c r="X63">
        <v>25539.724609000001</v>
      </c>
      <c r="Y63">
        <v>25575.792968999998</v>
      </c>
      <c r="Z63">
        <v>25645.507812</v>
      </c>
      <c r="AA63">
        <v>25747.220702999999</v>
      </c>
      <c r="AB63">
        <v>25828.9375</v>
      </c>
      <c r="AC63">
        <v>25947.724609000001</v>
      </c>
      <c r="AD63">
        <v>26040.316406000002</v>
      </c>
      <c r="AE63">
        <v>26150.685547000001</v>
      </c>
      <c r="AF63">
        <v>26245.964843999998</v>
      </c>
      <c r="AG63">
        <v>26324.029297000001</v>
      </c>
      <c r="AH63">
        <v>26425.539062</v>
      </c>
      <c r="AI63">
        <v>26528.300781000002</v>
      </c>
      <c r="AJ63">
        <v>26638.765625</v>
      </c>
      <c r="AK63" s="109">
        <v>4.0000000000000001E-3</v>
      </c>
    </row>
    <row r="64" spans="1:37" ht="15" customHeight="1">
      <c r="A64" s="110" t="s">
        <v>588</v>
      </c>
      <c r="B64" t="s">
        <v>1278</v>
      </c>
      <c r="C64" t="s">
        <v>1279</v>
      </c>
      <c r="D64" t="s">
        <v>1341</v>
      </c>
      <c r="E64" t="s">
        <v>1294</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t="s">
        <v>146</v>
      </c>
    </row>
    <row r="65" spans="1:37" ht="15" customHeight="1">
      <c r="A65" s="110" t="s">
        <v>589</v>
      </c>
      <c r="B65" t="s">
        <v>1280</v>
      </c>
      <c r="C65" t="s">
        <v>1281</v>
      </c>
      <c r="D65" t="s">
        <v>1342</v>
      </c>
      <c r="E65" t="s">
        <v>1294</v>
      </c>
      <c r="F65">
        <v>35.168571</v>
      </c>
      <c r="G65">
        <v>42.269835999999998</v>
      </c>
      <c r="H65">
        <v>48.229595000000003</v>
      </c>
      <c r="I65">
        <v>53.729453999999997</v>
      </c>
      <c r="J65">
        <v>58.952888000000002</v>
      </c>
      <c r="K65">
        <v>64.151711000000006</v>
      </c>
      <c r="L65">
        <v>70.346671999999998</v>
      </c>
      <c r="M65">
        <v>76.722724999999997</v>
      </c>
      <c r="N65">
        <v>83.064751000000001</v>
      </c>
      <c r="O65">
        <v>89.701583999999997</v>
      </c>
      <c r="P65">
        <v>97.082611</v>
      </c>
      <c r="Q65">
        <v>104.90831</v>
      </c>
      <c r="R65">
        <v>113.701851</v>
      </c>
      <c r="S65">
        <v>123.35427900000001</v>
      </c>
      <c r="T65">
        <v>133.98796100000001</v>
      </c>
      <c r="U65">
        <v>145.52536000000001</v>
      </c>
      <c r="V65">
        <v>157.87439000000001</v>
      </c>
      <c r="W65">
        <v>170.92922999999999</v>
      </c>
      <c r="X65">
        <v>184.78878800000001</v>
      </c>
      <c r="Y65">
        <v>199.45100400000001</v>
      </c>
      <c r="Z65">
        <v>215.07664500000001</v>
      </c>
      <c r="AA65">
        <v>230.8228</v>
      </c>
      <c r="AB65">
        <v>246.891907</v>
      </c>
      <c r="AC65">
        <v>263.15060399999999</v>
      </c>
      <c r="AD65">
        <v>280.03836100000001</v>
      </c>
      <c r="AE65">
        <v>296.743042</v>
      </c>
      <c r="AF65">
        <v>313.74148600000001</v>
      </c>
      <c r="AG65">
        <v>330.81246900000002</v>
      </c>
      <c r="AH65">
        <v>348.42776500000002</v>
      </c>
      <c r="AI65">
        <v>366.78662100000003</v>
      </c>
      <c r="AJ65">
        <v>385.29107699999997</v>
      </c>
      <c r="AK65" s="109">
        <v>8.3000000000000004E-2</v>
      </c>
    </row>
    <row r="66" spans="1:37" ht="15" customHeight="1">
      <c r="A66" s="110" t="s">
        <v>590</v>
      </c>
      <c r="B66" t="s">
        <v>1282</v>
      </c>
      <c r="C66" t="s">
        <v>1283</v>
      </c>
      <c r="D66" t="s">
        <v>1343</v>
      </c>
      <c r="E66" t="s">
        <v>1294</v>
      </c>
      <c r="F66">
        <v>87.254913000000002</v>
      </c>
      <c r="G66">
        <v>112.346947</v>
      </c>
      <c r="H66">
        <v>98.182472000000004</v>
      </c>
      <c r="I66">
        <v>102.50979599999999</v>
      </c>
      <c r="J66">
        <v>117.444931</v>
      </c>
      <c r="K66">
        <v>122.34285</v>
      </c>
      <c r="L66">
        <v>127.292778</v>
      </c>
      <c r="M66">
        <v>138.77520799999999</v>
      </c>
      <c r="N66">
        <v>145.19152800000001</v>
      </c>
      <c r="O66">
        <v>155.246948</v>
      </c>
      <c r="P66">
        <v>159.694458</v>
      </c>
      <c r="Q66">
        <v>164.359711</v>
      </c>
      <c r="R66">
        <v>177.78353899999999</v>
      </c>
      <c r="S66">
        <v>187.522659</v>
      </c>
      <c r="T66">
        <v>198.24444600000001</v>
      </c>
      <c r="U66">
        <v>203.44010900000001</v>
      </c>
      <c r="V66">
        <v>216.741547</v>
      </c>
      <c r="W66">
        <v>227.36364699999999</v>
      </c>
      <c r="X66">
        <v>235.34440599999999</v>
      </c>
      <c r="Y66">
        <v>249.95869400000001</v>
      </c>
      <c r="Z66">
        <v>263.732056</v>
      </c>
      <c r="AA66">
        <v>272.09652699999998</v>
      </c>
      <c r="AB66">
        <v>290.60043300000001</v>
      </c>
      <c r="AC66">
        <v>304.73327599999999</v>
      </c>
      <c r="AD66">
        <v>320.40600599999999</v>
      </c>
      <c r="AE66">
        <v>335.677887</v>
      </c>
      <c r="AF66">
        <v>350.99786399999999</v>
      </c>
      <c r="AG66">
        <v>365.80239899999998</v>
      </c>
      <c r="AH66">
        <v>379.20010400000001</v>
      </c>
      <c r="AI66">
        <v>395.63809199999997</v>
      </c>
      <c r="AJ66">
        <v>413.71472199999999</v>
      </c>
      <c r="AK66" s="109">
        <v>5.2999999999999999E-2</v>
      </c>
    </row>
    <row r="67" spans="1:37" ht="15" customHeight="1">
      <c r="A67" s="110" t="s">
        <v>591</v>
      </c>
      <c r="B67" t="s">
        <v>1284</v>
      </c>
      <c r="C67" t="s">
        <v>1285</v>
      </c>
      <c r="D67" t="s">
        <v>1344</v>
      </c>
      <c r="E67" t="s">
        <v>1294</v>
      </c>
      <c r="F67">
        <v>0.27736100000000002</v>
      </c>
      <c r="G67">
        <v>0.29410799999999998</v>
      </c>
      <c r="H67">
        <v>0.298122</v>
      </c>
      <c r="I67">
        <v>0.30210199999999998</v>
      </c>
      <c r="J67">
        <v>0.30580600000000002</v>
      </c>
      <c r="K67">
        <v>0.31028099999999997</v>
      </c>
      <c r="L67">
        <v>0.31511699999999998</v>
      </c>
      <c r="M67">
        <v>0.32113399999999998</v>
      </c>
      <c r="N67">
        <v>0.32823999999999998</v>
      </c>
      <c r="O67">
        <v>0.33652500000000002</v>
      </c>
      <c r="P67">
        <v>0.34645100000000001</v>
      </c>
      <c r="Q67">
        <v>0.35704200000000003</v>
      </c>
      <c r="R67">
        <v>0.36740299999999998</v>
      </c>
      <c r="S67">
        <v>0.37922299999999998</v>
      </c>
      <c r="T67">
        <v>0.39220899999999997</v>
      </c>
      <c r="U67">
        <v>0.40869899999999998</v>
      </c>
      <c r="V67">
        <v>0.42804599999999998</v>
      </c>
      <c r="W67">
        <v>0.45050299999999999</v>
      </c>
      <c r="X67">
        <v>0.47442099999999998</v>
      </c>
      <c r="Y67">
        <v>0.50056500000000004</v>
      </c>
      <c r="Z67">
        <v>0.53061199999999997</v>
      </c>
      <c r="AA67">
        <v>0.55874199999999996</v>
      </c>
      <c r="AB67">
        <v>0.58849799999999997</v>
      </c>
      <c r="AC67">
        <v>0.64096699999999995</v>
      </c>
      <c r="AD67">
        <v>0.66963700000000004</v>
      </c>
      <c r="AE67">
        <v>0.69854099999999997</v>
      </c>
      <c r="AF67">
        <v>0.72732399999999997</v>
      </c>
      <c r="AG67">
        <v>0.75553400000000004</v>
      </c>
      <c r="AH67">
        <v>0.78375300000000003</v>
      </c>
      <c r="AI67">
        <v>0.81174400000000002</v>
      </c>
      <c r="AJ67">
        <v>0.83939200000000003</v>
      </c>
      <c r="AK67" s="109">
        <v>3.7999999999999999E-2</v>
      </c>
    </row>
    <row r="68" spans="1:37" ht="15" customHeight="1">
      <c r="A68" s="110" t="s">
        <v>592</v>
      </c>
      <c r="B68" t="s">
        <v>1088</v>
      </c>
      <c r="C68" t="s">
        <v>1286</v>
      </c>
      <c r="D68" t="s">
        <v>1345</v>
      </c>
      <c r="E68" t="s">
        <v>1294</v>
      </c>
      <c r="F68">
        <v>706.25012200000003</v>
      </c>
      <c r="G68">
        <v>765.14196800000002</v>
      </c>
      <c r="H68">
        <v>755.34997599999997</v>
      </c>
      <c r="I68">
        <v>731.63830600000006</v>
      </c>
      <c r="J68">
        <v>723.20684800000004</v>
      </c>
      <c r="K68">
        <v>724.60595699999999</v>
      </c>
      <c r="L68">
        <v>691.04956100000004</v>
      </c>
      <c r="M68">
        <v>701.14312700000005</v>
      </c>
      <c r="N68">
        <v>701.06634499999996</v>
      </c>
      <c r="O68">
        <v>701.03686500000003</v>
      </c>
      <c r="P68">
        <v>693.459656</v>
      </c>
      <c r="Q68">
        <v>694.47479199999998</v>
      </c>
      <c r="R68">
        <v>697.11834699999997</v>
      </c>
      <c r="S68">
        <v>697.96667500000001</v>
      </c>
      <c r="T68">
        <v>696.89434800000004</v>
      </c>
      <c r="U68">
        <v>700.55658000000005</v>
      </c>
      <c r="V68">
        <v>708.85253899999998</v>
      </c>
      <c r="W68">
        <v>718.20208700000001</v>
      </c>
      <c r="X68">
        <v>725.97796600000004</v>
      </c>
      <c r="Y68">
        <v>730.66339100000005</v>
      </c>
      <c r="Z68">
        <v>734.56103499999995</v>
      </c>
      <c r="AA68">
        <v>737.10723900000005</v>
      </c>
      <c r="AB68">
        <v>741.27093500000001</v>
      </c>
      <c r="AC68">
        <v>748.35034199999996</v>
      </c>
      <c r="AD68">
        <v>759.384277</v>
      </c>
      <c r="AE68">
        <v>765.85900900000001</v>
      </c>
      <c r="AF68">
        <v>773.89398200000005</v>
      </c>
      <c r="AG68">
        <v>783.06420900000001</v>
      </c>
      <c r="AH68">
        <v>778.31658900000002</v>
      </c>
      <c r="AI68">
        <v>777.42077600000005</v>
      </c>
      <c r="AJ68">
        <v>784.83752400000003</v>
      </c>
      <c r="AK68" s="109">
        <v>4.0000000000000001E-3</v>
      </c>
    </row>
    <row r="69" spans="1:37" ht="15" customHeight="1">
      <c r="A69" s="110" t="s">
        <v>593</v>
      </c>
      <c r="B69" t="s">
        <v>594</v>
      </c>
      <c r="C69" t="s">
        <v>1287</v>
      </c>
      <c r="D69" t="s">
        <v>1346</v>
      </c>
      <c r="E69" t="s">
        <v>1294</v>
      </c>
      <c r="F69">
        <v>24639.824218999998</v>
      </c>
      <c r="G69">
        <v>26246.220702999999</v>
      </c>
      <c r="H69">
        <v>26803.195312</v>
      </c>
      <c r="I69">
        <v>27032.039062</v>
      </c>
      <c r="J69">
        <v>27130.621093999998</v>
      </c>
      <c r="K69">
        <v>27230.626952999999</v>
      </c>
      <c r="L69">
        <v>27186.730468999998</v>
      </c>
      <c r="M69">
        <v>27079.892577999999</v>
      </c>
      <c r="N69">
        <v>26990.619140999999</v>
      </c>
      <c r="O69">
        <v>26860.611327999999</v>
      </c>
      <c r="P69">
        <v>26742.568359000001</v>
      </c>
      <c r="Q69">
        <v>26653.376952999999</v>
      </c>
      <c r="R69">
        <v>26566.033202999999</v>
      </c>
      <c r="S69">
        <v>26512.380859000001</v>
      </c>
      <c r="T69">
        <v>26489.972656000002</v>
      </c>
      <c r="U69">
        <v>26544.994140999999</v>
      </c>
      <c r="V69">
        <v>26577.675781000002</v>
      </c>
      <c r="W69">
        <v>26621.714843999998</v>
      </c>
      <c r="X69">
        <v>26686.310547000001</v>
      </c>
      <c r="Y69">
        <v>26756.367188</v>
      </c>
      <c r="Z69">
        <v>26859.408202999999</v>
      </c>
      <c r="AA69">
        <v>26987.804688</v>
      </c>
      <c r="AB69">
        <v>27108.289062</v>
      </c>
      <c r="AC69">
        <v>27264.597656000002</v>
      </c>
      <c r="AD69">
        <v>27400.816406000002</v>
      </c>
      <c r="AE69">
        <v>27549.664062</v>
      </c>
      <c r="AF69">
        <v>27685.326172000001</v>
      </c>
      <c r="AG69">
        <v>27804.464843999998</v>
      </c>
      <c r="AH69">
        <v>27932.265625</v>
      </c>
      <c r="AI69">
        <v>28068.958984000001</v>
      </c>
      <c r="AJ69">
        <v>28223.449218999998</v>
      </c>
      <c r="AK69" s="109">
        <v>5.0000000000000001E-3</v>
      </c>
    </row>
  </sheetData>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AL114"/>
  <sheetViews>
    <sheetView topLeftCell="A55" workbookViewId="0">
      <selection activeCell="A63" sqref="A63"/>
    </sheetView>
  </sheetViews>
  <sheetFormatPr defaultRowHeight="14.5"/>
  <cols>
    <col min="1" max="1" width="9.08984375"/>
    <col min="2" max="2" width="19.36328125" style="41" customWidth="1"/>
    <col min="4" max="4" width="43.90625" customWidth="1"/>
  </cols>
  <sheetData>
    <row r="1" spans="2:38" s="54" customFormat="1" ht="15" customHeight="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991</v>
      </c>
      <c r="C10" t="s">
        <v>1348</v>
      </c>
    </row>
    <row r="11" spans="2:38" ht="15" customHeight="1">
      <c r="C11" t="s">
        <v>1349</v>
      </c>
    </row>
    <row r="12" spans="2:38" ht="15" customHeight="1">
      <c r="C12" t="s">
        <v>1350</v>
      </c>
    </row>
    <row r="13" spans="2:38" ht="15" customHeight="1">
      <c r="C13" t="s">
        <v>1198</v>
      </c>
    </row>
    <row r="14" spans="2: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2:38" ht="15" customHeight="1">
      <c r="B15" s="111" t="s">
        <v>992</v>
      </c>
      <c r="C15" t="s">
        <v>993</v>
      </c>
      <c r="D15" t="s">
        <v>1365</v>
      </c>
      <c r="E15" t="s">
        <v>1366</v>
      </c>
      <c r="F15" t="s">
        <v>1294</v>
      </c>
      <c r="G15">
        <v>13684.958008</v>
      </c>
      <c r="H15">
        <v>14333.230469</v>
      </c>
      <c r="I15">
        <v>14327.020508</v>
      </c>
      <c r="J15">
        <v>14365.350586</v>
      </c>
      <c r="K15">
        <v>14366.454102</v>
      </c>
      <c r="L15">
        <v>14341.867188</v>
      </c>
      <c r="M15">
        <v>14287.131836</v>
      </c>
      <c r="N15">
        <v>14207.238281</v>
      </c>
      <c r="O15">
        <v>14125.375</v>
      </c>
      <c r="P15">
        <v>14028.778319999999</v>
      </c>
      <c r="Q15">
        <v>13931.945312</v>
      </c>
      <c r="R15">
        <v>13831.037109000001</v>
      </c>
      <c r="S15">
        <v>13740.596680000001</v>
      </c>
      <c r="T15">
        <v>13671.220703000001</v>
      </c>
      <c r="U15">
        <v>13614.175781</v>
      </c>
      <c r="V15">
        <v>13578.902344</v>
      </c>
      <c r="W15">
        <v>13555.0625</v>
      </c>
      <c r="X15">
        <v>13533.010742</v>
      </c>
      <c r="Y15">
        <v>13512.932617</v>
      </c>
      <c r="Z15">
        <v>13507.697265999999</v>
      </c>
      <c r="AA15">
        <v>13519.424805000001</v>
      </c>
      <c r="AB15">
        <v>13531.685546999999</v>
      </c>
      <c r="AC15">
        <v>13551.018555000001</v>
      </c>
      <c r="AD15">
        <v>13573.044921999999</v>
      </c>
      <c r="AE15">
        <v>13591.691406</v>
      </c>
      <c r="AF15">
        <v>13608.698242</v>
      </c>
      <c r="AG15">
        <v>13631.717773</v>
      </c>
      <c r="AH15">
        <v>13650.459961</v>
      </c>
      <c r="AI15">
        <v>13676.694336</v>
      </c>
      <c r="AJ15">
        <v>13706.508789</v>
      </c>
      <c r="AK15">
        <v>13736.444336</v>
      </c>
      <c r="AL15" s="109">
        <v>0</v>
      </c>
    </row>
    <row r="16" spans="2:38" ht="15" customHeight="1">
      <c r="B16" s="111" t="s">
        <v>994</v>
      </c>
      <c r="C16" t="s">
        <v>1262</v>
      </c>
      <c r="D16" t="s">
        <v>1367</v>
      </c>
      <c r="E16" t="s">
        <v>1368</v>
      </c>
      <c r="F16" t="s">
        <v>1294</v>
      </c>
      <c r="G16">
        <v>13581.067383</v>
      </c>
      <c r="H16">
        <v>14217.864258</v>
      </c>
      <c r="I16">
        <v>14204.683594</v>
      </c>
      <c r="J16">
        <v>14234.458008</v>
      </c>
      <c r="K16">
        <v>14228.427734000001</v>
      </c>
      <c r="L16">
        <v>14196.800781</v>
      </c>
      <c r="M16">
        <v>14134.473633</v>
      </c>
      <c r="N16">
        <v>14047.195312</v>
      </c>
      <c r="O16">
        <v>13957.597656</v>
      </c>
      <c r="P16">
        <v>13853.153319999999</v>
      </c>
      <c r="Q16">
        <v>13748.132812</v>
      </c>
      <c r="R16">
        <v>13637.928711</v>
      </c>
      <c r="S16">
        <v>13537.844727</v>
      </c>
      <c r="T16">
        <v>13457.947265999999</v>
      </c>
      <c r="U16">
        <v>13389.198242</v>
      </c>
      <c r="V16">
        <v>13341.721680000001</v>
      </c>
      <c r="W16">
        <v>13304.275390999999</v>
      </c>
      <c r="X16">
        <v>13267.979492</v>
      </c>
      <c r="Y16">
        <v>13232.908203000001</v>
      </c>
      <c r="Z16">
        <v>13211.613281</v>
      </c>
      <c r="AA16">
        <v>13206.083984000001</v>
      </c>
      <c r="AB16">
        <v>13201.540039</v>
      </c>
      <c r="AC16">
        <v>13203.802734000001</v>
      </c>
      <c r="AD16">
        <v>13208.375</v>
      </c>
      <c r="AE16">
        <v>13209.465819999999</v>
      </c>
      <c r="AF16">
        <v>13209.275390999999</v>
      </c>
      <c r="AG16">
        <v>13214.956055000001</v>
      </c>
      <c r="AH16">
        <v>13216.332031</v>
      </c>
      <c r="AI16">
        <v>13224.988281</v>
      </c>
      <c r="AJ16">
        <v>13236.755859000001</v>
      </c>
      <c r="AK16">
        <v>13248.583008</v>
      </c>
      <c r="AL16" s="109">
        <v>-1E-3</v>
      </c>
    </row>
    <row r="17" spans="2:38" ht="15" customHeight="1">
      <c r="B17" s="111" t="s">
        <v>995</v>
      </c>
      <c r="C17" t="s">
        <v>1264</v>
      </c>
      <c r="D17" t="s">
        <v>1369</v>
      </c>
      <c r="E17" t="s">
        <v>1370</v>
      </c>
      <c r="F17" t="s">
        <v>1294</v>
      </c>
      <c r="G17">
        <v>28.416105000000002</v>
      </c>
      <c r="H17">
        <v>30.452487999999999</v>
      </c>
      <c r="I17">
        <v>29.12302</v>
      </c>
      <c r="J17">
        <v>30.393191999999999</v>
      </c>
      <c r="K17">
        <v>30.446802000000002</v>
      </c>
      <c r="L17">
        <v>30.334116000000002</v>
      </c>
      <c r="M17">
        <v>30.097528000000001</v>
      </c>
      <c r="N17">
        <v>29.617032999999999</v>
      </c>
      <c r="O17">
        <v>29.162001</v>
      </c>
      <c r="P17">
        <v>28.684045999999999</v>
      </c>
      <c r="Q17">
        <v>28.238893999999998</v>
      </c>
      <c r="R17">
        <v>27.894629999999999</v>
      </c>
      <c r="S17">
        <v>27.565693</v>
      </c>
      <c r="T17">
        <v>27.333168000000001</v>
      </c>
      <c r="U17">
        <v>27.146754999999999</v>
      </c>
      <c r="V17">
        <v>27.196278</v>
      </c>
      <c r="W17">
        <v>27.253397</v>
      </c>
      <c r="X17">
        <v>27.378733</v>
      </c>
      <c r="Y17">
        <v>27.519627</v>
      </c>
      <c r="Z17">
        <v>27.799347000000001</v>
      </c>
      <c r="AA17">
        <v>28.120176000000001</v>
      </c>
      <c r="AB17">
        <v>28.451086</v>
      </c>
      <c r="AC17">
        <v>28.833448000000001</v>
      </c>
      <c r="AD17">
        <v>29.209904000000002</v>
      </c>
      <c r="AE17">
        <v>29.608629000000001</v>
      </c>
      <c r="AF17">
        <v>29.940837999999999</v>
      </c>
      <c r="AG17">
        <v>30.281662000000001</v>
      </c>
      <c r="AH17">
        <v>30.746485</v>
      </c>
      <c r="AI17">
        <v>31.104911999999999</v>
      </c>
      <c r="AJ17">
        <v>31.619726</v>
      </c>
      <c r="AK17">
        <v>32.097847000000002</v>
      </c>
      <c r="AL17" s="109">
        <v>4.0000000000000001E-3</v>
      </c>
    </row>
    <row r="18" spans="2:38" ht="15" customHeight="1">
      <c r="B18" s="111" t="s">
        <v>996</v>
      </c>
      <c r="C18" t="s">
        <v>1351</v>
      </c>
      <c r="D18" t="s">
        <v>1371</v>
      </c>
      <c r="E18" t="s">
        <v>1372</v>
      </c>
      <c r="F18" t="s">
        <v>1294</v>
      </c>
      <c r="G18">
        <v>50.426529000000002</v>
      </c>
      <c r="H18">
        <v>55.278618000000002</v>
      </c>
      <c r="I18">
        <v>59.648018</v>
      </c>
      <c r="J18">
        <v>63.577545000000001</v>
      </c>
      <c r="K18">
        <v>67.135138999999995</v>
      </c>
      <c r="L18">
        <v>70.539833000000002</v>
      </c>
      <c r="M18">
        <v>73.254729999999995</v>
      </c>
      <c r="N18">
        <v>75.499329000000003</v>
      </c>
      <c r="O18">
        <v>77.760559000000001</v>
      </c>
      <c r="P18">
        <v>79.802611999999996</v>
      </c>
      <c r="Q18">
        <v>81.587554999999995</v>
      </c>
      <c r="R18">
        <v>83.763419999999996</v>
      </c>
      <c r="S18">
        <v>85.430610999999999</v>
      </c>
      <c r="T18">
        <v>87.035492000000005</v>
      </c>
      <c r="U18">
        <v>88.688346999999993</v>
      </c>
      <c r="V18">
        <v>89.765259</v>
      </c>
      <c r="W18">
        <v>91.449020000000004</v>
      </c>
      <c r="X18">
        <v>92.978592000000006</v>
      </c>
      <c r="Y18">
        <v>94.431015000000002</v>
      </c>
      <c r="Z18">
        <v>96.027359000000004</v>
      </c>
      <c r="AA18">
        <v>97.937484999999995</v>
      </c>
      <c r="AB18">
        <v>99.244156000000004</v>
      </c>
      <c r="AC18">
        <v>100.459625</v>
      </c>
      <c r="AD18">
        <v>101.869629</v>
      </c>
      <c r="AE18">
        <v>102.779915</v>
      </c>
      <c r="AF18">
        <v>103.659302</v>
      </c>
      <c r="AG18">
        <v>104.441498</v>
      </c>
      <c r="AH18">
        <v>105.129768</v>
      </c>
      <c r="AI18">
        <v>105.799583</v>
      </c>
      <c r="AJ18">
        <v>106.436813</v>
      </c>
      <c r="AK18">
        <v>106.994308</v>
      </c>
      <c r="AL18" s="109">
        <v>2.5000000000000001E-2</v>
      </c>
    </row>
    <row r="19" spans="2:38" ht="15" customHeight="1">
      <c r="B19" s="111" t="s">
        <v>997</v>
      </c>
      <c r="C19" t="s">
        <v>1282</v>
      </c>
      <c r="D19" t="s">
        <v>1373</v>
      </c>
      <c r="E19" t="s">
        <v>1374</v>
      </c>
      <c r="F19" t="s">
        <v>1294</v>
      </c>
      <c r="G19">
        <v>2.8876580000000001</v>
      </c>
      <c r="H19">
        <v>3.249438</v>
      </c>
      <c r="I19">
        <v>3.7518009999999999</v>
      </c>
      <c r="J19">
        <v>3.649184</v>
      </c>
      <c r="K19">
        <v>3.5984430000000001</v>
      </c>
      <c r="L19">
        <v>3.4205320000000001</v>
      </c>
      <c r="M19">
        <v>3.2782070000000001</v>
      </c>
      <c r="N19">
        <v>3.2245970000000002</v>
      </c>
      <c r="O19">
        <v>3.1288909999999999</v>
      </c>
      <c r="P19">
        <v>3.043377</v>
      </c>
      <c r="Q19">
        <v>2.9301889999999999</v>
      </c>
      <c r="R19">
        <v>2.84538</v>
      </c>
      <c r="S19">
        <v>2.8075649999999999</v>
      </c>
      <c r="T19">
        <v>2.752936</v>
      </c>
      <c r="U19">
        <v>2.8405</v>
      </c>
      <c r="V19">
        <v>2.815436</v>
      </c>
      <c r="W19">
        <v>2.7992439999999998</v>
      </c>
      <c r="X19">
        <v>2.7886660000000001</v>
      </c>
      <c r="Y19">
        <v>2.7814719999999999</v>
      </c>
      <c r="Z19">
        <v>2.7741880000000001</v>
      </c>
      <c r="AA19">
        <v>2.7702599999999999</v>
      </c>
      <c r="AB19">
        <v>2.7670270000000001</v>
      </c>
      <c r="AC19">
        <v>2.7622149999999999</v>
      </c>
      <c r="AD19">
        <v>2.7665829999999998</v>
      </c>
      <c r="AE19">
        <v>2.770975</v>
      </c>
      <c r="AF19">
        <v>2.797037</v>
      </c>
      <c r="AG19">
        <v>2.8022279999999999</v>
      </c>
      <c r="AH19">
        <v>2.8055469999999998</v>
      </c>
      <c r="AI19">
        <v>2.8112940000000002</v>
      </c>
      <c r="AJ19">
        <v>2.815169</v>
      </c>
      <c r="AK19">
        <v>2.817088</v>
      </c>
      <c r="AL19" s="109">
        <v>-1E-3</v>
      </c>
    </row>
    <row r="20" spans="2:38" ht="15" customHeight="1">
      <c r="B20" s="111" t="s">
        <v>998</v>
      </c>
      <c r="C20" t="s">
        <v>1273</v>
      </c>
      <c r="D20" t="s">
        <v>1375</v>
      </c>
      <c r="E20" t="s">
        <v>1376</v>
      </c>
      <c r="F20" t="s">
        <v>1294</v>
      </c>
      <c r="G20">
        <v>2.8460239999999999</v>
      </c>
      <c r="H20">
        <v>2.942285</v>
      </c>
      <c r="I20">
        <v>2.906129</v>
      </c>
      <c r="J20">
        <v>2.7762959999999999</v>
      </c>
      <c r="K20">
        <v>2.6019130000000001</v>
      </c>
      <c r="L20">
        <v>2.458434</v>
      </c>
      <c r="M20">
        <v>2.350368</v>
      </c>
      <c r="N20">
        <v>2.277949</v>
      </c>
      <c r="O20">
        <v>2.1911330000000002</v>
      </c>
      <c r="P20">
        <v>2.1228159999999998</v>
      </c>
      <c r="Q20">
        <v>2.0687829999999998</v>
      </c>
      <c r="R20">
        <v>1.995096</v>
      </c>
      <c r="S20">
        <v>1.9469259999999999</v>
      </c>
      <c r="T20">
        <v>1.892876</v>
      </c>
      <c r="U20">
        <v>1.888577</v>
      </c>
      <c r="V20">
        <v>1.8682019999999999</v>
      </c>
      <c r="W20">
        <v>1.864922</v>
      </c>
      <c r="X20">
        <v>1.866992</v>
      </c>
      <c r="Y20">
        <v>1.880039</v>
      </c>
      <c r="Z20">
        <v>1.8920090000000001</v>
      </c>
      <c r="AA20">
        <v>1.913627</v>
      </c>
      <c r="AB20">
        <v>1.9353180000000001</v>
      </c>
      <c r="AC20">
        <v>1.9528730000000001</v>
      </c>
      <c r="AD20">
        <v>1.9922340000000001</v>
      </c>
      <c r="AE20">
        <v>2.030545</v>
      </c>
      <c r="AF20">
        <v>2.0790199999999999</v>
      </c>
      <c r="AG20">
        <v>2.1173850000000001</v>
      </c>
      <c r="AH20">
        <v>2.158455</v>
      </c>
      <c r="AI20">
        <v>2.199376</v>
      </c>
      <c r="AJ20">
        <v>2.2472319999999999</v>
      </c>
      <c r="AK20">
        <v>2.2952159999999999</v>
      </c>
      <c r="AL20" s="109">
        <v>-7.0000000000000001E-3</v>
      </c>
    </row>
    <row r="21" spans="2:38" ht="15" customHeight="1">
      <c r="B21" s="111" t="s">
        <v>999</v>
      </c>
      <c r="C21" t="s">
        <v>1280</v>
      </c>
      <c r="D21" t="s">
        <v>1377</v>
      </c>
      <c r="E21" t="s">
        <v>1378</v>
      </c>
      <c r="F21" t="s">
        <v>1294</v>
      </c>
      <c r="G21">
        <v>19.048065000000001</v>
      </c>
      <c r="H21">
        <v>23.163214</v>
      </c>
      <c r="I21">
        <v>26.624207999999999</v>
      </c>
      <c r="J21">
        <v>30.209983999999999</v>
      </c>
      <c r="K21">
        <v>33.955193000000001</v>
      </c>
      <c r="L21">
        <v>38.020606999999998</v>
      </c>
      <c r="M21">
        <v>43.378608999999997</v>
      </c>
      <c r="N21">
        <v>49.120522000000001</v>
      </c>
      <c r="O21">
        <v>55.223838999999998</v>
      </c>
      <c r="P21">
        <v>61.653530000000003</v>
      </c>
      <c r="Q21">
        <v>68.657272000000006</v>
      </c>
      <c r="R21">
        <v>76.269974000000005</v>
      </c>
      <c r="S21">
        <v>84.650574000000006</v>
      </c>
      <c r="T21">
        <v>93.897057000000004</v>
      </c>
      <c r="U21">
        <v>104.038223</v>
      </c>
      <c r="V21">
        <v>115.143173</v>
      </c>
      <c r="W21">
        <v>127.009399</v>
      </c>
      <c r="X21">
        <v>139.58419799999999</v>
      </c>
      <c r="Y21">
        <v>152.95469700000001</v>
      </c>
      <c r="Z21">
        <v>167.10630800000001</v>
      </c>
      <c r="AA21">
        <v>182.08419799999999</v>
      </c>
      <c r="AB21">
        <v>197.20474200000001</v>
      </c>
      <c r="AC21">
        <v>212.634918</v>
      </c>
      <c r="AD21">
        <v>228.20642100000001</v>
      </c>
      <c r="AE21">
        <v>244.38149999999999</v>
      </c>
      <c r="AF21">
        <v>260.26431300000002</v>
      </c>
      <c r="AG21">
        <v>276.40811200000002</v>
      </c>
      <c r="AH21">
        <v>292.54785199999998</v>
      </c>
      <c r="AI21">
        <v>309.02200299999998</v>
      </c>
      <c r="AJ21">
        <v>325.83712800000001</v>
      </c>
      <c r="AK21">
        <v>342.83294699999999</v>
      </c>
      <c r="AL21" s="109">
        <v>0.10100000000000001</v>
      </c>
    </row>
    <row r="22" spans="2:38" ht="15" customHeight="1">
      <c r="B22" s="111" t="s">
        <v>1000</v>
      </c>
      <c r="C22" t="s">
        <v>1284</v>
      </c>
      <c r="D22" t="s">
        <v>1379</v>
      </c>
      <c r="E22" t="s">
        <v>1380</v>
      </c>
      <c r="F22" t="s">
        <v>1294</v>
      </c>
      <c r="G22">
        <v>0.26691700000000002</v>
      </c>
      <c r="H22">
        <v>0.281279</v>
      </c>
      <c r="I22">
        <v>0.28363500000000003</v>
      </c>
      <c r="J22">
        <v>0.28641</v>
      </c>
      <c r="K22">
        <v>0.28925000000000001</v>
      </c>
      <c r="L22">
        <v>0.29318499999999997</v>
      </c>
      <c r="M22">
        <v>0.297653</v>
      </c>
      <c r="N22">
        <v>0.303392</v>
      </c>
      <c r="O22">
        <v>0.31060399999999999</v>
      </c>
      <c r="P22">
        <v>0.31899899999999998</v>
      </c>
      <c r="Q22">
        <v>0.328932</v>
      </c>
      <c r="R22">
        <v>0.33967999999999998</v>
      </c>
      <c r="S22">
        <v>0.350136</v>
      </c>
      <c r="T22">
        <v>0.36205599999999999</v>
      </c>
      <c r="U22">
        <v>0.37512200000000001</v>
      </c>
      <c r="V22">
        <v>0.39176800000000001</v>
      </c>
      <c r="W22">
        <v>0.411215</v>
      </c>
      <c r="X22">
        <v>0.433755</v>
      </c>
      <c r="Y22">
        <v>0.45777299999999999</v>
      </c>
      <c r="Z22">
        <v>0.48405199999999998</v>
      </c>
      <c r="AA22">
        <v>0.51421399999999995</v>
      </c>
      <c r="AB22">
        <v>0.54249199999999997</v>
      </c>
      <c r="AC22">
        <v>0.572403</v>
      </c>
      <c r="AD22">
        <v>0.62502899999999995</v>
      </c>
      <c r="AE22">
        <v>0.65385300000000002</v>
      </c>
      <c r="AF22">
        <v>0.68291999999999997</v>
      </c>
      <c r="AG22">
        <v>0.71187400000000001</v>
      </c>
      <c r="AH22">
        <v>0.74023899999999998</v>
      </c>
      <c r="AI22">
        <v>0.76863499999999996</v>
      </c>
      <c r="AJ22">
        <v>0.79676400000000003</v>
      </c>
      <c r="AK22">
        <v>0.82453799999999999</v>
      </c>
      <c r="AL22" s="109">
        <v>3.7999999999999999E-2</v>
      </c>
    </row>
    <row r="23" spans="2:38" ht="15" customHeight="1">
      <c r="B23" s="111" t="s">
        <v>1001</v>
      </c>
      <c r="C23" t="s">
        <v>1209</v>
      </c>
      <c r="D23" t="s">
        <v>1381</v>
      </c>
      <c r="E23" t="s">
        <v>1382</v>
      </c>
      <c r="F23" t="s">
        <v>1294</v>
      </c>
      <c r="G23">
        <v>800.46844499999997</v>
      </c>
      <c r="H23">
        <v>824.44287099999997</v>
      </c>
      <c r="I23">
        <v>837.03448500000002</v>
      </c>
      <c r="J23">
        <v>842.58715800000004</v>
      </c>
      <c r="K23">
        <v>850.85540800000001</v>
      </c>
      <c r="L23">
        <v>861.80676300000005</v>
      </c>
      <c r="M23">
        <v>867.01757799999996</v>
      </c>
      <c r="N23">
        <v>868.09570299999996</v>
      </c>
      <c r="O23">
        <v>868.55914299999995</v>
      </c>
      <c r="P23">
        <v>867.97937000000002</v>
      </c>
      <c r="Q23">
        <v>868.10290499999996</v>
      </c>
      <c r="R23">
        <v>868.92138699999998</v>
      </c>
      <c r="S23">
        <v>871.48571800000002</v>
      </c>
      <c r="T23">
        <v>874.87817399999994</v>
      </c>
      <c r="U23">
        <v>880.34075900000005</v>
      </c>
      <c r="V23">
        <v>888.35675000000003</v>
      </c>
      <c r="W23">
        <v>896.40917999999999</v>
      </c>
      <c r="X23">
        <v>904.37646500000005</v>
      </c>
      <c r="Y23">
        <v>912.86682099999996</v>
      </c>
      <c r="Z23">
        <v>922.17767300000003</v>
      </c>
      <c r="AA23">
        <v>931.78533900000002</v>
      </c>
      <c r="AB23">
        <v>942.59997599999997</v>
      </c>
      <c r="AC23">
        <v>953.13622999999995</v>
      </c>
      <c r="AD23">
        <v>964.98138400000005</v>
      </c>
      <c r="AE23">
        <v>975.74395800000002</v>
      </c>
      <c r="AF23">
        <v>986.94171100000005</v>
      </c>
      <c r="AG23">
        <v>999.06481900000006</v>
      </c>
      <c r="AH23">
        <v>1008.502197</v>
      </c>
      <c r="AI23">
        <v>1019.157288</v>
      </c>
      <c r="AJ23">
        <v>1031.172607</v>
      </c>
      <c r="AK23">
        <v>1043.7615969999999</v>
      </c>
      <c r="AL23" s="109">
        <v>8.9999999999999993E-3</v>
      </c>
    </row>
    <row r="24" spans="2:38" ht="15" customHeight="1">
      <c r="B24" s="111" t="s">
        <v>1002</v>
      </c>
      <c r="C24" t="s">
        <v>1262</v>
      </c>
      <c r="D24" t="s">
        <v>1383</v>
      </c>
      <c r="E24" t="s">
        <v>1384</v>
      </c>
      <c r="F24" t="s">
        <v>1294</v>
      </c>
      <c r="G24">
        <v>537.63922100000002</v>
      </c>
      <c r="H24">
        <v>549.02124000000003</v>
      </c>
      <c r="I24">
        <v>553.43701199999998</v>
      </c>
      <c r="J24">
        <v>552.53918499999997</v>
      </c>
      <c r="K24">
        <v>553.84985400000005</v>
      </c>
      <c r="L24">
        <v>558.09789999999998</v>
      </c>
      <c r="M24">
        <v>559.31756600000006</v>
      </c>
      <c r="N24">
        <v>558.517517</v>
      </c>
      <c r="O24">
        <v>558.05004899999994</v>
      </c>
      <c r="P24">
        <v>557.38470500000005</v>
      </c>
      <c r="Q24">
        <v>557.66980000000001</v>
      </c>
      <c r="R24">
        <v>558.68780500000003</v>
      </c>
      <c r="S24">
        <v>560.915527</v>
      </c>
      <c r="T24">
        <v>564.06213400000001</v>
      </c>
      <c r="U24">
        <v>568.70306400000004</v>
      </c>
      <c r="V24">
        <v>575.10583499999996</v>
      </c>
      <c r="W24">
        <v>581.67926</v>
      </c>
      <c r="X24">
        <v>588.69189500000005</v>
      </c>
      <c r="Y24">
        <v>596.10601799999995</v>
      </c>
      <c r="Z24">
        <v>603.82745399999999</v>
      </c>
      <c r="AA24">
        <v>611.60070800000005</v>
      </c>
      <c r="AB24">
        <v>619.91455099999996</v>
      </c>
      <c r="AC24">
        <v>628.06671100000005</v>
      </c>
      <c r="AD24">
        <v>636.52404799999999</v>
      </c>
      <c r="AE24">
        <v>643.84399399999995</v>
      </c>
      <c r="AF24">
        <v>651.473389</v>
      </c>
      <c r="AG24">
        <v>659.53594999999996</v>
      </c>
      <c r="AH24">
        <v>666.22131300000001</v>
      </c>
      <c r="AI24">
        <v>674.02703899999995</v>
      </c>
      <c r="AJ24">
        <v>683.00885000000005</v>
      </c>
      <c r="AK24">
        <v>692.90338099999997</v>
      </c>
      <c r="AL24" s="109">
        <v>8.0000000000000002E-3</v>
      </c>
    </row>
    <row r="25" spans="2:38" ht="15" customHeight="1">
      <c r="B25" s="111" t="s">
        <v>1003</v>
      </c>
      <c r="C25" t="s">
        <v>1264</v>
      </c>
      <c r="D25" t="s">
        <v>1385</v>
      </c>
      <c r="E25" t="s">
        <v>1386</v>
      </c>
      <c r="F25" t="s">
        <v>1294</v>
      </c>
      <c r="G25">
        <v>5.2456569999999996</v>
      </c>
      <c r="H25">
        <v>5.8347720000000001</v>
      </c>
      <c r="I25">
        <v>5.8744160000000001</v>
      </c>
      <c r="J25">
        <v>6.3702230000000002</v>
      </c>
      <c r="K25">
        <v>6.6377030000000001</v>
      </c>
      <c r="L25">
        <v>6.9394260000000001</v>
      </c>
      <c r="M25">
        <v>7.1700850000000003</v>
      </c>
      <c r="N25">
        <v>7.3397119999999996</v>
      </c>
      <c r="O25">
        <v>7.5242950000000004</v>
      </c>
      <c r="P25">
        <v>7.7174449999999997</v>
      </c>
      <c r="Q25">
        <v>7.9389349999999999</v>
      </c>
      <c r="R25">
        <v>8.2162860000000002</v>
      </c>
      <c r="S25">
        <v>8.5175630000000009</v>
      </c>
      <c r="T25">
        <v>8.8596970000000006</v>
      </c>
      <c r="U25">
        <v>9.2366349999999997</v>
      </c>
      <c r="V25">
        <v>9.7237449999999992</v>
      </c>
      <c r="W25">
        <v>10.218408999999999</v>
      </c>
      <c r="X25">
        <v>10.745862000000001</v>
      </c>
      <c r="Y25">
        <v>11.303436</v>
      </c>
      <c r="Z25">
        <v>11.93037</v>
      </c>
      <c r="AA25">
        <v>12.580648</v>
      </c>
      <c r="AB25">
        <v>13.270923</v>
      </c>
      <c r="AC25">
        <v>14.003905</v>
      </c>
      <c r="AD25">
        <v>14.763724</v>
      </c>
      <c r="AE25">
        <v>15.540169000000001</v>
      </c>
      <c r="AF25">
        <v>16.319386000000002</v>
      </c>
      <c r="AG25">
        <v>17.122737999999998</v>
      </c>
      <c r="AH25">
        <v>18.008801999999999</v>
      </c>
      <c r="AI25">
        <v>18.885925</v>
      </c>
      <c r="AJ25">
        <v>19.919947000000001</v>
      </c>
      <c r="AK25">
        <v>20.988636</v>
      </c>
      <c r="AL25" s="109">
        <v>4.7E-2</v>
      </c>
    </row>
    <row r="26" spans="2:38" ht="15" customHeight="1">
      <c r="B26" s="111" t="s">
        <v>1004</v>
      </c>
      <c r="C26" t="s">
        <v>1351</v>
      </c>
      <c r="D26" t="s">
        <v>1387</v>
      </c>
      <c r="E26" t="s">
        <v>1388</v>
      </c>
      <c r="F26" t="s">
        <v>1294</v>
      </c>
      <c r="G26">
        <v>256.50799599999999</v>
      </c>
      <c r="H26">
        <v>268.36325099999999</v>
      </c>
      <c r="I26">
        <v>276.36746199999999</v>
      </c>
      <c r="J26">
        <v>282.16262799999998</v>
      </c>
      <c r="K26">
        <v>288.69039900000001</v>
      </c>
      <c r="L26">
        <v>294.96228000000002</v>
      </c>
      <c r="M26">
        <v>298.63311800000002</v>
      </c>
      <c r="N26">
        <v>300.27829000000003</v>
      </c>
      <c r="O26">
        <v>300.96469100000002</v>
      </c>
      <c r="P26">
        <v>300.79840100000001</v>
      </c>
      <c r="Q26">
        <v>300.355682</v>
      </c>
      <c r="R26">
        <v>299.81741299999999</v>
      </c>
      <c r="S26">
        <v>299.785461</v>
      </c>
      <c r="T26">
        <v>299.61514299999999</v>
      </c>
      <c r="U26">
        <v>299.97805799999998</v>
      </c>
      <c r="V26">
        <v>301.01364100000001</v>
      </c>
      <c r="W26">
        <v>301.90744000000001</v>
      </c>
      <c r="X26">
        <v>302.24499500000002</v>
      </c>
      <c r="Y26">
        <v>302.669983</v>
      </c>
      <c r="Z26">
        <v>303.53326399999997</v>
      </c>
      <c r="AA26">
        <v>304.61309799999998</v>
      </c>
      <c r="AB26">
        <v>306.31280500000003</v>
      </c>
      <c r="AC26">
        <v>307.84912100000003</v>
      </c>
      <c r="AD26">
        <v>310.35732999999999</v>
      </c>
      <c r="AE26">
        <v>312.90499899999998</v>
      </c>
      <c r="AF26">
        <v>315.569275</v>
      </c>
      <c r="AG26">
        <v>318.69903599999998</v>
      </c>
      <c r="AH26">
        <v>320.44229100000001</v>
      </c>
      <c r="AI26">
        <v>322.28066999999999</v>
      </c>
      <c r="AJ26">
        <v>324.13403299999999</v>
      </c>
      <c r="AK26">
        <v>325.60376000000002</v>
      </c>
      <c r="AL26" s="109">
        <v>8.0000000000000002E-3</v>
      </c>
    </row>
    <row r="27" spans="2:38" ht="15" customHeight="1">
      <c r="B27" s="111" t="s">
        <v>1005</v>
      </c>
      <c r="C27" t="s">
        <v>1273</v>
      </c>
      <c r="D27" t="s">
        <v>1389</v>
      </c>
      <c r="E27" t="s">
        <v>1390</v>
      </c>
      <c r="F27" t="s">
        <v>1294</v>
      </c>
      <c r="G27">
        <v>0.192105</v>
      </c>
      <c r="H27">
        <v>0.29223399999999999</v>
      </c>
      <c r="I27">
        <v>0.39640599999999998</v>
      </c>
      <c r="J27">
        <v>0.49686399999999997</v>
      </c>
      <c r="K27">
        <v>0.59764300000000004</v>
      </c>
      <c r="L27">
        <v>0.69263699999999995</v>
      </c>
      <c r="M27">
        <v>0.75776600000000005</v>
      </c>
      <c r="N27">
        <v>0.817137</v>
      </c>
      <c r="O27">
        <v>0.87367600000000001</v>
      </c>
      <c r="P27">
        <v>0.92818299999999998</v>
      </c>
      <c r="Q27">
        <v>0.98147499999999999</v>
      </c>
      <c r="R27">
        <v>1.034705</v>
      </c>
      <c r="S27">
        <v>1.0889310000000001</v>
      </c>
      <c r="T27">
        <v>1.1440490000000001</v>
      </c>
      <c r="U27">
        <v>1.2017450000000001</v>
      </c>
      <c r="V27">
        <v>1.262772</v>
      </c>
      <c r="W27">
        <v>1.3235490000000001</v>
      </c>
      <c r="X27">
        <v>1.3833040000000001</v>
      </c>
      <c r="Y27">
        <v>1.444769</v>
      </c>
      <c r="Z27">
        <v>1.5089030000000001</v>
      </c>
      <c r="AA27">
        <v>1.575359</v>
      </c>
      <c r="AB27">
        <v>1.6450910000000001</v>
      </c>
      <c r="AC27">
        <v>1.7170179999999999</v>
      </c>
      <c r="AD27">
        <v>1.7917050000000001</v>
      </c>
      <c r="AE27">
        <v>1.865988</v>
      </c>
      <c r="AF27">
        <v>1.9443269999999999</v>
      </c>
      <c r="AG27">
        <v>2.0249069999999998</v>
      </c>
      <c r="AH27">
        <v>2.1050390000000001</v>
      </c>
      <c r="AI27">
        <v>2.1912129999999999</v>
      </c>
      <c r="AJ27">
        <v>2.2839839999999998</v>
      </c>
      <c r="AK27">
        <v>2.3814799999999998</v>
      </c>
      <c r="AL27" s="109">
        <v>8.7999999999999995E-2</v>
      </c>
    </row>
    <row r="28" spans="2:38" ht="15" customHeight="1">
      <c r="B28" s="111" t="s">
        <v>1006</v>
      </c>
      <c r="C28" t="s">
        <v>1282</v>
      </c>
      <c r="D28" t="s">
        <v>1391</v>
      </c>
      <c r="E28" t="s">
        <v>1392</v>
      </c>
      <c r="F28" t="s">
        <v>1294</v>
      </c>
      <c r="G28">
        <v>0.83304999999999996</v>
      </c>
      <c r="H28">
        <v>0.82433900000000004</v>
      </c>
      <c r="I28">
        <v>0.79371999999999998</v>
      </c>
      <c r="J28">
        <v>0.79584600000000005</v>
      </c>
      <c r="K28">
        <v>0.800064</v>
      </c>
      <c r="L28">
        <v>0.78015299999999999</v>
      </c>
      <c r="M28">
        <v>0.75205699999999998</v>
      </c>
      <c r="N28">
        <v>0.72183799999999998</v>
      </c>
      <c r="O28">
        <v>0.69256300000000004</v>
      </c>
      <c r="P28">
        <v>0.66511299999999995</v>
      </c>
      <c r="Q28">
        <v>0.64065799999999995</v>
      </c>
      <c r="R28">
        <v>0.618394</v>
      </c>
      <c r="S28">
        <v>0.60091600000000001</v>
      </c>
      <c r="T28">
        <v>0.58860100000000004</v>
      </c>
      <c r="U28">
        <v>0.57993099999999997</v>
      </c>
      <c r="V28">
        <v>0.57467699999999999</v>
      </c>
      <c r="W28">
        <v>0.56971400000000005</v>
      </c>
      <c r="X28">
        <v>0.56497900000000001</v>
      </c>
      <c r="Y28">
        <v>0.56135900000000005</v>
      </c>
      <c r="Z28">
        <v>0.55950900000000003</v>
      </c>
      <c r="AA28">
        <v>0.55890099999999998</v>
      </c>
      <c r="AB28">
        <v>0.55955299999999997</v>
      </c>
      <c r="AC28">
        <v>0.560747</v>
      </c>
      <c r="AD28">
        <v>0.562558</v>
      </c>
      <c r="AE28">
        <v>0.56375600000000003</v>
      </c>
      <c r="AF28">
        <v>0.56520400000000004</v>
      </c>
      <c r="AG28">
        <v>0.56584100000000004</v>
      </c>
      <c r="AH28">
        <v>0.56259099999999995</v>
      </c>
      <c r="AI28">
        <v>0.561025</v>
      </c>
      <c r="AJ28">
        <v>0.56171499999999996</v>
      </c>
      <c r="AK28">
        <v>0.56519200000000003</v>
      </c>
      <c r="AL28" s="109">
        <v>-1.2999999999999999E-2</v>
      </c>
    </row>
    <row r="29" spans="2:38" ht="15" customHeight="1">
      <c r="B29" s="111" t="s">
        <v>1007</v>
      </c>
      <c r="C29" t="s">
        <v>1280</v>
      </c>
      <c r="D29" t="s">
        <v>1393</v>
      </c>
      <c r="E29" t="s">
        <v>1394</v>
      </c>
      <c r="F29" t="s">
        <v>1294</v>
      </c>
      <c r="G29">
        <v>5.0416999999999997E-2</v>
      </c>
      <c r="H29">
        <v>0.10702200000000001</v>
      </c>
      <c r="I29">
        <v>0.16552</v>
      </c>
      <c r="J29">
        <v>0.222413</v>
      </c>
      <c r="K29">
        <v>0.27969899999999998</v>
      </c>
      <c r="L29">
        <v>0.334366</v>
      </c>
      <c r="M29">
        <v>0.386959</v>
      </c>
      <c r="N29">
        <v>0.421211</v>
      </c>
      <c r="O29">
        <v>0.45386399999999999</v>
      </c>
      <c r="P29">
        <v>0.48552299999999998</v>
      </c>
      <c r="Q29">
        <v>0.51627199999999995</v>
      </c>
      <c r="R29">
        <v>0.546678</v>
      </c>
      <c r="S29">
        <v>0.57735000000000003</v>
      </c>
      <c r="T29">
        <v>0.60856699999999997</v>
      </c>
      <c r="U29">
        <v>0.641293</v>
      </c>
      <c r="V29">
        <v>0.67604299999999995</v>
      </c>
      <c r="W29">
        <v>0.71087100000000003</v>
      </c>
      <c r="X29">
        <v>0.74543700000000002</v>
      </c>
      <c r="Y29">
        <v>0.78125699999999998</v>
      </c>
      <c r="Z29">
        <v>0.81818599999999997</v>
      </c>
      <c r="AA29">
        <v>0.85662000000000005</v>
      </c>
      <c r="AB29">
        <v>0.89702199999999999</v>
      </c>
      <c r="AC29">
        <v>0.93874800000000003</v>
      </c>
      <c r="AD29">
        <v>0.982039</v>
      </c>
      <c r="AE29">
        <v>1.025013</v>
      </c>
      <c r="AF29">
        <v>1.070122</v>
      </c>
      <c r="AG29">
        <v>1.116352</v>
      </c>
      <c r="AH29">
        <v>1.162229</v>
      </c>
      <c r="AI29">
        <v>1.211357</v>
      </c>
      <c r="AJ29">
        <v>1.264043</v>
      </c>
      <c r="AK29">
        <v>1.3192740000000001</v>
      </c>
      <c r="AL29" s="109">
        <v>0.115</v>
      </c>
    </row>
    <row r="30" spans="2:38" ht="15" customHeight="1">
      <c r="B30" s="111" t="s">
        <v>1008</v>
      </c>
      <c r="C30" t="s">
        <v>1284</v>
      </c>
      <c r="D30" t="s">
        <v>1395</v>
      </c>
      <c r="E30" t="s">
        <v>1396</v>
      </c>
      <c r="F30" t="s">
        <v>1294</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t="s">
        <v>146</v>
      </c>
    </row>
    <row r="31" spans="2:38" ht="15" customHeight="1">
      <c r="B31" s="111" t="s">
        <v>1009</v>
      </c>
      <c r="C31" t="s">
        <v>1219</v>
      </c>
      <c r="D31" t="s">
        <v>1397</v>
      </c>
      <c r="E31" t="s">
        <v>1398</v>
      </c>
      <c r="F31" t="s">
        <v>1294</v>
      </c>
      <c r="G31">
        <v>5217.8579099999997</v>
      </c>
      <c r="H31">
        <v>5322.7705079999996</v>
      </c>
      <c r="I31">
        <v>5462.2485349999997</v>
      </c>
      <c r="J31">
        <v>5509.6767579999996</v>
      </c>
      <c r="K31">
        <v>5566.1889650000003</v>
      </c>
      <c r="L31">
        <v>5614.4272460000002</v>
      </c>
      <c r="M31">
        <v>5611.2626950000003</v>
      </c>
      <c r="N31">
        <v>5579.9858400000003</v>
      </c>
      <c r="O31">
        <v>5546.2661129999997</v>
      </c>
      <c r="P31">
        <v>5504.2885740000002</v>
      </c>
      <c r="Q31">
        <v>5469.7138670000004</v>
      </c>
      <c r="R31">
        <v>5438.3930659999996</v>
      </c>
      <c r="S31">
        <v>5413.3027339999999</v>
      </c>
      <c r="T31">
        <v>5386.6938479999999</v>
      </c>
      <c r="U31">
        <v>5378.1445309999999</v>
      </c>
      <c r="V31">
        <v>5393.2597660000001</v>
      </c>
      <c r="W31">
        <v>5407.6289059999999</v>
      </c>
      <c r="X31">
        <v>5423.5874020000001</v>
      </c>
      <c r="Y31">
        <v>5448.640625</v>
      </c>
      <c r="Z31">
        <v>5481.9282229999999</v>
      </c>
      <c r="AA31">
        <v>5512.1762699999999</v>
      </c>
      <c r="AB31">
        <v>5555.0854490000002</v>
      </c>
      <c r="AC31">
        <v>5607.7851559999999</v>
      </c>
      <c r="AD31">
        <v>5675.5952150000003</v>
      </c>
      <c r="AE31">
        <v>5732.5224609999996</v>
      </c>
      <c r="AF31">
        <v>5793.8344729999999</v>
      </c>
      <c r="AG31">
        <v>5843.8735349999997</v>
      </c>
      <c r="AH31">
        <v>5892.3432620000003</v>
      </c>
      <c r="AI31">
        <v>5949.0991210000002</v>
      </c>
      <c r="AJ31">
        <v>6010.8964839999999</v>
      </c>
      <c r="AK31">
        <v>6080.2001950000003</v>
      </c>
      <c r="AL31" s="109">
        <v>5.0000000000000001E-3</v>
      </c>
    </row>
    <row r="32" spans="2:38" ht="15" customHeight="1">
      <c r="B32" s="111" t="s">
        <v>1010</v>
      </c>
      <c r="C32" t="s">
        <v>1352</v>
      </c>
      <c r="D32" t="s">
        <v>1399</v>
      </c>
      <c r="E32" t="s">
        <v>1400</v>
      </c>
      <c r="F32" t="s">
        <v>1294</v>
      </c>
      <c r="G32">
        <v>519.87561000000005</v>
      </c>
      <c r="H32">
        <v>529.23260500000004</v>
      </c>
      <c r="I32">
        <v>540.165344</v>
      </c>
      <c r="J32">
        <v>540.77050799999995</v>
      </c>
      <c r="K32">
        <v>542.62872300000004</v>
      </c>
      <c r="L32">
        <v>544.21569799999997</v>
      </c>
      <c r="M32">
        <v>543.74902299999997</v>
      </c>
      <c r="N32">
        <v>544.12011700000005</v>
      </c>
      <c r="O32">
        <v>547.58233600000005</v>
      </c>
      <c r="P32">
        <v>552.57281499999999</v>
      </c>
      <c r="Q32">
        <v>559.446777</v>
      </c>
      <c r="R32">
        <v>566.91583300000002</v>
      </c>
      <c r="S32">
        <v>575.57440199999996</v>
      </c>
      <c r="T32">
        <v>583.792236</v>
      </c>
      <c r="U32">
        <v>593.55694600000004</v>
      </c>
      <c r="V32">
        <v>605.24218800000006</v>
      </c>
      <c r="W32">
        <v>616.28076199999998</v>
      </c>
      <c r="X32">
        <v>628.21258499999999</v>
      </c>
      <c r="Y32">
        <v>641.262878</v>
      </c>
      <c r="Z32">
        <v>656.00720200000001</v>
      </c>
      <c r="AA32">
        <v>670.159851</v>
      </c>
      <c r="AB32">
        <v>686.49145499999997</v>
      </c>
      <c r="AC32">
        <v>704.27886999999998</v>
      </c>
      <c r="AD32">
        <v>724.47454800000003</v>
      </c>
      <c r="AE32">
        <v>743.81957999999997</v>
      </c>
      <c r="AF32">
        <v>764.26391599999999</v>
      </c>
      <c r="AG32">
        <v>783.86206100000004</v>
      </c>
      <c r="AH32">
        <v>804.17108199999996</v>
      </c>
      <c r="AI32">
        <v>826.54040499999996</v>
      </c>
      <c r="AJ32">
        <v>849.913635</v>
      </c>
      <c r="AK32">
        <v>874.74041699999998</v>
      </c>
      <c r="AL32" s="109">
        <v>1.7000000000000001E-2</v>
      </c>
    </row>
    <row r="33" spans="2:38" ht="15" customHeight="1">
      <c r="B33" s="111" t="s">
        <v>1011</v>
      </c>
      <c r="C33" t="s">
        <v>1351</v>
      </c>
      <c r="D33" t="s">
        <v>1401</v>
      </c>
      <c r="E33" t="s">
        <v>1402</v>
      </c>
      <c r="F33" t="s">
        <v>1294</v>
      </c>
      <c r="G33">
        <v>4646.5361329999996</v>
      </c>
      <c r="H33">
        <v>4739.6054690000001</v>
      </c>
      <c r="I33">
        <v>4865.951172</v>
      </c>
      <c r="J33">
        <v>4911.9003910000001</v>
      </c>
      <c r="K33">
        <v>4966.1875</v>
      </c>
      <c r="L33">
        <v>5012.8623049999997</v>
      </c>
      <c r="M33">
        <v>5010.8217770000001</v>
      </c>
      <c r="N33">
        <v>4980.1049800000001</v>
      </c>
      <c r="O33">
        <v>4943.7983400000003</v>
      </c>
      <c r="P33">
        <v>4897.6889650000003</v>
      </c>
      <c r="Q33">
        <v>4856.9160160000001</v>
      </c>
      <c r="R33">
        <v>4818.6059569999998</v>
      </c>
      <c r="S33">
        <v>4785.0429690000001</v>
      </c>
      <c r="T33">
        <v>4750.1127930000002</v>
      </c>
      <c r="U33">
        <v>4731.2397460000002</v>
      </c>
      <c r="V33">
        <v>4733.5834960000002</v>
      </c>
      <c r="W33">
        <v>4735.59375</v>
      </c>
      <c r="X33">
        <v>4738.0102539999998</v>
      </c>
      <c r="Y33">
        <v>4748.064453</v>
      </c>
      <c r="Z33">
        <v>4764.2885740000002</v>
      </c>
      <c r="AA33">
        <v>4777.7441410000001</v>
      </c>
      <c r="AB33">
        <v>4801.158203</v>
      </c>
      <c r="AC33">
        <v>4832.4248049999997</v>
      </c>
      <c r="AD33">
        <v>4875.8496089999999</v>
      </c>
      <c r="AE33">
        <v>4908.9760740000002</v>
      </c>
      <c r="AF33">
        <v>4944.8642579999996</v>
      </c>
      <c r="AG33">
        <v>4969.9628910000001</v>
      </c>
      <c r="AH33">
        <v>4992.263672</v>
      </c>
      <c r="AI33">
        <v>5020.248047</v>
      </c>
      <c r="AJ33">
        <v>5051.4741210000002</v>
      </c>
      <c r="AK33">
        <v>5087.9804690000001</v>
      </c>
      <c r="AL33" s="109">
        <v>3.0000000000000001E-3</v>
      </c>
    </row>
    <row r="34" spans="2:38" ht="15" customHeight="1">
      <c r="B34" s="111" t="s">
        <v>1012</v>
      </c>
      <c r="C34" t="s">
        <v>1282</v>
      </c>
      <c r="D34" t="s">
        <v>1403</v>
      </c>
      <c r="E34" t="s">
        <v>1404</v>
      </c>
      <c r="F34" t="s">
        <v>1294</v>
      </c>
      <c r="G34">
        <v>47.953029999999998</v>
      </c>
      <c r="H34">
        <v>49.845165000000001</v>
      </c>
      <c r="I34">
        <v>51.532195999999999</v>
      </c>
      <c r="J34">
        <v>51.778046000000003</v>
      </c>
      <c r="K34">
        <v>51.581305999999998</v>
      </c>
      <c r="L34">
        <v>51.004958999999999</v>
      </c>
      <c r="M34">
        <v>49.846724999999999</v>
      </c>
      <c r="N34">
        <v>48.452606000000003</v>
      </c>
      <c r="O34">
        <v>47.096375000000002</v>
      </c>
      <c r="P34">
        <v>45.747570000000003</v>
      </c>
      <c r="Q34">
        <v>44.559382999999997</v>
      </c>
      <c r="R34">
        <v>43.536999000000002</v>
      </c>
      <c r="S34">
        <v>42.794006000000003</v>
      </c>
      <c r="T34">
        <v>42.331425000000003</v>
      </c>
      <c r="U34">
        <v>42.288651000000002</v>
      </c>
      <c r="V34">
        <v>42.702831000000003</v>
      </c>
      <c r="W34">
        <v>43.356659000000001</v>
      </c>
      <c r="X34">
        <v>44.278357999999997</v>
      </c>
      <c r="Y34">
        <v>45.496890999999998</v>
      </c>
      <c r="Z34">
        <v>47.027118999999999</v>
      </c>
      <c r="AA34">
        <v>48.864620000000002</v>
      </c>
      <c r="AB34">
        <v>51.153294000000002</v>
      </c>
      <c r="AC34">
        <v>53.854602999999997</v>
      </c>
      <c r="AD34">
        <v>57.028568</v>
      </c>
      <c r="AE34">
        <v>60.461334000000001</v>
      </c>
      <c r="AF34">
        <v>64.378844999999998</v>
      </c>
      <c r="AG34">
        <v>68.65213</v>
      </c>
      <c r="AH34">
        <v>73.334320000000005</v>
      </c>
      <c r="AI34">
        <v>78.528098999999997</v>
      </c>
      <c r="AJ34">
        <v>84.369026000000005</v>
      </c>
      <c r="AK34">
        <v>90.907668999999999</v>
      </c>
      <c r="AL34" s="109">
        <v>2.1999999999999999E-2</v>
      </c>
    </row>
    <row r="35" spans="2:38" ht="15" customHeight="1">
      <c r="B35" s="111" t="s">
        <v>1013</v>
      </c>
      <c r="C35" t="s">
        <v>1273</v>
      </c>
      <c r="D35" t="s">
        <v>1405</v>
      </c>
      <c r="E35" t="s">
        <v>1406</v>
      </c>
      <c r="F35" t="s">
        <v>1294</v>
      </c>
      <c r="G35">
        <v>1.628536</v>
      </c>
      <c r="H35">
        <v>1.7773559999999999</v>
      </c>
      <c r="I35">
        <v>1.945608</v>
      </c>
      <c r="J35">
        <v>2.0777999999999999</v>
      </c>
      <c r="K35">
        <v>2.206099</v>
      </c>
      <c r="L35">
        <v>2.3248259999999998</v>
      </c>
      <c r="M35">
        <v>2.417751</v>
      </c>
      <c r="N35">
        <v>2.4950869999999998</v>
      </c>
      <c r="O35">
        <v>2.573248</v>
      </c>
      <c r="P35">
        <v>2.6484380000000001</v>
      </c>
      <c r="Q35">
        <v>2.729501</v>
      </c>
      <c r="R35">
        <v>2.8147829999999998</v>
      </c>
      <c r="S35">
        <v>2.9065439999999998</v>
      </c>
      <c r="T35">
        <v>3.0061990000000001</v>
      </c>
      <c r="U35">
        <v>3.1255259999999998</v>
      </c>
      <c r="V35">
        <v>3.2563970000000002</v>
      </c>
      <c r="W35">
        <v>3.3877389999999998</v>
      </c>
      <c r="X35">
        <v>3.5231690000000002</v>
      </c>
      <c r="Y35">
        <v>3.671373</v>
      </c>
      <c r="Z35">
        <v>3.8304819999999999</v>
      </c>
      <c r="AA35">
        <v>3.9912010000000002</v>
      </c>
      <c r="AB35">
        <v>4.1664060000000003</v>
      </c>
      <c r="AC35">
        <v>4.3517989999999998</v>
      </c>
      <c r="AD35">
        <v>4.5521609999999999</v>
      </c>
      <c r="AE35">
        <v>4.7480580000000003</v>
      </c>
      <c r="AF35">
        <v>4.9549649999999996</v>
      </c>
      <c r="AG35">
        <v>5.1609429999999996</v>
      </c>
      <c r="AH35">
        <v>5.3756110000000001</v>
      </c>
      <c r="AI35">
        <v>5.6106439999999997</v>
      </c>
      <c r="AJ35">
        <v>5.8543520000000004</v>
      </c>
      <c r="AK35">
        <v>6.1199649999999997</v>
      </c>
      <c r="AL35" s="109">
        <v>4.4999999999999998E-2</v>
      </c>
    </row>
    <row r="36" spans="2:38" ht="15" customHeight="1">
      <c r="B36" s="111" t="s">
        <v>1014</v>
      </c>
      <c r="C36" t="s">
        <v>1264</v>
      </c>
      <c r="D36" t="s">
        <v>1407</v>
      </c>
      <c r="E36" t="s">
        <v>1408</v>
      </c>
      <c r="F36" t="s">
        <v>1294</v>
      </c>
      <c r="G36">
        <v>1.6276900000000001</v>
      </c>
      <c r="H36">
        <v>1.862727</v>
      </c>
      <c r="I36">
        <v>1.954987</v>
      </c>
      <c r="J36">
        <v>2.1942170000000001</v>
      </c>
      <c r="K36">
        <v>2.3636159999999999</v>
      </c>
      <c r="L36">
        <v>2.5322550000000001</v>
      </c>
      <c r="M36">
        <v>2.6912039999999999</v>
      </c>
      <c r="N36">
        <v>2.8437640000000002</v>
      </c>
      <c r="O36">
        <v>3.0158960000000001</v>
      </c>
      <c r="P36">
        <v>3.2017679999999999</v>
      </c>
      <c r="Q36">
        <v>3.4000729999999999</v>
      </c>
      <c r="R36">
        <v>3.62201</v>
      </c>
      <c r="S36">
        <v>3.8496450000000002</v>
      </c>
      <c r="T36">
        <v>4.081169</v>
      </c>
      <c r="U36">
        <v>4.3216700000000001</v>
      </c>
      <c r="V36">
        <v>4.6060999999999996</v>
      </c>
      <c r="W36">
        <v>4.882479</v>
      </c>
      <c r="X36">
        <v>5.1729700000000003</v>
      </c>
      <c r="Y36">
        <v>5.4755520000000004</v>
      </c>
      <c r="Z36">
        <v>5.8137860000000003</v>
      </c>
      <c r="AA36">
        <v>6.1559400000000002</v>
      </c>
      <c r="AB36">
        <v>6.5327320000000002</v>
      </c>
      <c r="AC36">
        <v>6.9511770000000004</v>
      </c>
      <c r="AD36">
        <v>7.4007990000000001</v>
      </c>
      <c r="AE36">
        <v>7.8659059999999998</v>
      </c>
      <c r="AF36">
        <v>8.3412609999999994</v>
      </c>
      <c r="AG36">
        <v>8.8208699999999993</v>
      </c>
      <c r="AH36">
        <v>9.3886610000000008</v>
      </c>
      <c r="AI36">
        <v>9.9357009999999999</v>
      </c>
      <c r="AJ36">
        <v>10.595715999999999</v>
      </c>
      <c r="AK36">
        <v>11.273277999999999</v>
      </c>
      <c r="AL36" s="109">
        <v>6.7000000000000004E-2</v>
      </c>
    </row>
    <row r="37" spans="2:38" ht="15" customHeight="1">
      <c r="B37" s="111" t="s">
        <v>1015</v>
      </c>
      <c r="C37" t="s">
        <v>1280</v>
      </c>
      <c r="D37" t="s">
        <v>1409</v>
      </c>
      <c r="E37" t="s">
        <v>1410</v>
      </c>
      <c r="F37" t="s">
        <v>1294</v>
      </c>
      <c r="G37">
        <v>0.104337</v>
      </c>
      <c r="H37">
        <v>0.18720300000000001</v>
      </c>
      <c r="I37">
        <v>0.28432099999999999</v>
      </c>
      <c r="J37">
        <v>0.38236300000000001</v>
      </c>
      <c r="K37">
        <v>0.48264899999999999</v>
      </c>
      <c r="L37">
        <v>0.58237399999999995</v>
      </c>
      <c r="M37">
        <v>0.67460100000000001</v>
      </c>
      <c r="N37">
        <v>0.76078599999999996</v>
      </c>
      <c r="O37">
        <v>0.84668500000000002</v>
      </c>
      <c r="P37">
        <v>0.93156600000000001</v>
      </c>
      <c r="Q37">
        <v>1.0170840000000001</v>
      </c>
      <c r="R37">
        <v>1.102792</v>
      </c>
      <c r="S37">
        <v>1.1890970000000001</v>
      </c>
      <c r="T37">
        <v>1.2739339999999999</v>
      </c>
      <c r="U37">
        <v>1.362117</v>
      </c>
      <c r="V37">
        <v>1.4562269999999999</v>
      </c>
      <c r="W37">
        <v>1.5505660000000001</v>
      </c>
      <c r="X37">
        <v>1.646846</v>
      </c>
      <c r="Y37">
        <v>1.7500290000000001</v>
      </c>
      <c r="Z37">
        <v>1.857691</v>
      </c>
      <c r="AA37">
        <v>1.9673430000000001</v>
      </c>
      <c r="AB37">
        <v>2.0849790000000001</v>
      </c>
      <c r="AC37">
        <v>2.2092429999999998</v>
      </c>
      <c r="AD37">
        <v>2.3414510000000002</v>
      </c>
      <c r="AE37">
        <v>2.4718429999999998</v>
      </c>
      <c r="AF37">
        <v>2.6084999999999998</v>
      </c>
      <c r="AG37">
        <v>2.7454830000000001</v>
      </c>
      <c r="AH37">
        <v>2.8877809999999999</v>
      </c>
      <c r="AI37">
        <v>3.0411609999999998</v>
      </c>
      <c r="AJ37">
        <v>3.2039970000000002</v>
      </c>
      <c r="AK37">
        <v>3.3789479999999998</v>
      </c>
      <c r="AL37" s="109">
        <v>0.123</v>
      </c>
    </row>
    <row r="38" spans="2:38" ht="15" customHeight="1">
      <c r="B38" s="111" t="s">
        <v>1016</v>
      </c>
      <c r="C38" t="s">
        <v>1284</v>
      </c>
      <c r="D38" t="s">
        <v>1411</v>
      </c>
      <c r="E38" t="s">
        <v>1412</v>
      </c>
      <c r="F38" t="s">
        <v>1294</v>
      </c>
      <c r="G38">
        <v>0.13279199999999999</v>
      </c>
      <c r="H38">
        <v>0.25992599999999999</v>
      </c>
      <c r="I38">
        <v>0.41427199999999997</v>
      </c>
      <c r="J38">
        <v>0.57395099999999999</v>
      </c>
      <c r="K38">
        <v>0.73885999999999996</v>
      </c>
      <c r="L38">
        <v>0.90507099999999996</v>
      </c>
      <c r="M38">
        <v>1.0615019999999999</v>
      </c>
      <c r="N38">
        <v>1.208407</v>
      </c>
      <c r="O38">
        <v>1.3531470000000001</v>
      </c>
      <c r="P38">
        <v>1.4976320000000001</v>
      </c>
      <c r="Q38">
        <v>1.6450830000000001</v>
      </c>
      <c r="R38">
        <v>1.7943979999999999</v>
      </c>
      <c r="S38">
        <v>1.9460789999999999</v>
      </c>
      <c r="T38">
        <v>2.0954999999999999</v>
      </c>
      <c r="U38">
        <v>2.2496239999999998</v>
      </c>
      <c r="V38">
        <v>2.4129040000000002</v>
      </c>
      <c r="W38">
        <v>2.577223</v>
      </c>
      <c r="X38">
        <v>2.7436950000000002</v>
      </c>
      <c r="Y38">
        <v>2.9192119999999999</v>
      </c>
      <c r="Z38">
        <v>3.1030730000000002</v>
      </c>
      <c r="AA38">
        <v>3.2931789999999999</v>
      </c>
      <c r="AB38">
        <v>3.4983490000000002</v>
      </c>
      <c r="AC38">
        <v>3.715147</v>
      </c>
      <c r="AD38">
        <v>3.9479099999999998</v>
      </c>
      <c r="AE38">
        <v>4.1795629999999999</v>
      </c>
      <c r="AF38">
        <v>4.4228500000000004</v>
      </c>
      <c r="AG38">
        <v>4.6686129999999997</v>
      </c>
      <c r="AH38">
        <v>4.9224540000000001</v>
      </c>
      <c r="AI38">
        <v>5.1942959999999996</v>
      </c>
      <c r="AJ38">
        <v>5.4856660000000002</v>
      </c>
      <c r="AK38">
        <v>5.799258</v>
      </c>
      <c r="AL38" s="109">
        <v>0.13400000000000001</v>
      </c>
    </row>
    <row r="39" spans="2:38" ht="15" customHeight="1">
      <c r="B39" s="111" t="s">
        <v>1017</v>
      </c>
      <c r="C39" t="s">
        <v>1353</v>
      </c>
      <c r="D39" t="s">
        <v>1413</v>
      </c>
      <c r="E39" t="s">
        <v>1414</v>
      </c>
      <c r="F39" t="s">
        <v>1294</v>
      </c>
      <c r="G39">
        <v>432.32916299999999</v>
      </c>
      <c r="H39">
        <v>455.800568</v>
      </c>
      <c r="I39">
        <v>457.32019000000003</v>
      </c>
      <c r="J39">
        <v>454.817566</v>
      </c>
      <c r="K39">
        <v>451.84664900000001</v>
      </c>
      <c r="L39">
        <v>435.03866599999998</v>
      </c>
      <c r="M39">
        <v>437.54751599999997</v>
      </c>
      <c r="N39">
        <v>434.49981700000001</v>
      </c>
      <c r="O39">
        <v>437.068939</v>
      </c>
      <c r="P39">
        <v>438.99456800000002</v>
      </c>
      <c r="Q39">
        <v>440.98004200000003</v>
      </c>
      <c r="R39">
        <v>441.53027300000002</v>
      </c>
      <c r="S39">
        <v>441.40081800000002</v>
      </c>
      <c r="T39">
        <v>442.16769399999998</v>
      </c>
      <c r="U39">
        <v>441.50204500000001</v>
      </c>
      <c r="V39">
        <v>442.37979100000001</v>
      </c>
      <c r="W39">
        <v>443.02426100000002</v>
      </c>
      <c r="X39">
        <v>443.14712500000002</v>
      </c>
      <c r="Y39">
        <v>441.33752399999997</v>
      </c>
      <c r="Z39">
        <v>442.94101000000001</v>
      </c>
      <c r="AA39">
        <v>441.565338</v>
      </c>
      <c r="AB39">
        <v>441.80859400000003</v>
      </c>
      <c r="AC39">
        <v>443.27572600000002</v>
      </c>
      <c r="AD39">
        <v>445.72418199999998</v>
      </c>
      <c r="AE39">
        <v>443.77713</v>
      </c>
      <c r="AF39">
        <v>444.37200899999999</v>
      </c>
      <c r="AG39">
        <v>443.88855000000001</v>
      </c>
      <c r="AH39">
        <v>444.473389</v>
      </c>
      <c r="AI39">
        <v>444.99792500000001</v>
      </c>
      <c r="AJ39">
        <v>445.721161</v>
      </c>
      <c r="AK39">
        <v>448.215576</v>
      </c>
      <c r="AL39" s="109">
        <v>1E-3</v>
      </c>
    </row>
    <row r="40" spans="2:38" ht="15" customHeight="1">
      <c r="B40" s="111" t="s">
        <v>1018</v>
      </c>
      <c r="C40" t="s">
        <v>1351</v>
      </c>
      <c r="D40" t="s">
        <v>1415</v>
      </c>
      <c r="E40" t="s">
        <v>1416</v>
      </c>
      <c r="F40" t="s">
        <v>1294</v>
      </c>
      <c r="G40">
        <v>431.86648600000001</v>
      </c>
      <c r="H40">
        <v>455.31277499999999</v>
      </c>
      <c r="I40">
        <v>455.85299700000002</v>
      </c>
      <c r="J40">
        <v>451.90289300000001</v>
      </c>
      <c r="K40">
        <v>447.02917500000001</v>
      </c>
      <c r="L40">
        <v>428.09738199999998</v>
      </c>
      <c r="M40">
        <v>426.76123000000001</v>
      </c>
      <c r="N40">
        <v>418.56616200000002</v>
      </c>
      <c r="O40">
        <v>414.38458300000002</v>
      </c>
      <c r="P40">
        <v>408.179169</v>
      </c>
      <c r="Q40">
        <v>400.68405200000001</v>
      </c>
      <c r="R40">
        <v>392.03097500000001</v>
      </c>
      <c r="S40">
        <v>382.96151700000001</v>
      </c>
      <c r="T40">
        <v>374.84906000000001</v>
      </c>
      <c r="U40">
        <v>365.70837399999999</v>
      </c>
      <c r="V40">
        <v>358.02682499999997</v>
      </c>
      <c r="W40">
        <v>350.32076999999998</v>
      </c>
      <c r="X40">
        <v>342.37686200000002</v>
      </c>
      <c r="Y40">
        <v>333.15429699999999</v>
      </c>
      <c r="Z40">
        <v>326.692047</v>
      </c>
      <c r="AA40">
        <v>318.20410199999998</v>
      </c>
      <c r="AB40">
        <v>311.07351699999998</v>
      </c>
      <c r="AC40">
        <v>304.94457999999997</v>
      </c>
      <c r="AD40">
        <v>299.59271200000001</v>
      </c>
      <c r="AE40">
        <v>291.43927000000002</v>
      </c>
      <c r="AF40">
        <v>285.13330100000002</v>
      </c>
      <c r="AG40">
        <v>278.28723100000002</v>
      </c>
      <c r="AH40">
        <v>272.259613</v>
      </c>
      <c r="AI40">
        <v>266.32595800000001</v>
      </c>
      <c r="AJ40">
        <v>260.63748199999998</v>
      </c>
      <c r="AK40">
        <v>256.08175699999998</v>
      </c>
      <c r="AL40" s="109">
        <v>-1.7000000000000001E-2</v>
      </c>
    </row>
    <row r="41" spans="2:38" ht="15" customHeight="1">
      <c r="B41" s="111" t="s">
        <v>1019</v>
      </c>
      <c r="C41" t="s">
        <v>1257</v>
      </c>
      <c r="D41" t="s">
        <v>1417</v>
      </c>
      <c r="E41" t="s">
        <v>1418</v>
      </c>
      <c r="F41" t="s">
        <v>1294</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2:38" ht="15" customHeight="1">
      <c r="B42" s="111" t="s">
        <v>1020</v>
      </c>
      <c r="C42" t="s">
        <v>1354</v>
      </c>
      <c r="D42" t="s">
        <v>1419</v>
      </c>
      <c r="E42" t="s">
        <v>1420</v>
      </c>
      <c r="F42" t="s">
        <v>1294</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t="s">
        <v>146</v>
      </c>
    </row>
    <row r="43" spans="2:38" ht="15" customHeight="1">
      <c r="B43" s="111" t="s">
        <v>1021</v>
      </c>
      <c r="C43" t="s">
        <v>1355</v>
      </c>
      <c r="D43" t="s">
        <v>1421</v>
      </c>
      <c r="E43" t="s">
        <v>1422</v>
      </c>
      <c r="F43" t="s">
        <v>1294</v>
      </c>
      <c r="G43">
        <v>0.462669</v>
      </c>
      <c r="H43">
        <v>0.48778700000000003</v>
      </c>
      <c r="I43">
        <v>1.467193</v>
      </c>
      <c r="J43">
        <v>2.9146839999999998</v>
      </c>
      <c r="K43">
        <v>4.8174729999999997</v>
      </c>
      <c r="L43">
        <v>6.9412919999999998</v>
      </c>
      <c r="M43">
        <v>10.786287</v>
      </c>
      <c r="N43">
        <v>15.933652</v>
      </c>
      <c r="O43">
        <v>22.684350999999999</v>
      </c>
      <c r="P43">
        <v>30.815408999999999</v>
      </c>
      <c r="Q43">
        <v>40.295997999999997</v>
      </c>
      <c r="R43">
        <v>49.499310000000001</v>
      </c>
      <c r="S43">
        <v>58.439315999999998</v>
      </c>
      <c r="T43">
        <v>67.318634000000003</v>
      </c>
      <c r="U43">
        <v>75.793678</v>
      </c>
      <c r="V43">
        <v>84.352965999999995</v>
      </c>
      <c r="W43">
        <v>92.703484000000003</v>
      </c>
      <c r="X43">
        <v>100.770264</v>
      </c>
      <c r="Y43">
        <v>108.183212</v>
      </c>
      <c r="Z43">
        <v>116.248955</v>
      </c>
      <c r="AA43">
        <v>123.361244</v>
      </c>
      <c r="AB43">
        <v>130.73509200000001</v>
      </c>
      <c r="AC43">
        <v>138.33114599999999</v>
      </c>
      <c r="AD43">
        <v>146.13145399999999</v>
      </c>
      <c r="AE43">
        <v>152.33786000000001</v>
      </c>
      <c r="AF43">
        <v>159.238708</v>
      </c>
      <c r="AG43">
        <v>165.60131799999999</v>
      </c>
      <c r="AH43">
        <v>172.21379099999999</v>
      </c>
      <c r="AI43">
        <v>178.67195100000001</v>
      </c>
      <c r="AJ43">
        <v>185.08367899999999</v>
      </c>
      <c r="AK43">
        <v>192.133804</v>
      </c>
      <c r="AL43" s="109">
        <v>0.223</v>
      </c>
    </row>
    <row r="44" spans="2:38" ht="15" customHeight="1">
      <c r="B44" s="111" t="s">
        <v>1022</v>
      </c>
      <c r="C44" t="s">
        <v>627</v>
      </c>
      <c r="D44" t="s">
        <v>1423</v>
      </c>
      <c r="E44" t="s">
        <v>1424</v>
      </c>
      <c r="F44" t="s">
        <v>1294</v>
      </c>
      <c r="G44">
        <v>77.343406999999999</v>
      </c>
      <c r="H44">
        <v>79.141402999999997</v>
      </c>
      <c r="I44">
        <v>78.228263999999996</v>
      </c>
      <c r="J44">
        <v>77.350043999999997</v>
      </c>
      <c r="K44">
        <v>76.446533000000002</v>
      </c>
      <c r="L44">
        <v>75.055572999999995</v>
      </c>
      <c r="M44">
        <v>73.204680999999994</v>
      </c>
      <c r="N44">
        <v>71.058418000000003</v>
      </c>
      <c r="O44">
        <v>68.994972000000004</v>
      </c>
      <c r="P44">
        <v>66.833633000000006</v>
      </c>
      <c r="Q44">
        <v>64.753128000000004</v>
      </c>
      <c r="R44">
        <v>63.638058000000001</v>
      </c>
      <c r="S44">
        <v>62.605038</v>
      </c>
      <c r="T44">
        <v>61.510983000000003</v>
      </c>
      <c r="U44">
        <v>60.561947000000004</v>
      </c>
      <c r="V44">
        <v>59.665359000000002</v>
      </c>
      <c r="W44">
        <v>58.721435999999997</v>
      </c>
      <c r="X44">
        <v>57.711258000000001</v>
      </c>
      <c r="Y44">
        <v>56.658974000000001</v>
      </c>
      <c r="Z44">
        <v>55.745102000000003</v>
      </c>
      <c r="AA44">
        <v>54.692238000000003</v>
      </c>
      <c r="AB44">
        <v>54.265388000000002</v>
      </c>
      <c r="AC44">
        <v>53.873783000000003</v>
      </c>
      <c r="AD44">
        <v>53.634262</v>
      </c>
      <c r="AE44">
        <v>53.239913999999999</v>
      </c>
      <c r="AF44">
        <v>52.872860000000003</v>
      </c>
      <c r="AG44">
        <v>52.373196</v>
      </c>
      <c r="AH44">
        <v>51.890906999999999</v>
      </c>
      <c r="AI44">
        <v>51.370387999999998</v>
      </c>
      <c r="AJ44">
        <v>50.910122000000001</v>
      </c>
      <c r="AK44">
        <v>50.533489000000003</v>
      </c>
      <c r="AL44" s="109">
        <v>-1.4E-2</v>
      </c>
    </row>
    <row r="45" spans="2:38" ht="15" customHeight="1">
      <c r="B45" s="111" t="s">
        <v>1023</v>
      </c>
      <c r="C45" t="s">
        <v>1351</v>
      </c>
      <c r="D45" t="s">
        <v>1425</v>
      </c>
      <c r="E45" t="s">
        <v>1426</v>
      </c>
      <c r="F45" t="s">
        <v>1294</v>
      </c>
      <c r="G45">
        <v>75.191635000000005</v>
      </c>
      <c r="H45">
        <v>76.9589</v>
      </c>
      <c r="I45">
        <v>76.098526000000007</v>
      </c>
      <c r="J45">
        <v>75.27037</v>
      </c>
      <c r="K45">
        <v>74.415176000000002</v>
      </c>
      <c r="L45">
        <v>73.084762999999995</v>
      </c>
      <c r="M45">
        <v>71.302963000000005</v>
      </c>
      <c r="N45">
        <v>69.233092999999997</v>
      </c>
      <c r="O45">
        <v>67.242203000000003</v>
      </c>
      <c r="P45">
        <v>65.154494999999997</v>
      </c>
      <c r="Q45">
        <v>63.145538000000002</v>
      </c>
      <c r="R45">
        <v>62.077964999999999</v>
      </c>
      <c r="S45">
        <v>61.089278999999998</v>
      </c>
      <c r="T45">
        <v>60.040740999999997</v>
      </c>
      <c r="U45">
        <v>59.132660000000001</v>
      </c>
      <c r="V45">
        <v>58.274765000000002</v>
      </c>
      <c r="W45">
        <v>57.367573</v>
      </c>
      <c r="X45">
        <v>56.396614</v>
      </c>
      <c r="Y45">
        <v>55.386253000000004</v>
      </c>
      <c r="Z45">
        <v>54.511924999999998</v>
      </c>
      <c r="AA45">
        <v>53.470908999999999</v>
      </c>
      <c r="AB45">
        <v>52.990333999999997</v>
      </c>
      <c r="AC45">
        <v>52.540813</v>
      </c>
      <c r="AD45">
        <v>52.235802</v>
      </c>
      <c r="AE45">
        <v>51.775986000000003</v>
      </c>
      <c r="AF45">
        <v>51.338679999999997</v>
      </c>
      <c r="AG45">
        <v>50.768425000000001</v>
      </c>
      <c r="AH45">
        <v>50.210804000000003</v>
      </c>
      <c r="AI45">
        <v>49.611865999999999</v>
      </c>
      <c r="AJ45">
        <v>49.066448000000001</v>
      </c>
      <c r="AK45">
        <v>48.596412999999998</v>
      </c>
      <c r="AL45" s="109">
        <v>-1.4E-2</v>
      </c>
    </row>
    <row r="46" spans="2:38" ht="15" customHeight="1">
      <c r="B46" s="111" t="s">
        <v>1024</v>
      </c>
      <c r="C46" t="s">
        <v>1356</v>
      </c>
      <c r="D46" t="s">
        <v>1427</v>
      </c>
      <c r="E46" t="s">
        <v>1428</v>
      </c>
      <c r="F46" t="s">
        <v>1294</v>
      </c>
      <c r="G46">
        <v>1.7463169999999999</v>
      </c>
      <c r="H46">
        <v>1.7177500000000001</v>
      </c>
      <c r="I46">
        <v>1.622441</v>
      </c>
      <c r="J46">
        <v>1.5316080000000001</v>
      </c>
      <c r="K46">
        <v>1.4458219999999999</v>
      </c>
      <c r="L46">
        <v>1.3535349999999999</v>
      </c>
      <c r="M46">
        <v>1.2628820000000001</v>
      </c>
      <c r="N46">
        <v>1.1675450000000001</v>
      </c>
      <c r="O46">
        <v>1.07799</v>
      </c>
      <c r="P46">
        <v>0.99074499999999999</v>
      </c>
      <c r="Q46">
        <v>0.90485899999999997</v>
      </c>
      <c r="R46">
        <v>0.83253600000000005</v>
      </c>
      <c r="S46">
        <v>0.76458099999999996</v>
      </c>
      <c r="T46">
        <v>0.69626699999999997</v>
      </c>
      <c r="U46">
        <v>0.63292599999999999</v>
      </c>
      <c r="V46">
        <v>0.57323100000000005</v>
      </c>
      <c r="W46">
        <v>0.52168000000000003</v>
      </c>
      <c r="X46">
        <v>0.46667500000000001</v>
      </c>
      <c r="Y46">
        <v>0.40619699999999997</v>
      </c>
      <c r="Z46">
        <v>0.34445199999999998</v>
      </c>
      <c r="AA46">
        <v>0.289381</v>
      </c>
      <c r="AB46">
        <v>0.28704800000000003</v>
      </c>
      <c r="AC46">
        <v>0.28491499999999997</v>
      </c>
      <c r="AD46">
        <v>0.283605</v>
      </c>
      <c r="AE46">
        <v>0.28147299999999997</v>
      </c>
      <c r="AF46">
        <v>0.27944799999999997</v>
      </c>
      <c r="AG46">
        <v>0.27677400000000002</v>
      </c>
      <c r="AH46">
        <v>0.27421899999999999</v>
      </c>
      <c r="AI46">
        <v>0.27142100000000002</v>
      </c>
      <c r="AJ46">
        <v>0.268957</v>
      </c>
      <c r="AK46">
        <v>0.26695799999999997</v>
      </c>
      <c r="AL46" s="109">
        <v>-6.0999999999999999E-2</v>
      </c>
    </row>
    <row r="47" spans="2:38" ht="15" customHeight="1">
      <c r="B47" s="111" t="s">
        <v>1025</v>
      </c>
      <c r="C47" t="s">
        <v>1354</v>
      </c>
      <c r="D47" t="s">
        <v>1429</v>
      </c>
      <c r="E47" t="s">
        <v>1430</v>
      </c>
      <c r="F47" t="s">
        <v>1294</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t="s">
        <v>146</v>
      </c>
    </row>
    <row r="48" spans="2:38" ht="15" customHeight="1">
      <c r="B48" s="111" t="s">
        <v>1026</v>
      </c>
      <c r="C48" t="s">
        <v>1355</v>
      </c>
      <c r="D48" t="s">
        <v>1431</v>
      </c>
      <c r="E48" t="s">
        <v>1432</v>
      </c>
      <c r="F48" t="s">
        <v>1294</v>
      </c>
      <c r="G48">
        <v>0.40545300000000001</v>
      </c>
      <c r="H48">
        <v>0.46474900000000002</v>
      </c>
      <c r="I48">
        <v>0.50729500000000005</v>
      </c>
      <c r="J48">
        <v>0.54806900000000003</v>
      </c>
      <c r="K48">
        <v>0.585534</v>
      </c>
      <c r="L48">
        <v>0.617282</v>
      </c>
      <c r="M48">
        <v>0.63884099999999999</v>
      </c>
      <c r="N48">
        <v>0.65778499999999995</v>
      </c>
      <c r="O48">
        <v>0.67478000000000005</v>
      </c>
      <c r="P48">
        <v>0.68839099999999998</v>
      </c>
      <c r="Q48">
        <v>0.70272500000000004</v>
      </c>
      <c r="R48">
        <v>0.72755800000000004</v>
      </c>
      <c r="S48">
        <v>0.75117999999999996</v>
      </c>
      <c r="T48">
        <v>0.77397400000000005</v>
      </c>
      <c r="U48">
        <v>0.79636099999999999</v>
      </c>
      <c r="V48">
        <v>0.81736399999999998</v>
      </c>
      <c r="W48">
        <v>0.83218199999999998</v>
      </c>
      <c r="X48">
        <v>0.84796899999999997</v>
      </c>
      <c r="Y48">
        <v>0.86652399999999996</v>
      </c>
      <c r="Z48">
        <v>0.88872399999999996</v>
      </c>
      <c r="AA48">
        <v>0.931948</v>
      </c>
      <c r="AB48">
        <v>0.98800500000000002</v>
      </c>
      <c r="AC48">
        <v>1.0480560000000001</v>
      </c>
      <c r="AD48">
        <v>1.114857</v>
      </c>
      <c r="AE48">
        <v>1.182455</v>
      </c>
      <c r="AF48">
        <v>1.254731</v>
      </c>
      <c r="AG48">
        <v>1.3279970000000001</v>
      </c>
      <c r="AH48">
        <v>1.405883</v>
      </c>
      <c r="AI48">
        <v>1.4871030000000001</v>
      </c>
      <c r="AJ48">
        <v>1.5747169999999999</v>
      </c>
      <c r="AK48">
        <v>1.67012</v>
      </c>
      <c r="AL48" s="109">
        <v>4.8000000000000001E-2</v>
      </c>
    </row>
    <row r="49" spans="2:38" ht="15" customHeight="1">
      <c r="B49" s="111" t="s">
        <v>1027</v>
      </c>
      <c r="C49" t="s">
        <v>620</v>
      </c>
      <c r="D49" t="s">
        <v>1433</v>
      </c>
      <c r="E49" t="s">
        <v>1434</v>
      </c>
      <c r="F49" t="s">
        <v>1294</v>
      </c>
      <c r="G49">
        <v>855.88696300000004</v>
      </c>
      <c r="H49">
        <v>881.46478300000001</v>
      </c>
      <c r="I49">
        <v>973.99792500000001</v>
      </c>
      <c r="J49">
        <v>992.19335899999999</v>
      </c>
      <c r="K49">
        <v>941.40234399999997</v>
      </c>
      <c r="L49">
        <v>944.55212400000005</v>
      </c>
      <c r="M49">
        <v>956.48107900000002</v>
      </c>
      <c r="N49">
        <v>933.81225600000005</v>
      </c>
      <c r="O49">
        <v>934.80480999999997</v>
      </c>
      <c r="P49">
        <v>926.79559300000005</v>
      </c>
      <c r="Q49">
        <v>929.260132</v>
      </c>
      <c r="R49">
        <v>946.32806400000004</v>
      </c>
      <c r="S49">
        <v>931.56585700000005</v>
      </c>
      <c r="T49">
        <v>932.01617399999998</v>
      </c>
      <c r="U49">
        <v>929.67706299999998</v>
      </c>
      <c r="V49">
        <v>944.40856900000006</v>
      </c>
      <c r="W49">
        <v>930.07336399999997</v>
      </c>
      <c r="X49">
        <v>929.56103499999995</v>
      </c>
      <c r="Y49">
        <v>939.66064500000005</v>
      </c>
      <c r="Z49">
        <v>926.16308600000002</v>
      </c>
      <c r="AA49">
        <v>924.42919900000004</v>
      </c>
      <c r="AB49">
        <v>937.03515600000003</v>
      </c>
      <c r="AC49">
        <v>921.13324</v>
      </c>
      <c r="AD49">
        <v>920.339966</v>
      </c>
      <c r="AE49">
        <v>913.82855199999995</v>
      </c>
      <c r="AF49">
        <v>914.23266599999999</v>
      </c>
      <c r="AG49">
        <v>910.465149</v>
      </c>
      <c r="AH49">
        <v>908.20611599999995</v>
      </c>
      <c r="AI49">
        <v>908.68933100000004</v>
      </c>
      <c r="AJ49">
        <v>907.33239700000001</v>
      </c>
      <c r="AK49">
        <v>904.86450200000002</v>
      </c>
      <c r="AL49" s="109">
        <v>2E-3</v>
      </c>
    </row>
    <row r="50" spans="2:38" ht="15" customHeight="1">
      <c r="B50" s="111" t="s">
        <v>1028</v>
      </c>
      <c r="C50" t="s">
        <v>1351</v>
      </c>
      <c r="D50" t="s">
        <v>1435</v>
      </c>
      <c r="E50" t="s">
        <v>1436</v>
      </c>
      <c r="F50" t="s">
        <v>1294</v>
      </c>
      <c r="G50">
        <v>425.03616299999999</v>
      </c>
      <c r="H50">
        <v>370.24560500000001</v>
      </c>
      <c r="I50">
        <v>252.653122</v>
      </c>
      <c r="J50">
        <v>226.24581900000001</v>
      </c>
      <c r="K50">
        <v>293.446594</v>
      </c>
      <c r="L50">
        <v>287.95434599999999</v>
      </c>
      <c r="M50">
        <v>269.74572799999999</v>
      </c>
      <c r="N50">
        <v>298.33557100000002</v>
      </c>
      <c r="O50">
        <v>297.11917099999999</v>
      </c>
      <c r="P50">
        <v>307.34466600000002</v>
      </c>
      <c r="Q50">
        <v>308.88790899999998</v>
      </c>
      <c r="R50">
        <v>287.654358</v>
      </c>
      <c r="S50">
        <v>306.24054000000001</v>
      </c>
      <c r="T50">
        <v>305.51928700000002</v>
      </c>
      <c r="U50">
        <v>308.330963</v>
      </c>
      <c r="V50">
        <v>291.13928199999998</v>
      </c>
      <c r="W50">
        <v>309.98889200000002</v>
      </c>
      <c r="X50">
        <v>310.407532</v>
      </c>
      <c r="Y50">
        <v>296.98941000000002</v>
      </c>
      <c r="Z50">
        <v>313.76461799999998</v>
      </c>
      <c r="AA50">
        <v>312.93249500000002</v>
      </c>
      <c r="AB50">
        <v>296.40905800000002</v>
      </c>
      <c r="AC50">
        <v>313.66189600000001</v>
      </c>
      <c r="AD50">
        <v>313.04077100000001</v>
      </c>
      <c r="AE50">
        <v>318.13922100000002</v>
      </c>
      <c r="AF50">
        <v>314.39709499999998</v>
      </c>
      <c r="AG50">
        <v>316.72891199999998</v>
      </c>
      <c r="AH50">
        <v>317.82919299999998</v>
      </c>
      <c r="AI50">
        <v>316.59680200000003</v>
      </c>
      <c r="AJ50">
        <v>315.79705799999999</v>
      </c>
      <c r="AK50">
        <v>316.30053700000002</v>
      </c>
      <c r="AL50" s="109">
        <v>-0.01</v>
      </c>
    </row>
    <row r="51" spans="2:38" ht="15" customHeight="1">
      <c r="B51" s="111" t="s">
        <v>1029</v>
      </c>
      <c r="C51" t="s">
        <v>1356</v>
      </c>
      <c r="D51" t="s">
        <v>1437</v>
      </c>
      <c r="E51" t="s">
        <v>1438</v>
      </c>
      <c r="F51" t="s">
        <v>1294</v>
      </c>
      <c r="G51">
        <v>413.53491200000002</v>
      </c>
      <c r="H51">
        <v>474.50048800000002</v>
      </c>
      <c r="I51">
        <v>704.24414100000001</v>
      </c>
      <c r="J51">
        <v>747.77252199999998</v>
      </c>
      <c r="K51">
        <v>617.69500700000003</v>
      </c>
      <c r="L51">
        <v>623.54443400000002</v>
      </c>
      <c r="M51">
        <v>651.77941899999996</v>
      </c>
      <c r="N51">
        <v>593.12518299999999</v>
      </c>
      <c r="O51">
        <v>594.11492899999996</v>
      </c>
      <c r="P51">
        <v>572.40936299999998</v>
      </c>
      <c r="Q51">
        <v>577.09655799999996</v>
      </c>
      <c r="R51">
        <v>618.64599599999997</v>
      </c>
      <c r="S51">
        <v>579.948486</v>
      </c>
      <c r="T51">
        <v>579.65319799999997</v>
      </c>
      <c r="U51">
        <v>572.24395800000002</v>
      </c>
      <c r="V51">
        <v>607.745361</v>
      </c>
      <c r="W51">
        <v>570.14923099999999</v>
      </c>
      <c r="X51">
        <v>567.50323500000002</v>
      </c>
      <c r="Y51">
        <v>591.57428000000004</v>
      </c>
      <c r="Z51">
        <v>556.13769500000001</v>
      </c>
      <c r="AA51">
        <v>550.32708700000001</v>
      </c>
      <c r="AB51">
        <v>580.63720699999999</v>
      </c>
      <c r="AC51">
        <v>539.14996299999996</v>
      </c>
      <c r="AD51">
        <v>535.70849599999997</v>
      </c>
      <c r="AE51">
        <v>517.95916699999998</v>
      </c>
      <c r="AF51">
        <v>517.56463599999995</v>
      </c>
      <c r="AG51">
        <v>506.65536500000002</v>
      </c>
      <c r="AH51">
        <v>499.68572999999998</v>
      </c>
      <c r="AI51">
        <v>499.529877</v>
      </c>
      <c r="AJ51">
        <v>494.734039</v>
      </c>
      <c r="AK51">
        <v>487.25003099999998</v>
      </c>
      <c r="AL51" s="109">
        <v>5.0000000000000001E-3</v>
      </c>
    </row>
    <row r="52" spans="2:38" ht="15" customHeight="1">
      <c r="B52" s="111" t="s">
        <v>1030</v>
      </c>
      <c r="C52" t="s">
        <v>1354</v>
      </c>
      <c r="D52" t="s">
        <v>1439</v>
      </c>
      <c r="E52" t="s">
        <v>1440</v>
      </c>
      <c r="F52" t="s">
        <v>1294</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2:38" ht="15" customHeight="1">
      <c r="B53" s="111" t="s">
        <v>1031</v>
      </c>
      <c r="C53" t="s">
        <v>1355</v>
      </c>
      <c r="D53" t="s">
        <v>1441</v>
      </c>
      <c r="E53" t="s">
        <v>1442</v>
      </c>
      <c r="F53" t="s">
        <v>1294</v>
      </c>
      <c r="G53">
        <v>17.315902999999999</v>
      </c>
      <c r="H53">
        <v>36.718674</v>
      </c>
      <c r="I53">
        <v>17.100639000000001</v>
      </c>
      <c r="J53">
        <v>18.175018000000001</v>
      </c>
      <c r="K53">
        <v>30.260731</v>
      </c>
      <c r="L53">
        <v>33.053322000000001</v>
      </c>
      <c r="M53">
        <v>34.955939999999998</v>
      </c>
      <c r="N53">
        <v>42.351486000000001</v>
      </c>
      <c r="O53">
        <v>43.570652000000003</v>
      </c>
      <c r="P53">
        <v>47.041564999999999</v>
      </c>
      <c r="Q53">
        <v>43.275649999999999</v>
      </c>
      <c r="R53">
        <v>40.027729000000001</v>
      </c>
      <c r="S53">
        <v>45.376812000000001</v>
      </c>
      <c r="T53">
        <v>46.843704000000002</v>
      </c>
      <c r="U53">
        <v>49.102119000000002</v>
      </c>
      <c r="V53">
        <v>45.52393</v>
      </c>
      <c r="W53">
        <v>49.935234000000001</v>
      </c>
      <c r="X53">
        <v>51.650298999999997</v>
      </c>
      <c r="Y53">
        <v>51.096953999999997</v>
      </c>
      <c r="Z53">
        <v>56.260711999999998</v>
      </c>
      <c r="AA53">
        <v>61.169593999999996</v>
      </c>
      <c r="AB53">
        <v>59.988880000000002</v>
      </c>
      <c r="AC53">
        <v>68.321358000000004</v>
      </c>
      <c r="AD53">
        <v>71.590667999999994</v>
      </c>
      <c r="AE53">
        <v>77.730148</v>
      </c>
      <c r="AF53">
        <v>82.270934999999994</v>
      </c>
      <c r="AG53">
        <v>87.080887000000004</v>
      </c>
      <c r="AH53">
        <v>90.691199999999995</v>
      </c>
      <c r="AI53">
        <v>92.562622000000005</v>
      </c>
      <c r="AJ53">
        <v>96.801299999999998</v>
      </c>
      <c r="AK53">
        <v>101.31399500000001</v>
      </c>
      <c r="AL53" s="109">
        <v>6.0999999999999999E-2</v>
      </c>
    </row>
    <row r="54" spans="2:38" ht="15" customHeight="1">
      <c r="B54" s="111" t="s">
        <v>1032</v>
      </c>
      <c r="C54" t="s">
        <v>1033</v>
      </c>
      <c r="D54" t="s">
        <v>1443</v>
      </c>
      <c r="E54" t="s">
        <v>1444</v>
      </c>
      <c r="F54" t="s">
        <v>1294</v>
      </c>
      <c r="G54">
        <v>1860.4852289999999</v>
      </c>
      <c r="H54">
        <v>2530.984375</v>
      </c>
      <c r="I54">
        <v>2826.3454590000001</v>
      </c>
      <c r="J54">
        <v>2963.3054200000001</v>
      </c>
      <c r="K54">
        <v>3051.767578</v>
      </c>
      <c r="L54">
        <v>3120.2192380000001</v>
      </c>
      <c r="M54">
        <v>3144.2416990000002</v>
      </c>
      <c r="N54">
        <v>3161.6291500000002</v>
      </c>
      <c r="O54">
        <v>3182.7919919999999</v>
      </c>
      <c r="P54">
        <v>3201.8508299999999</v>
      </c>
      <c r="Q54">
        <v>3222.4721679999998</v>
      </c>
      <c r="R54">
        <v>3248.7070309999999</v>
      </c>
      <c r="S54">
        <v>3287.2993160000001</v>
      </c>
      <c r="T54">
        <v>3325.2963869999999</v>
      </c>
      <c r="U54">
        <v>3367.7897950000001</v>
      </c>
      <c r="V54">
        <v>3416.8146969999998</v>
      </c>
      <c r="W54">
        <v>3457.4729000000002</v>
      </c>
      <c r="X54">
        <v>3492.2021479999999</v>
      </c>
      <c r="Y54">
        <v>3528.9045409999999</v>
      </c>
      <c r="Z54">
        <v>3570.2958979999999</v>
      </c>
      <c r="AA54">
        <v>3622.0219729999999</v>
      </c>
      <c r="AB54">
        <v>3669.8466800000001</v>
      </c>
      <c r="AC54">
        <v>3718.9997560000002</v>
      </c>
      <c r="AD54">
        <v>3765.7592770000001</v>
      </c>
      <c r="AE54">
        <v>3814.1923830000001</v>
      </c>
      <c r="AF54">
        <v>3866.8139649999998</v>
      </c>
      <c r="AG54">
        <v>3914.7517090000001</v>
      </c>
      <c r="AH54">
        <v>3951.3642580000001</v>
      </c>
      <c r="AI54">
        <v>3990.6259770000001</v>
      </c>
      <c r="AJ54">
        <v>4026.413086</v>
      </c>
      <c r="AK54">
        <v>4062.8081050000001</v>
      </c>
      <c r="AL54" s="109">
        <v>2.5999999999999999E-2</v>
      </c>
    </row>
    <row r="55" spans="2:38" ht="15" customHeight="1">
      <c r="B55" s="111" t="s">
        <v>1034</v>
      </c>
      <c r="C55" t="s">
        <v>1357</v>
      </c>
      <c r="D55" t="s">
        <v>1445</v>
      </c>
      <c r="E55" t="s">
        <v>1446</v>
      </c>
      <c r="F55" t="s">
        <v>1294</v>
      </c>
      <c r="G55">
        <v>1838.034302</v>
      </c>
      <c r="H55">
        <v>2508.5495609999998</v>
      </c>
      <c r="I55">
        <v>2803.923828</v>
      </c>
      <c r="J55">
        <v>2940.8947750000002</v>
      </c>
      <c r="K55">
        <v>3029.3659670000002</v>
      </c>
      <c r="L55">
        <v>3097.8251949999999</v>
      </c>
      <c r="M55">
        <v>3121.8540039999998</v>
      </c>
      <c r="N55">
        <v>3139.2465820000002</v>
      </c>
      <c r="O55">
        <v>3160.4135740000002</v>
      </c>
      <c r="P55">
        <v>3179.4758299999999</v>
      </c>
      <c r="Q55">
        <v>3200.1000979999999</v>
      </c>
      <c r="R55">
        <v>3226.3374020000001</v>
      </c>
      <c r="S55">
        <v>3264.9316410000001</v>
      </c>
      <c r="T55">
        <v>3302.9304200000001</v>
      </c>
      <c r="U55">
        <v>3345.4252929999998</v>
      </c>
      <c r="V55">
        <v>3394.451172</v>
      </c>
      <c r="W55">
        <v>3435.1103520000001</v>
      </c>
      <c r="X55">
        <v>3469.8403320000002</v>
      </c>
      <c r="Y55">
        <v>3506.5434570000002</v>
      </c>
      <c r="Z55">
        <v>3547.9353030000002</v>
      </c>
      <c r="AA55">
        <v>3599.661865</v>
      </c>
      <c r="AB55">
        <v>3647.4870609999998</v>
      </c>
      <c r="AC55">
        <v>3696.6403810000002</v>
      </c>
      <c r="AD55">
        <v>3743.4001459999999</v>
      </c>
      <c r="AE55">
        <v>3791.8334960000002</v>
      </c>
      <c r="AF55">
        <v>3844.455078</v>
      </c>
      <c r="AG55">
        <v>3892.3930660000001</v>
      </c>
      <c r="AH55">
        <v>3929.005615</v>
      </c>
      <c r="AI55">
        <v>3968.267578</v>
      </c>
      <c r="AJ55">
        <v>4004.0546880000002</v>
      </c>
      <c r="AK55">
        <v>4040.4497070000002</v>
      </c>
      <c r="AL55" s="109">
        <v>2.7E-2</v>
      </c>
    </row>
    <row r="56" spans="2:38" ht="15" customHeight="1">
      <c r="B56" s="111" t="s">
        <v>1035</v>
      </c>
      <c r="C56" t="s">
        <v>1271</v>
      </c>
      <c r="D56" t="s">
        <v>1447</v>
      </c>
      <c r="E56" t="s">
        <v>1448</v>
      </c>
      <c r="F56" t="s">
        <v>1294</v>
      </c>
      <c r="G56">
        <v>22.450932999999999</v>
      </c>
      <c r="H56">
        <v>22.434891</v>
      </c>
      <c r="I56">
        <v>22.421617999999999</v>
      </c>
      <c r="J56">
        <v>22.410634999999999</v>
      </c>
      <c r="K56">
        <v>22.401547999999998</v>
      </c>
      <c r="L56">
        <v>22.394031999999999</v>
      </c>
      <c r="M56">
        <v>22.387812</v>
      </c>
      <c r="N56">
        <v>22.382666</v>
      </c>
      <c r="O56">
        <v>22.378406999999999</v>
      </c>
      <c r="P56">
        <v>22.374884000000002</v>
      </c>
      <c r="Q56">
        <v>22.371969</v>
      </c>
      <c r="R56">
        <v>22.369558000000001</v>
      </c>
      <c r="S56">
        <v>22.367563000000001</v>
      </c>
      <c r="T56">
        <v>22.365911000000001</v>
      </c>
      <c r="U56">
        <v>22.364546000000001</v>
      </c>
      <c r="V56">
        <v>22.363416999999998</v>
      </c>
      <c r="W56">
        <v>22.362480000000001</v>
      </c>
      <c r="X56">
        <v>22.361708</v>
      </c>
      <c r="Y56">
        <v>22.361066999999998</v>
      </c>
      <c r="Z56">
        <v>22.360537999999998</v>
      </c>
      <c r="AA56">
        <v>22.360099999999999</v>
      </c>
      <c r="AB56">
        <v>22.359736999999999</v>
      </c>
      <c r="AC56">
        <v>22.359438000000001</v>
      </c>
      <c r="AD56">
        <v>22.359190000000002</v>
      </c>
      <c r="AE56">
        <v>22.358984</v>
      </c>
      <c r="AF56">
        <v>22.358813999999999</v>
      </c>
      <c r="AG56">
        <v>22.358673</v>
      </c>
      <c r="AH56">
        <v>22.358557000000001</v>
      </c>
      <c r="AI56">
        <v>22.358460999999998</v>
      </c>
      <c r="AJ56">
        <v>22.358381000000001</v>
      </c>
      <c r="AK56">
        <v>22.358315000000001</v>
      </c>
      <c r="AL56" s="109">
        <v>0</v>
      </c>
    </row>
    <row r="57" spans="2:38" ht="15" customHeight="1">
      <c r="B57" s="111" t="s">
        <v>1036</v>
      </c>
      <c r="C57" t="s">
        <v>1037</v>
      </c>
      <c r="D57" t="s">
        <v>1449</v>
      </c>
      <c r="E57" t="s">
        <v>1450</v>
      </c>
      <c r="F57" t="s">
        <v>1294</v>
      </c>
      <c r="G57">
        <v>535.96636999999998</v>
      </c>
      <c r="H57">
        <v>545.01122999999995</v>
      </c>
      <c r="I57">
        <v>545.74865699999998</v>
      </c>
      <c r="J57">
        <v>532.56957999999997</v>
      </c>
      <c r="K57">
        <v>523.88000499999998</v>
      </c>
      <c r="L57">
        <v>523.35650599999997</v>
      </c>
      <c r="M57">
        <v>522.09973100000002</v>
      </c>
      <c r="N57">
        <v>521.93035899999995</v>
      </c>
      <c r="O57">
        <v>524.80780000000004</v>
      </c>
      <c r="P57">
        <v>523.65002400000003</v>
      </c>
      <c r="Q57">
        <v>521.66619900000001</v>
      </c>
      <c r="R57">
        <v>521.58520499999997</v>
      </c>
      <c r="S57">
        <v>522.42028800000003</v>
      </c>
      <c r="T57">
        <v>523.28680399999996</v>
      </c>
      <c r="U57">
        <v>524.16394000000003</v>
      </c>
      <c r="V57">
        <v>525.042419</v>
      </c>
      <c r="W57">
        <v>525.95764199999996</v>
      </c>
      <c r="X57">
        <v>526.90600600000005</v>
      </c>
      <c r="Y57">
        <v>527.86682099999996</v>
      </c>
      <c r="Z57">
        <v>528.831726</v>
      </c>
      <c r="AA57">
        <v>529.80688499999997</v>
      </c>
      <c r="AB57">
        <v>530.79144299999996</v>
      </c>
      <c r="AC57">
        <v>531.77477999999996</v>
      </c>
      <c r="AD57">
        <v>532.76556400000004</v>
      </c>
      <c r="AE57">
        <v>533.75750700000003</v>
      </c>
      <c r="AF57">
        <v>534.75317399999994</v>
      </c>
      <c r="AG57">
        <v>535.74883999999997</v>
      </c>
      <c r="AH57">
        <v>536.744507</v>
      </c>
      <c r="AI57">
        <v>537.74035600000002</v>
      </c>
      <c r="AJ57">
        <v>538.73468000000003</v>
      </c>
      <c r="AK57">
        <v>539.72705099999996</v>
      </c>
      <c r="AL57" s="109">
        <v>0</v>
      </c>
    </row>
    <row r="58" spans="2:38" ht="15" customHeight="1">
      <c r="B58" s="111" t="s">
        <v>1038</v>
      </c>
      <c r="C58" t="s">
        <v>1255</v>
      </c>
      <c r="D58" t="s">
        <v>1451</v>
      </c>
      <c r="E58" t="s">
        <v>1452</v>
      </c>
      <c r="F58" t="s">
        <v>1294</v>
      </c>
      <c r="G58">
        <v>401.72967499999999</v>
      </c>
      <c r="H58">
        <v>408.50488300000001</v>
      </c>
      <c r="I58">
        <v>409.04373199999998</v>
      </c>
      <c r="J58">
        <v>399.16329999999999</v>
      </c>
      <c r="K58">
        <v>392.65554800000001</v>
      </c>
      <c r="L58">
        <v>392.26257299999997</v>
      </c>
      <c r="M58">
        <v>391.31887799999998</v>
      </c>
      <c r="N58">
        <v>391.19494600000002</v>
      </c>
      <c r="O58">
        <v>393.351471</v>
      </c>
      <c r="P58">
        <v>392.484711</v>
      </c>
      <c r="Q58">
        <v>390.99704000000003</v>
      </c>
      <c r="R58">
        <v>390.933899</v>
      </c>
      <c r="S58">
        <v>391.56195100000002</v>
      </c>
      <c r="T58">
        <v>392.21130399999998</v>
      </c>
      <c r="U58">
        <v>392.86895800000002</v>
      </c>
      <c r="V58">
        <v>393.52496300000001</v>
      </c>
      <c r="W58">
        <v>394.21295199999997</v>
      </c>
      <c r="X58">
        <v>394.92361499999998</v>
      </c>
      <c r="Y58">
        <v>395.64215100000001</v>
      </c>
      <c r="Z58">
        <v>396.36755399999998</v>
      </c>
      <c r="AA58">
        <v>397.09851099999997</v>
      </c>
      <c r="AB58">
        <v>397.83429000000001</v>
      </c>
      <c r="AC58">
        <v>398.57382200000001</v>
      </c>
      <c r="AD58">
        <v>399.31634500000001</v>
      </c>
      <c r="AE58">
        <v>400.061035</v>
      </c>
      <c r="AF58">
        <v>400.80715900000001</v>
      </c>
      <c r="AG58">
        <v>401.55407700000001</v>
      </c>
      <c r="AH58">
        <v>402.30093399999998</v>
      </c>
      <c r="AI58">
        <v>403.04748499999999</v>
      </c>
      <c r="AJ58">
        <v>403.79330399999998</v>
      </c>
      <c r="AK58">
        <v>404.53796399999999</v>
      </c>
      <c r="AL58" s="109">
        <v>0</v>
      </c>
    </row>
    <row r="59" spans="2:38" ht="15" customHeight="1">
      <c r="B59" s="111" t="s">
        <v>1039</v>
      </c>
      <c r="C59" t="s">
        <v>1257</v>
      </c>
      <c r="D59" t="s">
        <v>1453</v>
      </c>
      <c r="E59" t="s">
        <v>1454</v>
      </c>
      <c r="F59" t="s">
        <v>1294</v>
      </c>
      <c r="G59">
        <v>19.229748000000001</v>
      </c>
      <c r="H59">
        <v>19.559747999999999</v>
      </c>
      <c r="I59">
        <v>19.604057000000001</v>
      </c>
      <c r="J59">
        <v>19.134007</v>
      </c>
      <c r="K59">
        <v>18.815207000000001</v>
      </c>
      <c r="L59">
        <v>18.797191999999999</v>
      </c>
      <c r="M59">
        <v>18.754283999999998</v>
      </c>
      <c r="N59">
        <v>18.744330999999999</v>
      </c>
      <c r="O59">
        <v>18.847854999999999</v>
      </c>
      <c r="P59">
        <v>18.804949000000001</v>
      </c>
      <c r="Q59">
        <v>18.734697000000001</v>
      </c>
      <c r="R59">
        <v>18.734974000000001</v>
      </c>
      <c r="S59">
        <v>18.762163000000001</v>
      </c>
      <c r="T59">
        <v>18.793427999999999</v>
      </c>
      <c r="U59">
        <v>18.824687999999998</v>
      </c>
      <c r="V59">
        <v>18.859321999999999</v>
      </c>
      <c r="W59">
        <v>18.889589000000001</v>
      </c>
      <c r="X59">
        <v>18.923862</v>
      </c>
      <c r="Y59">
        <v>18.960432000000001</v>
      </c>
      <c r="Z59">
        <v>18.992315000000001</v>
      </c>
      <c r="AA59">
        <v>19.027204999999999</v>
      </c>
      <c r="AB59">
        <v>19.065366999999998</v>
      </c>
      <c r="AC59">
        <v>19.097477000000001</v>
      </c>
      <c r="AD59">
        <v>19.133113999999999</v>
      </c>
      <c r="AE59">
        <v>19.167227</v>
      </c>
      <c r="AF59">
        <v>19.203192000000001</v>
      </c>
      <c r="AG59">
        <v>19.238092000000002</v>
      </c>
      <c r="AH59">
        <v>19.273088000000001</v>
      </c>
      <c r="AI59">
        <v>19.308661000000001</v>
      </c>
      <c r="AJ59">
        <v>19.343631999999999</v>
      </c>
      <c r="AK59">
        <v>19.378197</v>
      </c>
      <c r="AL59" s="109">
        <v>0</v>
      </c>
    </row>
    <row r="60" spans="2:38" ht="15" customHeight="1">
      <c r="B60" s="111" t="s">
        <v>1040</v>
      </c>
      <c r="C60" t="s">
        <v>1259</v>
      </c>
      <c r="D60" t="s">
        <v>1455</v>
      </c>
      <c r="E60" t="s">
        <v>1456</v>
      </c>
      <c r="F60" t="s">
        <v>1294</v>
      </c>
      <c r="G60">
        <v>115.006958</v>
      </c>
      <c r="H60">
        <v>116.946564</v>
      </c>
      <c r="I60">
        <v>117.10083</v>
      </c>
      <c r="J60">
        <v>114.272278</v>
      </c>
      <c r="K60">
        <v>112.40922500000001</v>
      </c>
      <c r="L60">
        <v>112.296738</v>
      </c>
      <c r="M60">
        <v>112.02658099999999</v>
      </c>
      <c r="N60">
        <v>111.991089</v>
      </c>
      <c r="O60">
        <v>112.608475</v>
      </c>
      <c r="P60">
        <v>112.360336</v>
      </c>
      <c r="Q60">
        <v>111.934448</v>
      </c>
      <c r="R60">
        <v>111.91635100000001</v>
      </c>
      <c r="S60">
        <v>112.096161</v>
      </c>
      <c r="T60">
        <v>112.282059</v>
      </c>
      <c r="U60">
        <v>112.470337</v>
      </c>
      <c r="V60">
        <v>112.65812699999999</v>
      </c>
      <c r="W60">
        <v>112.85508</v>
      </c>
      <c r="X60">
        <v>113.058533</v>
      </c>
      <c r="Y60">
        <v>113.264236</v>
      </c>
      <c r="Z60">
        <v>113.471886</v>
      </c>
      <c r="AA60">
        <v>113.681168</v>
      </c>
      <c r="AB60">
        <v>113.891792</v>
      </c>
      <c r="AC60">
        <v>114.10350800000001</v>
      </c>
      <c r="AD60">
        <v>114.316086</v>
      </c>
      <c r="AE60">
        <v>114.529259</v>
      </c>
      <c r="AF60">
        <v>114.742859</v>
      </c>
      <c r="AG60">
        <v>114.95668000000001</v>
      </c>
      <c r="AH60">
        <v>115.170502</v>
      </c>
      <c r="AI60">
        <v>115.384216</v>
      </c>
      <c r="AJ60">
        <v>115.59773300000001</v>
      </c>
      <c r="AK60">
        <v>115.810913</v>
      </c>
      <c r="AL60" s="109">
        <v>0</v>
      </c>
    </row>
    <row r="61" spans="2:38" ht="15" customHeight="1">
      <c r="B61" s="111" t="s">
        <v>1041</v>
      </c>
      <c r="C61" t="s">
        <v>1042</v>
      </c>
      <c r="D61" t="s">
        <v>1457</v>
      </c>
      <c r="E61" t="s">
        <v>1458</v>
      </c>
      <c r="F61" t="s">
        <v>1294</v>
      </c>
      <c r="G61">
        <v>123.24041699999999</v>
      </c>
      <c r="H61">
        <v>154.78178399999999</v>
      </c>
      <c r="I61">
        <v>177.566147</v>
      </c>
      <c r="J61">
        <v>194.206558</v>
      </c>
      <c r="K61">
        <v>206.437195</v>
      </c>
      <c r="L61">
        <v>215.22547900000001</v>
      </c>
      <c r="M61">
        <v>221.68235799999999</v>
      </c>
      <c r="N61">
        <v>226.56303399999999</v>
      </c>
      <c r="O61">
        <v>228.953934</v>
      </c>
      <c r="P61">
        <v>230.64898700000001</v>
      </c>
      <c r="Q61">
        <v>232.393936</v>
      </c>
      <c r="R61">
        <v>232.85581999999999</v>
      </c>
      <c r="S61">
        <v>233.45077499999999</v>
      </c>
      <c r="T61">
        <v>233.69122300000001</v>
      </c>
      <c r="U61">
        <v>233.81994599999999</v>
      </c>
      <c r="V61">
        <v>233.339584</v>
      </c>
      <c r="W61">
        <v>233.03294399999999</v>
      </c>
      <c r="X61">
        <v>232.702698</v>
      </c>
      <c r="Y61">
        <v>232.21530200000001</v>
      </c>
      <c r="Z61">
        <v>231.47563199999999</v>
      </c>
      <c r="AA61">
        <v>230.83416700000001</v>
      </c>
      <c r="AB61">
        <v>229.97171</v>
      </c>
      <c r="AC61">
        <v>229.01445000000001</v>
      </c>
      <c r="AD61">
        <v>228.01458700000001</v>
      </c>
      <c r="AE61">
        <v>226.97612000000001</v>
      </c>
      <c r="AF61">
        <v>225.876068</v>
      </c>
      <c r="AG61">
        <v>224.61758399999999</v>
      </c>
      <c r="AH61">
        <v>223.33367899999999</v>
      </c>
      <c r="AI61">
        <v>221.78813199999999</v>
      </c>
      <c r="AJ61">
        <v>220.16580200000001</v>
      </c>
      <c r="AK61">
        <v>218.665131</v>
      </c>
      <c r="AL61" s="109">
        <v>1.9E-2</v>
      </c>
    </row>
    <row r="62" spans="2:38" ht="15" customHeight="1">
      <c r="B62" s="111" t="s">
        <v>1043</v>
      </c>
      <c r="C62" t="s">
        <v>1358</v>
      </c>
      <c r="D62" t="s">
        <v>1459</v>
      </c>
      <c r="E62" t="s">
        <v>1460</v>
      </c>
      <c r="F62" t="s">
        <v>1294</v>
      </c>
      <c r="G62">
        <v>65.868385000000004</v>
      </c>
      <c r="H62">
        <v>77.343924999999999</v>
      </c>
      <c r="I62">
        <v>85.037193000000002</v>
      </c>
      <c r="J62">
        <v>90.397377000000006</v>
      </c>
      <c r="K62">
        <v>94.148392000000001</v>
      </c>
      <c r="L62">
        <v>96.454200999999998</v>
      </c>
      <c r="M62">
        <v>98.028533999999993</v>
      </c>
      <c r="N62">
        <v>99.228485000000006</v>
      </c>
      <c r="O62">
        <v>98.787505999999993</v>
      </c>
      <c r="P62">
        <v>98.326217999999997</v>
      </c>
      <c r="Q62">
        <v>98.456612000000007</v>
      </c>
      <c r="R62">
        <v>97.730179000000007</v>
      </c>
      <c r="S62">
        <v>97.429573000000005</v>
      </c>
      <c r="T62">
        <v>97.078491</v>
      </c>
      <c r="U62">
        <v>96.865768000000003</v>
      </c>
      <c r="V62">
        <v>96.190719999999999</v>
      </c>
      <c r="W62">
        <v>95.827606000000003</v>
      </c>
      <c r="X62">
        <v>95.546768</v>
      </c>
      <c r="Y62">
        <v>95.188216999999995</v>
      </c>
      <c r="Z62">
        <v>94.635986000000003</v>
      </c>
      <c r="AA62">
        <v>94.234970000000004</v>
      </c>
      <c r="AB62">
        <v>93.656120000000001</v>
      </c>
      <c r="AC62">
        <v>93.025208000000006</v>
      </c>
      <c r="AD62">
        <v>92.393783999999997</v>
      </c>
      <c r="AE62">
        <v>91.770995999999997</v>
      </c>
      <c r="AF62">
        <v>91.134651000000005</v>
      </c>
      <c r="AG62">
        <v>90.408362999999994</v>
      </c>
      <c r="AH62">
        <v>89.765427000000003</v>
      </c>
      <c r="AI62">
        <v>89.013596000000007</v>
      </c>
      <c r="AJ62">
        <v>88.517876000000001</v>
      </c>
      <c r="AK62">
        <v>88.092033000000001</v>
      </c>
      <c r="AL62" s="109">
        <v>0.01</v>
      </c>
    </row>
    <row r="63" spans="2:38" ht="15" customHeight="1">
      <c r="B63" s="111" t="s">
        <v>1044</v>
      </c>
      <c r="C63" t="s">
        <v>1352</v>
      </c>
      <c r="D63" t="s">
        <v>1461</v>
      </c>
      <c r="E63" t="s">
        <v>1462</v>
      </c>
      <c r="F63" t="s">
        <v>1294</v>
      </c>
      <c r="G63">
        <v>8.2139009999999999</v>
      </c>
      <c r="H63">
        <v>9.6765150000000002</v>
      </c>
      <c r="I63">
        <v>10.66667</v>
      </c>
      <c r="J63">
        <v>11.35914</v>
      </c>
      <c r="K63">
        <v>11.848991</v>
      </c>
      <c r="L63">
        <v>12.157253000000001</v>
      </c>
      <c r="M63">
        <v>12.373383</v>
      </c>
      <c r="N63">
        <v>12.542023</v>
      </c>
      <c r="O63">
        <v>12.501125</v>
      </c>
      <c r="P63">
        <v>12.457867</v>
      </c>
      <c r="Q63">
        <v>12.492732999999999</v>
      </c>
      <c r="R63">
        <v>12.415229999999999</v>
      </c>
      <c r="S63">
        <v>12.393853</v>
      </c>
      <c r="T63">
        <v>12.364929999999999</v>
      </c>
      <c r="U63">
        <v>12.354592999999999</v>
      </c>
      <c r="V63">
        <v>12.283155000000001</v>
      </c>
      <c r="W63">
        <v>12.252656</v>
      </c>
      <c r="X63">
        <v>12.232264000000001</v>
      </c>
      <c r="Y63">
        <v>12.202119</v>
      </c>
      <c r="Z63">
        <v>12.146736000000001</v>
      </c>
      <c r="AA63">
        <v>12.111720999999999</v>
      </c>
      <c r="AB63">
        <v>12.053454</v>
      </c>
      <c r="AC63">
        <v>11.987914999999999</v>
      </c>
      <c r="AD63">
        <v>11.922503000000001</v>
      </c>
      <c r="AE63">
        <v>11.858107</v>
      </c>
      <c r="AF63">
        <v>11.792482</v>
      </c>
      <c r="AG63">
        <v>11.713984</v>
      </c>
      <c r="AH63">
        <v>11.645860000000001</v>
      </c>
      <c r="AI63">
        <v>11.563480999999999</v>
      </c>
      <c r="AJ63">
        <v>11.514956</v>
      </c>
      <c r="AK63">
        <v>11.475149999999999</v>
      </c>
      <c r="AL63" s="109">
        <v>1.0999999999999999E-2</v>
      </c>
    </row>
    <row r="64" spans="2:38" ht="15" customHeight="1">
      <c r="B64" s="111" t="s">
        <v>1045</v>
      </c>
      <c r="C64" t="s">
        <v>1264</v>
      </c>
      <c r="D64" t="s">
        <v>1463</v>
      </c>
      <c r="E64" t="s">
        <v>1464</v>
      </c>
      <c r="F64" t="s">
        <v>1294</v>
      </c>
      <c r="G64">
        <v>4.2989999999999999E-3</v>
      </c>
      <c r="H64">
        <v>4.9049999999999996E-3</v>
      </c>
      <c r="I64">
        <v>5.2630000000000003E-3</v>
      </c>
      <c r="J64">
        <v>5.5059999999999996E-3</v>
      </c>
      <c r="K64">
        <v>5.6690000000000004E-3</v>
      </c>
      <c r="L64">
        <v>5.7609999999999996E-3</v>
      </c>
      <c r="M64">
        <v>5.8209999999999998E-3</v>
      </c>
      <c r="N64">
        <v>5.8630000000000002E-3</v>
      </c>
      <c r="O64">
        <v>5.8230000000000001E-3</v>
      </c>
      <c r="P64">
        <v>5.7800000000000004E-3</v>
      </c>
      <c r="Q64">
        <v>5.764E-3</v>
      </c>
      <c r="R64">
        <v>5.7060000000000001E-3</v>
      </c>
      <c r="S64">
        <v>5.6649999999999999E-3</v>
      </c>
      <c r="T64">
        <v>5.6230000000000004E-3</v>
      </c>
      <c r="U64">
        <v>5.5859999999999998E-3</v>
      </c>
      <c r="V64">
        <v>5.5250000000000004E-3</v>
      </c>
      <c r="W64">
        <v>5.4819999999999999E-3</v>
      </c>
      <c r="X64">
        <v>5.4450000000000002E-3</v>
      </c>
      <c r="Y64">
        <v>5.4029999999999998E-3</v>
      </c>
      <c r="Z64">
        <v>5.3489999999999996E-3</v>
      </c>
      <c r="AA64">
        <v>5.2969999999999996E-3</v>
      </c>
      <c r="AB64">
        <v>5.2370000000000003E-3</v>
      </c>
      <c r="AC64">
        <v>5.1770000000000002E-3</v>
      </c>
      <c r="AD64">
        <v>5.117E-3</v>
      </c>
      <c r="AE64">
        <v>5.058E-3</v>
      </c>
      <c r="AF64">
        <v>4.9940000000000002E-3</v>
      </c>
      <c r="AG64">
        <v>4.9300000000000004E-3</v>
      </c>
      <c r="AH64">
        <v>4.8710000000000003E-3</v>
      </c>
      <c r="AI64">
        <v>4.8050000000000002E-3</v>
      </c>
      <c r="AJ64">
        <v>4.751E-3</v>
      </c>
      <c r="AK64">
        <v>4.7019999999999996E-3</v>
      </c>
      <c r="AL64" s="109">
        <v>3.0000000000000001E-3</v>
      </c>
    </row>
    <row r="65" spans="2:38" ht="15" customHeight="1">
      <c r="B65" s="111" t="s">
        <v>1046</v>
      </c>
      <c r="C65" t="s">
        <v>1351</v>
      </c>
      <c r="D65" t="s">
        <v>1465</v>
      </c>
      <c r="E65" t="s">
        <v>1466</v>
      </c>
      <c r="F65" t="s">
        <v>1294</v>
      </c>
      <c r="G65">
        <v>39.342956999999998</v>
      </c>
      <c r="H65">
        <v>45.876663000000001</v>
      </c>
      <c r="I65">
        <v>50.221744999999999</v>
      </c>
      <c r="J65">
        <v>53.204749999999997</v>
      </c>
      <c r="K65">
        <v>55.259338</v>
      </c>
      <c r="L65">
        <v>56.491351999999999</v>
      </c>
      <c r="M65">
        <v>57.299968999999997</v>
      </c>
      <c r="N65">
        <v>57.889167999999998</v>
      </c>
      <c r="O65">
        <v>57.565086000000001</v>
      </c>
      <c r="P65">
        <v>57.224128999999998</v>
      </c>
      <c r="Q65">
        <v>57.227783000000002</v>
      </c>
      <c r="R65">
        <v>56.729961000000003</v>
      </c>
      <c r="S65">
        <v>56.487537000000003</v>
      </c>
      <c r="T65">
        <v>56.204224000000004</v>
      </c>
      <c r="U65">
        <v>55.996456000000002</v>
      </c>
      <c r="V65">
        <v>55.510323</v>
      </c>
      <c r="W65">
        <v>55.190829999999998</v>
      </c>
      <c r="X65">
        <v>54.901924000000001</v>
      </c>
      <c r="Y65">
        <v>54.556376999999998</v>
      </c>
      <c r="Z65">
        <v>54.084842999999999</v>
      </c>
      <c r="AA65">
        <v>53.685890000000001</v>
      </c>
      <c r="AB65">
        <v>53.162922000000002</v>
      </c>
      <c r="AC65">
        <v>52.581119999999999</v>
      </c>
      <c r="AD65">
        <v>51.966534000000003</v>
      </c>
      <c r="AE65">
        <v>51.312018999999999</v>
      </c>
      <c r="AF65">
        <v>50.599342</v>
      </c>
      <c r="AG65">
        <v>49.756568999999999</v>
      </c>
      <c r="AH65">
        <v>48.845408999999997</v>
      </c>
      <c r="AI65">
        <v>47.706341000000002</v>
      </c>
      <c r="AJ65">
        <v>46.376685999999999</v>
      </c>
      <c r="AK65">
        <v>45.129745</v>
      </c>
      <c r="AL65" s="109">
        <v>5.0000000000000001E-3</v>
      </c>
    </row>
    <row r="66" spans="2:38" ht="15" customHeight="1">
      <c r="B66" s="111" t="s">
        <v>1047</v>
      </c>
      <c r="C66" t="s">
        <v>1282</v>
      </c>
      <c r="D66" t="s">
        <v>1467</v>
      </c>
      <c r="E66" t="s">
        <v>1468</v>
      </c>
      <c r="F66" t="s">
        <v>1294</v>
      </c>
      <c r="G66">
        <v>17.099070000000001</v>
      </c>
      <c r="H66">
        <v>20.319552999999999</v>
      </c>
      <c r="I66">
        <v>22.485256</v>
      </c>
      <c r="J66">
        <v>24.019459000000001</v>
      </c>
      <c r="K66">
        <v>25.102898</v>
      </c>
      <c r="L66">
        <v>25.770533</v>
      </c>
      <c r="M66">
        <v>26.232544000000001</v>
      </c>
      <c r="N66">
        <v>26.589859000000001</v>
      </c>
      <c r="O66">
        <v>26.464668</v>
      </c>
      <c r="P66">
        <v>26.333935</v>
      </c>
      <c r="Q66">
        <v>26.351505</v>
      </c>
      <c r="R66">
        <v>26.142330000000001</v>
      </c>
      <c r="S66">
        <v>26.030087000000002</v>
      </c>
      <c r="T66">
        <v>25.909834</v>
      </c>
      <c r="U66">
        <v>25.821386</v>
      </c>
      <c r="V66">
        <v>25.614086</v>
      </c>
      <c r="W66">
        <v>25.490601000000002</v>
      </c>
      <c r="X66">
        <v>25.393127</v>
      </c>
      <c r="Y66">
        <v>25.272171</v>
      </c>
      <c r="Z66">
        <v>25.098717000000001</v>
      </c>
      <c r="AA66">
        <v>24.958691000000002</v>
      </c>
      <c r="AB66">
        <v>24.771570000000001</v>
      </c>
      <c r="AC66">
        <v>24.572716</v>
      </c>
      <c r="AD66">
        <v>24.372135</v>
      </c>
      <c r="AE66">
        <v>24.175498999999999</v>
      </c>
      <c r="AF66">
        <v>23.970161000000001</v>
      </c>
      <c r="AG66">
        <v>23.746223000000001</v>
      </c>
      <c r="AH66">
        <v>23.548378</v>
      </c>
      <c r="AI66">
        <v>23.317295000000001</v>
      </c>
      <c r="AJ66">
        <v>23.150963000000001</v>
      </c>
      <c r="AK66">
        <v>23.003896999999998</v>
      </c>
      <c r="AL66" s="109">
        <v>0.01</v>
      </c>
    </row>
    <row r="67" spans="2:38" ht="15" customHeight="1">
      <c r="B67" s="111" t="s">
        <v>1048</v>
      </c>
      <c r="C67" t="s">
        <v>1273</v>
      </c>
      <c r="D67" t="s">
        <v>1469</v>
      </c>
      <c r="E67" t="s">
        <v>1470</v>
      </c>
      <c r="F67" t="s">
        <v>1294</v>
      </c>
      <c r="G67">
        <v>0.85228499999999996</v>
      </c>
      <c r="H67">
        <v>1.0238849999999999</v>
      </c>
      <c r="I67">
        <v>1.142909</v>
      </c>
      <c r="J67">
        <v>1.226561</v>
      </c>
      <c r="K67">
        <v>1.2873049999999999</v>
      </c>
      <c r="L67">
        <v>1.3277159999999999</v>
      </c>
      <c r="M67">
        <v>1.35825</v>
      </c>
      <c r="N67">
        <v>1.3837299999999999</v>
      </c>
      <c r="O67">
        <v>1.3838189999999999</v>
      </c>
      <c r="P67">
        <v>1.3838760000000001</v>
      </c>
      <c r="Q67">
        <v>1.394023</v>
      </c>
      <c r="R67">
        <v>1.38931</v>
      </c>
      <c r="S67">
        <v>1.391672</v>
      </c>
      <c r="T67">
        <v>1.3925799999999999</v>
      </c>
      <c r="U67">
        <v>1.395878</v>
      </c>
      <c r="V67">
        <v>1.3909419999999999</v>
      </c>
      <c r="W67">
        <v>1.3914660000000001</v>
      </c>
      <c r="X67">
        <v>1.3932119999999999</v>
      </c>
      <c r="Y67">
        <v>1.3938429999999999</v>
      </c>
      <c r="Z67">
        <v>1.391078</v>
      </c>
      <c r="AA67">
        <v>1.3909210000000001</v>
      </c>
      <c r="AB67">
        <v>1.388023</v>
      </c>
      <c r="AC67">
        <v>1.384069</v>
      </c>
      <c r="AD67">
        <v>1.380226</v>
      </c>
      <c r="AE67">
        <v>1.3765510000000001</v>
      </c>
      <c r="AF67">
        <v>1.3728610000000001</v>
      </c>
      <c r="AG67">
        <v>1.3671819999999999</v>
      </c>
      <c r="AH67">
        <v>1.362773</v>
      </c>
      <c r="AI67">
        <v>1.3564320000000001</v>
      </c>
      <c r="AJ67">
        <v>1.354414</v>
      </c>
      <c r="AK67">
        <v>1.3532869999999999</v>
      </c>
      <c r="AL67" s="109">
        <v>1.6E-2</v>
      </c>
    </row>
    <row r="68" spans="2:38" ht="15" customHeight="1">
      <c r="B68" s="111" t="s">
        <v>1049</v>
      </c>
      <c r="C68" t="s">
        <v>1280</v>
      </c>
      <c r="D68" t="s">
        <v>1471</v>
      </c>
      <c r="E68" t="s">
        <v>1472</v>
      </c>
      <c r="F68" t="s">
        <v>1294</v>
      </c>
      <c r="G68">
        <v>0.34543099999999999</v>
      </c>
      <c r="H68">
        <v>0.42956299999999997</v>
      </c>
      <c r="I68">
        <v>0.50085900000000005</v>
      </c>
      <c r="J68">
        <v>0.566272</v>
      </c>
      <c r="K68">
        <v>0.627633</v>
      </c>
      <c r="L68">
        <v>0.68449700000000002</v>
      </c>
      <c r="M68">
        <v>0.74109599999999998</v>
      </c>
      <c r="N68">
        <v>0.80010199999999998</v>
      </c>
      <c r="O68">
        <v>0.849352</v>
      </c>
      <c r="P68">
        <v>0.90310299999999999</v>
      </c>
      <c r="Q68">
        <v>0.96728400000000003</v>
      </c>
      <c r="R68">
        <v>1.030273</v>
      </c>
      <c r="S68">
        <v>1.1034949999999999</v>
      </c>
      <c r="T68">
        <v>1.184134</v>
      </c>
      <c r="U68">
        <v>1.27477</v>
      </c>
      <c r="V68">
        <v>1.3697600000000001</v>
      </c>
      <c r="W68">
        <v>1.479735</v>
      </c>
      <c r="X68">
        <v>1.60405</v>
      </c>
      <c r="Y68">
        <v>1.7416499999999999</v>
      </c>
      <c r="Z68">
        <v>1.8927510000000001</v>
      </c>
      <c r="AA68">
        <v>2.0660539999999998</v>
      </c>
      <c r="AB68">
        <v>2.2586650000000001</v>
      </c>
      <c r="AC68">
        <v>2.4781140000000001</v>
      </c>
      <c r="AD68">
        <v>2.731331</v>
      </c>
      <c r="AE68">
        <v>3.0279790000000002</v>
      </c>
      <c r="AF68">
        <v>3.3791910000000001</v>
      </c>
      <c r="AG68">
        <v>3.8040280000000002</v>
      </c>
      <c r="AH68">
        <v>4.3428430000000002</v>
      </c>
      <c r="AI68">
        <v>5.0501290000000001</v>
      </c>
      <c r="AJ68">
        <v>6.1011290000000002</v>
      </c>
      <c r="AK68">
        <v>7.110398</v>
      </c>
      <c r="AL68" s="109">
        <v>0.106</v>
      </c>
    </row>
    <row r="69" spans="2:38" ht="15" customHeight="1">
      <c r="B69" s="111" t="s">
        <v>1050</v>
      </c>
      <c r="C69" t="s">
        <v>1284</v>
      </c>
      <c r="D69" t="s">
        <v>1473</v>
      </c>
      <c r="E69" t="s">
        <v>1474</v>
      </c>
      <c r="F69" t="s">
        <v>1294</v>
      </c>
      <c r="G69">
        <v>1.0442999999999999E-2</v>
      </c>
      <c r="H69">
        <v>1.2829E-2</v>
      </c>
      <c r="I69">
        <v>1.4487E-2</v>
      </c>
      <c r="J69">
        <v>1.5692000000000001E-2</v>
      </c>
      <c r="K69">
        <v>1.6556000000000001E-2</v>
      </c>
      <c r="L69">
        <v>1.7096E-2</v>
      </c>
      <c r="M69">
        <v>1.7464E-2</v>
      </c>
      <c r="N69">
        <v>1.7742000000000001E-2</v>
      </c>
      <c r="O69">
        <v>1.7635999999999999E-2</v>
      </c>
      <c r="P69">
        <v>1.7526E-2</v>
      </c>
      <c r="Q69">
        <v>1.7519E-2</v>
      </c>
      <c r="R69">
        <v>1.7361999999999999E-2</v>
      </c>
      <c r="S69">
        <v>1.7267000000000001E-2</v>
      </c>
      <c r="T69">
        <v>1.7167000000000002E-2</v>
      </c>
      <c r="U69">
        <v>1.7087000000000001E-2</v>
      </c>
      <c r="V69">
        <v>1.6931000000000002E-2</v>
      </c>
      <c r="W69">
        <v>1.6830999999999999E-2</v>
      </c>
      <c r="X69">
        <v>1.6747999999999999E-2</v>
      </c>
      <c r="Y69">
        <v>1.6648E-2</v>
      </c>
      <c r="Z69">
        <v>1.6513E-2</v>
      </c>
      <c r="AA69">
        <v>1.6397999999999999E-2</v>
      </c>
      <c r="AB69">
        <v>1.6250000000000001E-2</v>
      </c>
      <c r="AC69">
        <v>1.6095000000000002E-2</v>
      </c>
      <c r="AD69">
        <v>1.5938000000000001E-2</v>
      </c>
      <c r="AE69">
        <v>1.5783999999999999E-2</v>
      </c>
      <c r="AF69">
        <v>1.5620999999999999E-2</v>
      </c>
      <c r="AG69">
        <v>1.5448999999999999E-2</v>
      </c>
      <c r="AH69">
        <v>1.5294E-2</v>
      </c>
      <c r="AI69">
        <v>1.5117E-2</v>
      </c>
      <c r="AJ69">
        <v>1.498E-2</v>
      </c>
      <c r="AK69">
        <v>1.4853999999999999E-2</v>
      </c>
      <c r="AL69" s="109">
        <v>1.2E-2</v>
      </c>
    </row>
    <row r="70" spans="2:38" ht="15" customHeight="1">
      <c r="B70" s="111" t="s">
        <v>1051</v>
      </c>
      <c r="C70" t="s">
        <v>1359</v>
      </c>
      <c r="D70" t="s">
        <v>1475</v>
      </c>
      <c r="E70" t="s">
        <v>1476</v>
      </c>
      <c r="F70" t="s">
        <v>1294</v>
      </c>
      <c r="G70">
        <v>21.389296000000002</v>
      </c>
      <c r="H70">
        <v>24.819852999999998</v>
      </c>
      <c r="I70">
        <v>27.510082000000001</v>
      </c>
      <c r="J70">
        <v>29.622658000000001</v>
      </c>
      <c r="K70">
        <v>31.287822999999999</v>
      </c>
      <c r="L70">
        <v>32.605826999999998</v>
      </c>
      <c r="M70">
        <v>33.663296000000003</v>
      </c>
      <c r="N70">
        <v>34.520812999999997</v>
      </c>
      <c r="O70">
        <v>35.224196999999997</v>
      </c>
      <c r="P70">
        <v>35.813029999999998</v>
      </c>
      <c r="Q70">
        <v>36.317593000000002</v>
      </c>
      <c r="R70">
        <v>36.759636</v>
      </c>
      <c r="S70">
        <v>37.152343999999999</v>
      </c>
      <c r="T70">
        <v>37.510295999999997</v>
      </c>
      <c r="U70">
        <v>37.844872000000002</v>
      </c>
      <c r="V70">
        <v>38.157986000000001</v>
      </c>
      <c r="W70">
        <v>38.449916999999999</v>
      </c>
      <c r="X70">
        <v>38.723610000000001</v>
      </c>
      <c r="Y70">
        <v>38.985104</v>
      </c>
      <c r="Z70">
        <v>39.238807999999999</v>
      </c>
      <c r="AA70">
        <v>39.486941999999999</v>
      </c>
      <c r="AB70">
        <v>39.726619999999997</v>
      </c>
      <c r="AC70">
        <v>39.958668000000003</v>
      </c>
      <c r="AD70">
        <v>40.184944000000002</v>
      </c>
      <c r="AE70">
        <v>40.404293000000003</v>
      </c>
      <c r="AF70">
        <v>40.622166</v>
      </c>
      <c r="AG70">
        <v>40.834713000000001</v>
      </c>
      <c r="AH70">
        <v>41.040450999999997</v>
      </c>
      <c r="AI70">
        <v>41.248080999999999</v>
      </c>
      <c r="AJ70">
        <v>41.453494999999997</v>
      </c>
      <c r="AK70">
        <v>41.657665000000001</v>
      </c>
      <c r="AL70" s="109">
        <v>2.1999999999999999E-2</v>
      </c>
    </row>
    <row r="71" spans="2:38" ht="15" customHeight="1">
      <c r="B71" s="111" t="s">
        <v>1052</v>
      </c>
      <c r="C71" t="s">
        <v>1352</v>
      </c>
      <c r="D71" t="s">
        <v>1477</v>
      </c>
      <c r="E71" t="s">
        <v>1478</v>
      </c>
      <c r="F71" t="s">
        <v>1294</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t="s">
        <v>146</v>
      </c>
    </row>
    <row r="72" spans="2:38" ht="15" customHeight="1">
      <c r="B72" s="111" t="s">
        <v>1053</v>
      </c>
      <c r="C72" t="s">
        <v>1264</v>
      </c>
      <c r="D72" t="s">
        <v>1479</v>
      </c>
      <c r="E72" t="s">
        <v>1480</v>
      </c>
      <c r="F72" t="s">
        <v>1294</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t="s">
        <v>146</v>
      </c>
    </row>
    <row r="73" spans="2:38" ht="15" customHeight="1">
      <c r="B73" s="111" t="s">
        <v>1054</v>
      </c>
      <c r="C73" t="s">
        <v>1351</v>
      </c>
      <c r="D73" t="s">
        <v>1481</v>
      </c>
      <c r="E73" t="s">
        <v>1482</v>
      </c>
      <c r="F73" t="s">
        <v>1294</v>
      </c>
      <c r="G73">
        <v>21.389296000000002</v>
      </c>
      <c r="H73">
        <v>24.819852999999998</v>
      </c>
      <c r="I73">
        <v>27.510082000000001</v>
      </c>
      <c r="J73">
        <v>29.622658000000001</v>
      </c>
      <c r="K73">
        <v>31.287822999999999</v>
      </c>
      <c r="L73">
        <v>32.605826999999998</v>
      </c>
      <c r="M73">
        <v>33.663296000000003</v>
      </c>
      <c r="N73">
        <v>34.520812999999997</v>
      </c>
      <c r="O73">
        <v>35.224196999999997</v>
      </c>
      <c r="P73">
        <v>35.813029999999998</v>
      </c>
      <c r="Q73">
        <v>36.317593000000002</v>
      </c>
      <c r="R73">
        <v>36.759636</v>
      </c>
      <c r="S73">
        <v>37.152343999999999</v>
      </c>
      <c r="T73">
        <v>37.510295999999997</v>
      </c>
      <c r="U73">
        <v>37.844872000000002</v>
      </c>
      <c r="V73">
        <v>38.157986000000001</v>
      </c>
      <c r="W73">
        <v>38.449916999999999</v>
      </c>
      <c r="X73">
        <v>38.723610000000001</v>
      </c>
      <c r="Y73">
        <v>38.985104</v>
      </c>
      <c r="Z73">
        <v>39.238807999999999</v>
      </c>
      <c r="AA73">
        <v>39.486941999999999</v>
      </c>
      <c r="AB73">
        <v>39.726619999999997</v>
      </c>
      <c r="AC73">
        <v>39.958668000000003</v>
      </c>
      <c r="AD73">
        <v>40.184944000000002</v>
      </c>
      <c r="AE73">
        <v>40.404293000000003</v>
      </c>
      <c r="AF73">
        <v>40.622166</v>
      </c>
      <c r="AG73">
        <v>40.834713000000001</v>
      </c>
      <c r="AH73">
        <v>41.040450999999997</v>
      </c>
      <c r="AI73">
        <v>41.248080999999999</v>
      </c>
      <c r="AJ73">
        <v>41.453494999999997</v>
      </c>
      <c r="AK73">
        <v>41.657665000000001</v>
      </c>
      <c r="AL73" s="109">
        <v>2.1999999999999999E-2</v>
      </c>
    </row>
    <row r="74" spans="2:38" ht="15" customHeight="1">
      <c r="B74" s="111" t="s">
        <v>1055</v>
      </c>
      <c r="C74" t="s">
        <v>1282</v>
      </c>
      <c r="D74" t="s">
        <v>1483</v>
      </c>
      <c r="E74" t="s">
        <v>1484</v>
      </c>
      <c r="F74" t="s">
        <v>1294</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t="s">
        <v>146</v>
      </c>
    </row>
    <row r="75" spans="2:38" ht="15" customHeight="1">
      <c r="B75" s="111" t="s">
        <v>1056</v>
      </c>
      <c r="C75" t="s">
        <v>1273</v>
      </c>
      <c r="D75" t="s">
        <v>1485</v>
      </c>
      <c r="E75" t="s">
        <v>1486</v>
      </c>
      <c r="F75" t="s">
        <v>1294</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1057</v>
      </c>
      <c r="C76" t="s">
        <v>1280</v>
      </c>
      <c r="D76" t="s">
        <v>1487</v>
      </c>
      <c r="E76" t="s">
        <v>1488</v>
      </c>
      <c r="F76" t="s">
        <v>1294</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t="s">
        <v>146</v>
      </c>
    </row>
    <row r="77" spans="2:38" ht="15" customHeight="1">
      <c r="B77" s="111" t="s">
        <v>1058</v>
      </c>
      <c r="C77" t="s">
        <v>1284</v>
      </c>
      <c r="D77" t="s">
        <v>1489</v>
      </c>
      <c r="E77" t="s">
        <v>1490</v>
      </c>
      <c r="F77" t="s">
        <v>1294</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t="s">
        <v>146</v>
      </c>
    </row>
    <row r="78" spans="2:38" ht="15" customHeight="1">
      <c r="B78" s="111" t="s">
        <v>1059</v>
      </c>
      <c r="C78" t="s">
        <v>1360</v>
      </c>
      <c r="D78" t="s">
        <v>1491</v>
      </c>
      <c r="E78" t="s">
        <v>1492</v>
      </c>
      <c r="F78" t="s">
        <v>1294</v>
      </c>
      <c r="G78">
        <v>36.342903</v>
      </c>
      <c r="H78">
        <v>53.065319000000002</v>
      </c>
      <c r="I78">
        <v>65.539473999999998</v>
      </c>
      <c r="J78">
        <v>74.774010000000004</v>
      </c>
      <c r="K78">
        <v>81.650841</v>
      </c>
      <c r="L78">
        <v>86.872803000000005</v>
      </c>
      <c r="M78">
        <v>90.754913000000002</v>
      </c>
      <c r="N78">
        <v>93.637444000000002</v>
      </c>
      <c r="O78">
        <v>95.815033</v>
      </c>
      <c r="P78">
        <v>97.436133999999996</v>
      </c>
      <c r="Q78">
        <v>98.610291000000004</v>
      </c>
      <c r="R78">
        <v>99.419357000000005</v>
      </c>
      <c r="S78">
        <v>99.995284999999996</v>
      </c>
      <c r="T78">
        <v>100.30935700000001</v>
      </c>
      <c r="U78">
        <v>100.40677599999999</v>
      </c>
      <c r="V78">
        <v>100.383087</v>
      </c>
      <c r="W78">
        <v>100.25748400000001</v>
      </c>
      <c r="X78">
        <v>100.05856300000001</v>
      </c>
      <c r="Y78">
        <v>99.805701999999997</v>
      </c>
      <c r="Z78">
        <v>99.515450000000001</v>
      </c>
      <c r="AA78">
        <v>99.200005000000004</v>
      </c>
      <c r="AB78">
        <v>98.869118</v>
      </c>
      <c r="AC78">
        <v>98.529976000000005</v>
      </c>
      <c r="AD78">
        <v>98.188254999999998</v>
      </c>
      <c r="AE78">
        <v>97.849648000000002</v>
      </c>
      <c r="AF78">
        <v>97.519051000000005</v>
      </c>
      <c r="AG78">
        <v>97.198905999999994</v>
      </c>
      <c r="AH78">
        <v>96.890816000000001</v>
      </c>
      <c r="AI78">
        <v>96.596496999999999</v>
      </c>
      <c r="AJ78">
        <v>96.315291999999999</v>
      </c>
      <c r="AK78">
        <v>96.045379999999994</v>
      </c>
      <c r="AL78" s="109">
        <v>3.3000000000000002E-2</v>
      </c>
    </row>
    <row r="79" spans="2:38" ht="15" customHeight="1">
      <c r="B79" s="111" t="s">
        <v>1060</v>
      </c>
      <c r="C79" t="s">
        <v>1352</v>
      </c>
      <c r="D79" t="s">
        <v>1493</v>
      </c>
      <c r="E79" t="s">
        <v>1494</v>
      </c>
      <c r="F79" t="s">
        <v>1294</v>
      </c>
      <c r="G79">
        <v>4.0336290000000004</v>
      </c>
      <c r="H79">
        <v>5.8896179999999996</v>
      </c>
      <c r="I79">
        <v>7.2741020000000001</v>
      </c>
      <c r="J79">
        <v>8.2990250000000003</v>
      </c>
      <c r="K79">
        <v>9.0622710000000009</v>
      </c>
      <c r="L79">
        <v>9.6418479999999995</v>
      </c>
      <c r="M79">
        <v>10.072715000000001</v>
      </c>
      <c r="N79">
        <v>10.392642</v>
      </c>
      <c r="O79">
        <v>10.634327000000001</v>
      </c>
      <c r="P79">
        <v>10.814251000000001</v>
      </c>
      <c r="Q79">
        <v>10.944569</v>
      </c>
      <c r="R79">
        <v>11.034364999999999</v>
      </c>
      <c r="S79">
        <v>11.098286</v>
      </c>
      <c r="T79">
        <v>11.133143</v>
      </c>
      <c r="U79">
        <v>11.143955999999999</v>
      </c>
      <c r="V79">
        <v>11.141327</v>
      </c>
      <c r="W79">
        <v>11.127387000000001</v>
      </c>
      <c r="X79">
        <v>11.105309</v>
      </c>
      <c r="Y79">
        <v>11.077244</v>
      </c>
      <c r="Z79">
        <v>11.045029</v>
      </c>
      <c r="AA79">
        <v>11.010020000000001</v>
      </c>
      <c r="AB79">
        <v>10.973293999999999</v>
      </c>
      <c r="AC79">
        <v>10.935654</v>
      </c>
      <c r="AD79">
        <v>10.897727</v>
      </c>
      <c r="AE79">
        <v>10.860144999999999</v>
      </c>
      <c r="AF79">
        <v>10.823454</v>
      </c>
      <c r="AG79">
        <v>10.787921000000001</v>
      </c>
      <c r="AH79">
        <v>10.753726</v>
      </c>
      <c r="AI79">
        <v>10.72106</v>
      </c>
      <c r="AJ79">
        <v>10.689852999999999</v>
      </c>
      <c r="AK79">
        <v>10.659893</v>
      </c>
      <c r="AL79" s="109">
        <v>3.3000000000000002E-2</v>
      </c>
    </row>
    <row r="80" spans="2:38" ht="15" customHeight="1">
      <c r="B80" s="111" t="s">
        <v>1061</v>
      </c>
      <c r="C80" t="s">
        <v>1264</v>
      </c>
      <c r="D80" t="s">
        <v>1495</v>
      </c>
      <c r="E80" t="s">
        <v>1496</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2:38" ht="15" customHeight="1">
      <c r="B81" s="111" t="s">
        <v>1062</v>
      </c>
      <c r="C81" t="s">
        <v>1351</v>
      </c>
      <c r="D81" t="s">
        <v>1497</v>
      </c>
      <c r="E81" t="s">
        <v>1498</v>
      </c>
      <c r="F81" t="s">
        <v>1294</v>
      </c>
      <c r="G81">
        <v>31.980073999999998</v>
      </c>
      <c r="H81">
        <v>46.693012000000003</v>
      </c>
      <c r="I81">
        <v>57.664856</v>
      </c>
      <c r="J81">
        <v>65.781433000000007</v>
      </c>
      <c r="K81">
        <v>71.820144999999997</v>
      </c>
      <c r="L81">
        <v>76.401764</v>
      </c>
      <c r="M81">
        <v>79.802284</v>
      </c>
      <c r="N81">
        <v>82.321213</v>
      </c>
      <c r="O81">
        <v>84.219391000000002</v>
      </c>
      <c r="P81">
        <v>85.626839000000004</v>
      </c>
      <c r="Q81">
        <v>86.642899</v>
      </c>
      <c r="R81">
        <v>87.337813999999995</v>
      </c>
      <c r="S81">
        <v>87.827690000000004</v>
      </c>
      <c r="T81">
        <v>88.086738999999994</v>
      </c>
      <c r="U81">
        <v>88.154967999999997</v>
      </c>
      <c r="V81">
        <v>88.116951</v>
      </c>
      <c r="W81">
        <v>87.989806999999999</v>
      </c>
      <c r="X81">
        <v>87.797561999999999</v>
      </c>
      <c r="Y81">
        <v>87.557152000000002</v>
      </c>
      <c r="Z81">
        <v>87.284401000000003</v>
      </c>
      <c r="AA81">
        <v>86.988213000000002</v>
      </c>
      <c r="AB81">
        <v>86.678039999999996</v>
      </c>
      <c r="AC81">
        <v>86.360336000000004</v>
      </c>
      <c r="AD81">
        <v>86.039955000000006</v>
      </c>
      <c r="AE81">
        <v>85.721710000000002</v>
      </c>
      <c r="AF81">
        <v>85.409790000000001</v>
      </c>
      <c r="AG81">
        <v>85.106482999999997</v>
      </c>
      <c r="AH81">
        <v>84.813400000000001</v>
      </c>
      <c r="AI81">
        <v>84.531966999999995</v>
      </c>
      <c r="AJ81">
        <v>84.261405999999994</v>
      </c>
      <c r="AK81">
        <v>84.000236999999998</v>
      </c>
      <c r="AL81" s="109">
        <v>3.3000000000000002E-2</v>
      </c>
    </row>
    <row r="82" spans="2:38" ht="15" customHeight="1">
      <c r="B82" s="111" t="s">
        <v>1063</v>
      </c>
      <c r="C82" t="s">
        <v>1282</v>
      </c>
      <c r="D82" t="s">
        <v>1499</v>
      </c>
      <c r="E82" t="s">
        <v>1500</v>
      </c>
      <c r="F82" t="s">
        <v>1294</v>
      </c>
      <c r="G82">
        <v>0.29807400000000001</v>
      </c>
      <c r="H82">
        <v>0.43723499999999998</v>
      </c>
      <c r="I82">
        <v>0.544377</v>
      </c>
      <c r="J82">
        <v>0.62949999999999995</v>
      </c>
      <c r="K82">
        <v>0.69848600000000005</v>
      </c>
      <c r="L82">
        <v>0.75478599999999996</v>
      </c>
      <c r="M82">
        <v>0.80217400000000005</v>
      </c>
      <c r="N82">
        <v>0.84338400000000002</v>
      </c>
      <c r="O82">
        <v>0.879251</v>
      </c>
      <c r="P82">
        <v>0.91159000000000001</v>
      </c>
      <c r="Q82">
        <v>0.93835800000000003</v>
      </c>
      <c r="R82">
        <v>0.96201899999999996</v>
      </c>
      <c r="S82">
        <v>0.98365499999999995</v>
      </c>
      <c r="T82">
        <v>1.0035540000000001</v>
      </c>
      <c r="U82">
        <v>1.0218400000000001</v>
      </c>
      <c r="V82">
        <v>1.038826</v>
      </c>
      <c r="W82">
        <v>1.0544119999999999</v>
      </c>
      <c r="X82">
        <v>1.0699920000000001</v>
      </c>
      <c r="Y82">
        <v>1.085812</v>
      </c>
      <c r="Z82">
        <v>1.1007849999999999</v>
      </c>
      <c r="AA82">
        <v>1.116808</v>
      </c>
      <c r="AB82">
        <v>1.1330979999999999</v>
      </c>
      <c r="AC82">
        <v>1.149589</v>
      </c>
      <c r="AD82">
        <v>1.166471</v>
      </c>
      <c r="AE82">
        <v>1.1839789999999999</v>
      </c>
      <c r="AF82">
        <v>1.202275</v>
      </c>
      <c r="AG82">
        <v>1.2212510000000001</v>
      </c>
      <c r="AH82">
        <v>1.240699</v>
      </c>
      <c r="AI82">
        <v>1.2607269999999999</v>
      </c>
      <c r="AJ82">
        <v>1.2815430000000001</v>
      </c>
      <c r="AK82">
        <v>1.3029839999999999</v>
      </c>
      <c r="AL82" s="109">
        <v>0.05</v>
      </c>
    </row>
    <row r="83" spans="2:38" ht="15" customHeight="1">
      <c r="B83" s="111" t="s">
        <v>1064</v>
      </c>
      <c r="C83" t="s">
        <v>1273</v>
      </c>
      <c r="D83" t="s">
        <v>1501</v>
      </c>
      <c r="E83" t="s">
        <v>1502</v>
      </c>
      <c r="F83" t="s">
        <v>1294</v>
      </c>
      <c r="G83">
        <v>3.1129E-2</v>
      </c>
      <c r="H83">
        <v>4.5453E-2</v>
      </c>
      <c r="I83">
        <v>5.6136999999999999E-2</v>
      </c>
      <c r="J83">
        <v>6.4047000000000007E-2</v>
      </c>
      <c r="K83">
        <v>6.9936999999999999E-2</v>
      </c>
      <c r="L83">
        <v>7.4410000000000004E-2</v>
      </c>
      <c r="M83">
        <v>7.7734999999999999E-2</v>
      </c>
      <c r="N83">
        <v>8.0204999999999999E-2</v>
      </c>
      <c r="O83">
        <v>8.2070000000000004E-2</v>
      </c>
      <c r="P83">
        <v>8.3458000000000004E-2</v>
      </c>
      <c r="Q83">
        <v>8.4463999999999997E-2</v>
      </c>
      <c r="R83">
        <v>8.5156999999999997E-2</v>
      </c>
      <c r="S83">
        <v>8.5650000000000004E-2</v>
      </c>
      <c r="T83">
        <v>8.5918999999999995E-2</v>
      </c>
      <c r="U83">
        <v>8.6002999999999996E-2</v>
      </c>
      <c r="V83">
        <v>8.5982000000000003E-2</v>
      </c>
      <c r="W83">
        <v>8.5875000000000007E-2</v>
      </c>
      <c r="X83">
        <v>8.5704000000000002E-2</v>
      </c>
      <c r="Y83">
        <v>8.5487999999999995E-2</v>
      </c>
      <c r="Z83">
        <v>8.5238999999999995E-2</v>
      </c>
      <c r="AA83">
        <v>8.4969000000000003E-2</v>
      </c>
      <c r="AB83">
        <v>8.4685999999999997E-2</v>
      </c>
      <c r="AC83">
        <v>8.4394999999999998E-2</v>
      </c>
      <c r="AD83">
        <v>8.4101999999999996E-2</v>
      </c>
      <c r="AE83">
        <v>8.3811999999999998E-2</v>
      </c>
      <c r="AF83">
        <v>8.3529000000000006E-2</v>
      </c>
      <c r="AG83">
        <v>8.3254999999999996E-2</v>
      </c>
      <c r="AH83">
        <v>8.2990999999999995E-2</v>
      </c>
      <c r="AI83">
        <v>8.2738999999999993E-2</v>
      </c>
      <c r="AJ83">
        <v>8.2498000000000002E-2</v>
      </c>
      <c r="AK83">
        <v>8.2267000000000007E-2</v>
      </c>
      <c r="AL83" s="109">
        <v>3.3000000000000002E-2</v>
      </c>
    </row>
    <row r="84" spans="2:38" ht="15" customHeight="1">
      <c r="B84" s="111" t="s">
        <v>1065</v>
      </c>
      <c r="C84" t="s">
        <v>1280</v>
      </c>
      <c r="D84" t="s">
        <v>1503</v>
      </c>
      <c r="E84" t="s">
        <v>1504</v>
      </c>
      <c r="F84" t="s">
        <v>1294</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t="s">
        <v>146</v>
      </c>
    </row>
    <row r="85" spans="2:38" ht="15" customHeight="1">
      <c r="B85" s="111" t="s">
        <v>1066</v>
      </c>
      <c r="C85" t="s">
        <v>1284</v>
      </c>
      <c r="D85" t="s">
        <v>1505</v>
      </c>
      <c r="E85" t="s">
        <v>1506</v>
      </c>
      <c r="F85" t="s">
        <v>1294</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t="s">
        <v>146</v>
      </c>
    </row>
    <row r="86" spans="2:38" ht="15" customHeight="1">
      <c r="B86" s="111" t="s">
        <v>1067</v>
      </c>
      <c r="C86" t="s">
        <v>1068</v>
      </c>
      <c r="D86" t="s">
        <v>1507</v>
      </c>
      <c r="E86" t="s">
        <v>1508</v>
      </c>
      <c r="F86" t="s">
        <v>1294</v>
      </c>
      <c r="G86">
        <v>29.437215999999999</v>
      </c>
      <c r="H86">
        <v>35.250796999999999</v>
      </c>
      <c r="I86">
        <v>39.933895</v>
      </c>
      <c r="J86">
        <v>43.478256000000002</v>
      </c>
      <c r="K86">
        <v>46.156216000000001</v>
      </c>
      <c r="L86">
        <v>48.165981000000002</v>
      </c>
      <c r="M86">
        <v>49.615046999999997</v>
      </c>
      <c r="N86">
        <v>50.695495999999999</v>
      </c>
      <c r="O86">
        <v>51.001201999999999</v>
      </c>
      <c r="P86">
        <v>51.250045999999998</v>
      </c>
      <c r="Q86">
        <v>51.751541000000003</v>
      </c>
      <c r="R86">
        <v>52.018611999999997</v>
      </c>
      <c r="S86">
        <v>52.573569999999997</v>
      </c>
      <c r="T86">
        <v>53.110683000000002</v>
      </c>
      <c r="U86">
        <v>53.764702</v>
      </c>
      <c r="V86">
        <v>54.329742000000003</v>
      </c>
      <c r="W86">
        <v>54.952255000000001</v>
      </c>
      <c r="X86">
        <v>55.549725000000002</v>
      </c>
      <c r="Y86">
        <v>56.141463999999999</v>
      </c>
      <c r="Z86">
        <v>56.752045000000003</v>
      </c>
      <c r="AA86">
        <v>57.541694999999997</v>
      </c>
      <c r="AB86">
        <v>58.267524999999999</v>
      </c>
      <c r="AC86">
        <v>58.979056999999997</v>
      </c>
      <c r="AD86">
        <v>59.712195999999999</v>
      </c>
      <c r="AE86">
        <v>60.418357999999998</v>
      </c>
      <c r="AF86">
        <v>61.202956999999998</v>
      </c>
      <c r="AG86">
        <v>61.917824000000003</v>
      </c>
      <c r="AH86">
        <v>62.563125999999997</v>
      </c>
      <c r="AI86">
        <v>63.253715999999997</v>
      </c>
      <c r="AJ86">
        <v>64.011559000000005</v>
      </c>
      <c r="AK86">
        <v>64.756164999999996</v>
      </c>
      <c r="AL86" s="109">
        <v>2.7E-2</v>
      </c>
    </row>
    <row r="87" spans="2:38" ht="15" customHeight="1">
      <c r="B87" s="111" t="s">
        <v>1069</v>
      </c>
      <c r="C87" t="s">
        <v>1361</v>
      </c>
      <c r="D87" t="s">
        <v>1509</v>
      </c>
      <c r="E87" t="s">
        <v>1510</v>
      </c>
      <c r="F87" t="s">
        <v>1294</v>
      </c>
      <c r="G87">
        <v>5.3958890000000004</v>
      </c>
      <c r="H87">
        <v>7.0870160000000002</v>
      </c>
      <c r="I87">
        <v>8.3169389999999996</v>
      </c>
      <c r="J87">
        <v>9.2207779999999993</v>
      </c>
      <c r="K87">
        <v>9.8915889999999997</v>
      </c>
      <c r="L87">
        <v>10.394147999999999</v>
      </c>
      <c r="M87">
        <v>10.780244</v>
      </c>
      <c r="N87">
        <v>11.083335</v>
      </c>
      <c r="O87">
        <v>11.181946999999999</v>
      </c>
      <c r="P87">
        <v>11.279498999999999</v>
      </c>
      <c r="Q87">
        <v>11.376509</v>
      </c>
      <c r="R87">
        <v>11.472944</v>
      </c>
      <c r="S87">
        <v>11.567451999999999</v>
      </c>
      <c r="T87">
        <v>11.662525</v>
      </c>
      <c r="U87">
        <v>11.758153</v>
      </c>
      <c r="V87">
        <v>11.852736999999999</v>
      </c>
      <c r="W87">
        <v>11.946493</v>
      </c>
      <c r="X87">
        <v>12.039237</v>
      </c>
      <c r="Y87">
        <v>12.130905</v>
      </c>
      <c r="Z87">
        <v>12.22143</v>
      </c>
      <c r="AA87">
        <v>12.310779999999999</v>
      </c>
      <c r="AB87">
        <v>12.398965</v>
      </c>
      <c r="AC87">
        <v>12.486036</v>
      </c>
      <c r="AD87">
        <v>12.572056999999999</v>
      </c>
      <c r="AE87">
        <v>12.657107999999999</v>
      </c>
      <c r="AF87">
        <v>12.741284</v>
      </c>
      <c r="AG87">
        <v>12.824712999999999</v>
      </c>
      <c r="AH87">
        <v>12.907496999999999</v>
      </c>
      <c r="AI87">
        <v>12.98976</v>
      </c>
      <c r="AJ87">
        <v>13.071688</v>
      </c>
      <c r="AK87">
        <v>13.153475</v>
      </c>
      <c r="AL87" s="109">
        <v>0.03</v>
      </c>
    </row>
    <row r="88" spans="2:38" ht="15" customHeight="1">
      <c r="B88" s="111" t="s">
        <v>1070</v>
      </c>
      <c r="C88" t="s">
        <v>1280</v>
      </c>
      <c r="D88" t="s">
        <v>1511</v>
      </c>
      <c r="E88" t="s">
        <v>1512</v>
      </c>
      <c r="F88" t="s">
        <v>1294</v>
      </c>
      <c r="G88">
        <v>0.83852300000000002</v>
      </c>
      <c r="H88">
        <v>1.1013250000000001</v>
      </c>
      <c r="I88">
        <v>1.292456</v>
      </c>
      <c r="J88">
        <v>1.4329130000000001</v>
      </c>
      <c r="K88">
        <v>1.5371570000000001</v>
      </c>
      <c r="L88">
        <v>1.615254</v>
      </c>
      <c r="M88">
        <v>1.675254</v>
      </c>
      <c r="N88">
        <v>1.7223550000000001</v>
      </c>
      <c r="O88">
        <v>1.737679</v>
      </c>
      <c r="P88">
        <v>1.752839</v>
      </c>
      <c r="Q88">
        <v>1.767914</v>
      </c>
      <c r="R88">
        <v>1.7828999999999999</v>
      </c>
      <c r="S88">
        <v>1.7975859999999999</v>
      </c>
      <c r="T88">
        <v>1.8123610000000001</v>
      </c>
      <c r="U88">
        <v>1.8272219999999999</v>
      </c>
      <c r="V88">
        <v>1.84192</v>
      </c>
      <c r="W88">
        <v>1.85649</v>
      </c>
      <c r="X88">
        <v>1.8709020000000001</v>
      </c>
      <c r="Y88">
        <v>1.8851469999999999</v>
      </c>
      <c r="Z88">
        <v>1.8992150000000001</v>
      </c>
      <c r="AA88">
        <v>1.9131</v>
      </c>
      <c r="AB88">
        <v>1.926804</v>
      </c>
      <c r="AC88">
        <v>1.9403349999999999</v>
      </c>
      <c r="AD88">
        <v>1.953703</v>
      </c>
      <c r="AE88">
        <v>1.96692</v>
      </c>
      <c r="AF88">
        <v>1.98</v>
      </c>
      <c r="AG88">
        <v>1.992966</v>
      </c>
      <c r="AH88">
        <v>2.00583</v>
      </c>
      <c r="AI88">
        <v>2.0186139999999999</v>
      </c>
      <c r="AJ88">
        <v>2.031345</v>
      </c>
      <c r="AK88">
        <v>2.0440550000000002</v>
      </c>
      <c r="AL88" s="109">
        <v>0.03</v>
      </c>
    </row>
    <row r="89" spans="2:38" ht="15" customHeight="1">
      <c r="B89" s="111" t="s">
        <v>1071</v>
      </c>
      <c r="C89" t="s">
        <v>1266</v>
      </c>
      <c r="D89" t="s">
        <v>1513</v>
      </c>
      <c r="E89" t="s">
        <v>1514</v>
      </c>
      <c r="F89" t="s">
        <v>1294</v>
      </c>
      <c r="G89">
        <v>4.557366</v>
      </c>
      <c r="H89">
        <v>5.9856910000000001</v>
      </c>
      <c r="I89">
        <v>7.0244840000000002</v>
      </c>
      <c r="J89">
        <v>7.7878660000000002</v>
      </c>
      <c r="K89">
        <v>8.3544319999999992</v>
      </c>
      <c r="L89">
        <v>8.7788930000000001</v>
      </c>
      <c r="M89">
        <v>9.1049900000000008</v>
      </c>
      <c r="N89">
        <v>9.3609799999999996</v>
      </c>
      <c r="O89">
        <v>9.4442679999999992</v>
      </c>
      <c r="P89">
        <v>9.5266599999999997</v>
      </c>
      <c r="Q89">
        <v>9.6085949999999993</v>
      </c>
      <c r="R89">
        <v>9.6900440000000003</v>
      </c>
      <c r="S89">
        <v>9.7698660000000004</v>
      </c>
      <c r="T89">
        <v>9.8501639999999995</v>
      </c>
      <c r="U89">
        <v>9.9309309999999993</v>
      </c>
      <c r="V89">
        <v>10.010818</v>
      </c>
      <c r="W89">
        <v>10.090002999999999</v>
      </c>
      <c r="X89">
        <v>10.168335000000001</v>
      </c>
      <c r="Y89">
        <v>10.245758</v>
      </c>
      <c r="Z89">
        <v>10.322215</v>
      </c>
      <c r="AA89">
        <v>10.397679</v>
      </c>
      <c r="AB89">
        <v>10.472161</v>
      </c>
      <c r="AC89">
        <v>10.545700999999999</v>
      </c>
      <c r="AD89">
        <v>10.618354</v>
      </c>
      <c r="AE89">
        <v>10.690187999999999</v>
      </c>
      <c r="AF89">
        <v>10.761284</v>
      </c>
      <c r="AG89">
        <v>10.831747</v>
      </c>
      <c r="AH89">
        <v>10.901668000000001</v>
      </c>
      <c r="AI89">
        <v>10.971147</v>
      </c>
      <c r="AJ89">
        <v>11.040342000000001</v>
      </c>
      <c r="AK89">
        <v>11.10942</v>
      </c>
      <c r="AL89" s="109">
        <v>0.03</v>
      </c>
    </row>
    <row r="90" spans="2:38" ht="15" customHeight="1">
      <c r="B90" s="111" t="s">
        <v>1072</v>
      </c>
      <c r="C90" t="s">
        <v>1354</v>
      </c>
      <c r="D90" t="s">
        <v>1515</v>
      </c>
      <c r="E90" t="s">
        <v>1516</v>
      </c>
      <c r="F90" t="s">
        <v>1294</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t="s">
        <v>146</v>
      </c>
    </row>
    <row r="91" spans="2:38" ht="15" customHeight="1">
      <c r="B91" s="111" t="s">
        <v>1073</v>
      </c>
      <c r="C91" t="s">
        <v>1355</v>
      </c>
      <c r="D91" t="s">
        <v>1517</v>
      </c>
      <c r="E91" t="s">
        <v>1518</v>
      </c>
      <c r="F91" t="s">
        <v>1294</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t="s">
        <v>146</v>
      </c>
    </row>
    <row r="92" spans="2:38" ht="15" customHeight="1">
      <c r="B92" s="111" t="s">
        <v>1074</v>
      </c>
      <c r="C92" t="s">
        <v>1362</v>
      </c>
      <c r="D92" t="s">
        <v>1519</v>
      </c>
      <c r="E92" t="s">
        <v>1520</v>
      </c>
      <c r="F92" t="s">
        <v>1294</v>
      </c>
      <c r="G92">
        <v>10.374468999999999</v>
      </c>
      <c r="H92">
        <v>12.459963999999999</v>
      </c>
      <c r="I92">
        <v>14.173363</v>
      </c>
      <c r="J92">
        <v>15.449635000000001</v>
      </c>
      <c r="K92">
        <v>16.417963</v>
      </c>
      <c r="L92">
        <v>17.135732999999998</v>
      </c>
      <c r="M92">
        <v>17.650576000000001</v>
      </c>
      <c r="N92">
        <v>18.041847000000001</v>
      </c>
      <c r="O92">
        <v>18.133167</v>
      </c>
      <c r="P92">
        <v>18.20327</v>
      </c>
      <c r="Q92">
        <v>18.402080999999999</v>
      </c>
      <c r="R92">
        <v>18.451336000000001</v>
      </c>
      <c r="S92">
        <v>18.640221</v>
      </c>
      <c r="T92">
        <v>18.814420999999999</v>
      </c>
      <c r="U92">
        <v>19.044951999999999</v>
      </c>
      <c r="V92">
        <v>19.207932</v>
      </c>
      <c r="W92">
        <v>19.406109000000001</v>
      </c>
      <c r="X92">
        <v>19.596359</v>
      </c>
      <c r="Y92">
        <v>19.780315000000002</v>
      </c>
      <c r="Z92">
        <v>19.959136999999998</v>
      </c>
      <c r="AA92">
        <v>20.216698000000001</v>
      </c>
      <c r="AB92">
        <v>20.439465999999999</v>
      </c>
      <c r="AC92">
        <v>20.648699000000001</v>
      </c>
      <c r="AD92">
        <v>20.867985000000001</v>
      </c>
      <c r="AE92">
        <v>21.078064000000001</v>
      </c>
      <c r="AF92">
        <v>21.325676000000001</v>
      </c>
      <c r="AG92">
        <v>21.544163000000001</v>
      </c>
      <c r="AH92">
        <v>21.747824000000001</v>
      </c>
      <c r="AI92">
        <v>21.978919999999999</v>
      </c>
      <c r="AJ92">
        <v>22.264633</v>
      </c>
      <c r="AK92">
        <v>22.563369999999999</v>
      </c>
      <c r="AL92" s="109">
        <v>2.5999999999999999E-2</v>
      </c>
    </row>
    <row r="93" spans="2:38" ht="15" customHeight="1">
      <c r="B93" s="111" t="s">
        <v>1075</v>
      </c>
      <c r="C93" t="s">
        <v>1280</v>
      </c>
      <c r="D93" t="s">
        <v>1521</v>
      </c>
      <c r="E93" t="s">
        <v>1522</v>
      </c>
      <c r="F93" t="s">
        <v>1294</v>
      </c>
      <c r="G93">
        <v>10.374468999999999</v>
      </c>
      <c r="H93">
        <v>12.459963999999999</v>
      </c>
      <c r="I93">
        <v>14.173363</v>
      </c>
      <c r="J93">
        <v>15.449635000000001</v>
      </c>
      <c r="K93">
        <v>16.417963</v>
      </c>
      <c r="L93">
        <v>17.135732999999998</v>
      </c>
      <c r="M93">
        <v>17.650576000000001</v>
      </c>
      <c r="N93">
        <v>18.041847000000001</v>
      </c>
      <c r="O93">
        <v>18.133167</v>
      </c>
      <c r="P93">
        <v>18.20327</v>
      </c>
      <c r="Q93">
        <v>18.402080999999999</v>
      </c>
      <c r="R93">
        <v>18.451336000000001</v>
      </c>
      <c r="S93">
        <v>18.640221</v>
      </c>
      <c r="T93">
        <v>18.814420999999999</v>
      </c>
      <c r="U93">
        <v>19.044951999999999</v>
      </c>
      <c r="V93">
        <v>19.207932</v>
      </c>
      <c r="W93">
        <v>19.406109000000001</v>
      </c>
      <c r="X93">
        <v>19.596359</v>
      </c>
      <c r="Y93">
        <v>19.780315000000002</v>
      </c>
      <c r="Z93">
        <v>19.959136999999998</v>
      </c>
      <c r="AA93">
        <v>20.216698000000001</v>
      </c>
      <c r="AB93">
        <v>20.439465999999999</v>
      </c>
      <c r="AC93">
        <v>20.648699000000001</v>
      </c>
      <c r="AD93">
        <v>20.867985000000001</v>
      </c>
      <c r="AE93">
        <v>21.078064000000001</v>
      </c>
      <c r="AF93">
        <v>21.325676000000001</v>
      </c>
      <c r="AG93">
        <v>21.544163000000001</v>
      </c>
      <c r="AH93">
        <v>21.747824000000001</v>
      </c>
      <c r="AI93">
        <v>21.978919999999999</v>
      </c>
      <c r="AJ93">
        <v>22.264633</v>
      </c>
      <c r="AK93">
        <v>22.563369999999999</v>
      </c>
      <c r="AL93" s="109">
        <v>2.5999999999999999E-2</v>
      </c>
    </row>
    <row r="94" spans="2:38" ht="15" customHeight="1">
      <c r="B94" s="111" t="s">
        <v>1076</v>
      </c>
      <c r="C94" t="s">
        <v>1363</v>
      </c>
      <c r="D94" t="s">
        <v>1523</v>
      </c>
      <c r="E94" t="s">
        <v>1524</v>
      </c>
      <c r="F94" t="s">
        <v>1294</v>
      </c>
      <c r="G94">
        <v>13.666859000000001</v>
      </c>
      <c r="H94">
        <v>15.703818</v>
      </c>
      <c r="I94">
        <v>17.443591999999999</v>
      </c>
      <c r="J94">
        <v>18.807842000000001</v>
      </c>
      <c r="K94">
        <v>19.846664000000001</v>
      </c>
      <c r="L94">
        <v>20.636099000000002</v>
      </c>
      <c r="M94">
        <v>21.184227</v>
      </c>
      <c r="N94">
        <v>21.570311</v>
      </c>
      <c r="O94">
        <v>21.686088999999999</v>
      </c>
      <c r="P94">
        <v>21.767277</v>
      </c>
      <c r="Q94">
        <v>21.972954000000001</v>
      </c>
      <c r="R94">
        <v>22.094334</v>
      </c>
      <c r="S94">
        <v>22.365895999999999</v>
      </c>
      <c r="T94">
        <v>22.633738000000001</v>
      </c>
      <c r="U94">
        <v>22.961601000000002</v>
      </c>
      <c r="V94">
        <v>23.269072000000001</v>
      </c>
      <c r="W94">
        <v>23.599651000000001</v>
      </c>
      <c r="X94">
        <v>23.914127000000001</v>
      </c>
      <c r="Y94">
        <v>24.230243999999999</v>
      </c>
      <c r="Z94">
        <v>24.571480000000001</v>
      </c>
      <c r="AA94">
        <v>25.014216999999999</v>
      </c>
      <c r="AB94">
        <v>25.429092000000001</v>
      </c>
      <c r="AC94">
        <v>25.844321999999998</v>
      </c>
      <c r="AD94">
        <v>26.272155999999999</v>
      </c>
      <c r="AE94">
        <v>26.683188999999999</v>
      </c>
      <c r="AF94">
        <v>27.135999999999999</v>
      </c>
      <c r="AG94">
        <v>27.548947999999999</v>
      </c>
      <c r="AH94">
        <v>27.907810000000001</v>
      </c>
      <c r="AI94">
        <v>28.285034</v>
      </c>
      <c r="AJ94">
        <v>28.675239999999999</v>
      </c>
      <c r="AK94">
        <v>29.039318000000002</v>
      </c>
      <c r="AL94" s="109">
        <v>2.5000000000000001E-2</v>
      </c>
    </row>
    <row r="95" spans="2:38" ht="15" customHeight="1">
      <c r="B95" s="111" t="s">
        <v>1077</v>
      </c>
      <c r="C95" t="s">
        <v>1280</v>
      </c>
      <c r="D95" t="s">
        <v>1525</v>
      </c>
      <c r="E95" t="s">
        <v>1526</v>
      </c>
      <c r="F95" t="s">
        <v>1294</v>
      </c>
      <c r="G95">
        <v>4.51166</v>
      </c>
      <c r="H95">
        <v>5.0087510000000002</v>
      </c>
      <c r="I95">
        <v>5.4731880000000004</v>
      </c>
      <c r="J95">
        <v>5.8482399999999997</v>
      </c>
      <c r="K95">
        <v>6.1352500000000001</v>
      </c>
      <c r="L95">
        <v>6.3612590000000004</v>
      </c>
      <c r="M95">
        <v>6.514176</v>
      </c>
      <c r="N95">
        <v>6.6166939999999999</v>
      </c>
      <c r="O95">
        <v>6.6668520000000004</v>
      </c>
      <c r="P95">
        <v>6.7033209999999999</v>
      </c>
      <c r="Q95">
        <v>6.7717840000000002</v>
      </c>
      <c r="R95">
        <v>6.8271509999999997</v>
      </c>
      <c r="S95">
        <v>6.9326319999999999</v>
      </c>
      <c r="T95">
        <v>7.0377340000000004</v>
      </c>
      <c r="U95">
        <v>7.1615000000000002</v>
      </c>
      <c r="V95">
        <v>7.286537</v>
      </c>
      <c r="W95">
        <v>7.4117769999999998</v>
      </c>
      <c r="X95">
        <v>7.5282939999999998</v>
      </c>
      <c r="Y95">
        <v>7.6457220000000001</v>
      </c>
      <c r="Z95">
        <v>7.7754130000000004</v>
      </c>
      <c r="AA95">
        <v>7.9399879999999996</v>
      </c>
      <c r="AB95">
        <v>8.0961060000000007</v>
      </c>
      <c r="AC95">
        <v>8.2510809999999992</v>
      </c>
      <c r="AD95">
        <v>8.4091509999999996</v>
      </c>
      <c r="AE95">
        <v>8.5588660000000001</v>
      </c>
      <c r="AF95">
        <v>8.7237279999999995</v>
      </c>
      <c r="AG95">
        <v>8.8758999999999997</v>
      </c>
      <c r="AH95">
        <v>9.0058760000000007</v>
      </c>
      <c r="AI95">
        <v>9.1467310000000008</v>
      </c>
      <c r="AJ95">
        <v>9.288316</v>
      </c>
      <c r="AK95">
        <v>9.4210239999999992</v>
      </c>
      <c r="AL95" s="109">
        <v>2.5000000000000001E-2</v>
      </c>
    </row>
    <row r="96" spans="2:38" ht="15" customHeight="1">
      <c r="B96" s="111" t="s">
        <v>1078</v>
      </c>
      <c r="C96" t="s">
        <v>1266</v>
      </c>
      <c r="D96" t="s">
        <v>1527</v>
      </c>
      <c r="E96" t="s">
        <v>1528</v>
      </c>
      <c r="F96" t="s">
        <v>1294</v>
      </c>
      <c r="G96">
        <v>9.1551989999999996</v>
      </c>
      <c r="H96">
        <v>10.695067</v>
      </c>
      <c r="I96">
        <v>11.970402999999999</v>
      </c>
      <c r="J96">
        <v>12.959603</v>
      </c>
      <c r="K96">
        <v>13.711413</v>
      </c>
      <c r="L96">
        <v>14.274839999999999</v>
      </c>
      <c r="M96">
        <v>14.670052</v>
      </c>
      <c r="N96">
        <v>14.953616999999999</v>
      </c>
      <c r="O96">
        <v>15.019238</v>
      </c>
      <c r="P96">
        <v>15.063955</v>
      </c>
      <c r="Q96">
        <v>15.201169</v>
      </c>
      <c r="R96">
        <v>15.267181000000001</v>
      </c>
      <c r="S96">
        <v>15.433265</v>
      </c>
      <c r="T96">
        <v>15.596004000000001</v>
      </c>
      <c r="U96">
        <v>15.8001</v>
      </c>
      <c r="V96">
        <v>15.982533999999999</v>
      </c>
      <c r="W96">
        <v>16.187874000000001</v>
      </c>
      <c r="X96">
        <v>16.385833999999999</v>
      </c>
      <c r="Y96">
        <v>16.584522</v>
      </c>
      <c r="Z96">
        <v>16.796066</v>
      </c>
      <c r="AA96">
        <v>17.07423</v>
      </c>
      <c r="AB96">
        <v>17.332986999999999</v>
      </c>
      <c r="AC96">
        <v>17.593243000000001</v>
      </c>
      <c r="AD96">
        <v>17.863005000000001</v>
      </c>
      <c r="AE96">
        <v>18.124323</v>
      </c>
      <c r="AF96">
        <v>18.412271</v>
      </c>
      <c r="AG96">
        <v>18.673048000000001</v>
      </c>
      <c r="AH96">
        <v>18.901934000000001</v>
      </c>
      <c r="AI96">
        <v>19.138301999999999</v>
      </c>
      <c r="AJ96">
        <v>19.386922999999999</v>
      </c>
      <c r="AK96">
        <v>19.618293999999999</v>
      </c>
      <c r="AL96" s="109">
        <v>2.5999999999999999E-2</v>
      </c>
    </row>
    <row r="97" spans="2:38" ht="15" customHeight="1">
      <c r="B97" s="111" t="s">
        <v>1079</v>
      </c>
      <c r="C97" t="s">
        <v>1354</v>
      </c>
      <c r="D97" t="s">
        <v>1529</v>
      </c>
      <c r="E97" t="s">
        <v>1530</v>
      </c>
      <c r="F97" t="s">
        <v>1294</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t="s">
        <v>146</v>
      </c>
    </row>
    <row r="98" spans="2:38" ht="15" customHeight="1">
      <c r="B98" s="111" t="s">
        <v>1080</v>
      </c>
      <c r="C98" t="s">
        <v>1355</v>
      </c>
      <c r="D98" t="s">
        <v>1531</v>
      </c>
      <c r="E98" t="s">
        <v>1532</v>
      </c>
      <c r="F98" t="s">
        <v>1294</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t="s">
        <v>146</v>
      </c>
    </row>
    <row r="99" spans="2:38" ht="15" customHeight="1">
      <c r="B99" s="111" t="s">
        <v>1081</v>
      </c>
      <c r="C99" t="s">
        <v>1082</v>
      </c>
      <c r="D99" t="s">
        <v>1533</v>
      </c>
      <c r="E99" t="s">
        <v>1534</v>
      </c>
      <c r="F99" t="s">
        <v>1294</v>
      </c>
      <c r="G99">
        <v>195.878433</v>
      </c>
      <c r="H99">
        <v>196.656937</v>
      </c>
      <c r="I99">
        <v>199.716309</v>
      </c>
      <c r="J99">
        <v>201.514343</v>
      </c>
      <c r="K99">
        <v>202.25747699999999</v>
      </c>
      <c r="L99">
        <v>202.57368500000001</v>
      </c>
      <c r="M99">
        <v>201.854446</v>
      </c>
      <c r="N99">
        <v>200.37803600000001</v>
      </c>
      <c r="O99">
        <v>198.674454</v>
      </c>
      <c r="P99">
        <v>196.830322</v>
      </c>
      <c r="Q99">
        <v>195.068771</v>
      </c>
      <c r="R99">
        <v>193.55561800000001</v>
      </c>
      <c r="S99">
        <v>192.48925800000001</v>
      </c>
      <c r="T99">
        <v>191.38320899999999</v>
      </c>
      <c r="U99">
        <v>190.48382599999999</v>
      </c>
      <c r="V99">
        <v>189.818207</v>
      </c>
      <c r="W99">
        <v>188.91023300000001</v>
      </c>
      <c r="X99">
        <v>187.75907900000001</v>
      </c>
      <c r="Y99">
        <v>186.658478</v>
      </c>
      <c r="Z99">
        <v>185.80149800000001</v>
      </c>
      <c r="AA99">
        <v>185.22306800000001</v>
      </c>
      <c r="AB99">
        <v>184.58831799999999</v>
      </c>
      <c r="AC99">
        <v>183.88180500000001</v>
      </c>
      <c r="AD99">
        <v>183.17465200000001</v>
      </c>
      <c r="AE99">
        <v>182.32882699999999</v>
      </c>
      <c r="AF99">
        <v>181.67962600000001</v>
      </c>
      <c r="AG99">
        <v>180.90550200000001</v>
      </c>
      <c r="AH99">
        <v>179.87953200000001</v>
      </c>
      <c r="AI99">
        <v>179.14038099999999</v>
      </c>
      <c r="AJ99">
        <v>178.36556999999999</v>
      </c>
      <c r="AK99">
        <v>177.571686</v>
      </c>
      <c r="AL99" s="109">
        <v>-3.0000000000000001E-3</v>
      </c>
    </row>
    <row r="100" spans="2:38" ht="15" customHeight="1">
      <c r="B100" s="111" t="s">
        <v>1083</v>
      </c>
      <c r="C100" t="s">
        <v>1364</v>
      </c>
      <c r="D100" t="s">
        <v>1535</v>
      </c>
      <c r="E100" t="s">
        <v>1536</v>
      </c>
      <c r="F100" t="s">
        <v>1294</v>
      </c>
      <c r="G100">
        <v>158.50086999999999</v>
      </c>
      <c r="H100">
        <v>158.87814299999999</v>
      </c>
      <c r="I100">
        <v>161.09187299999999</v>
      </c>
      <c r="J100">
        <v>162.28059400000001</v>
      </c>
      <c r="K100">
        <v>162.615173</v>
      </c>
      <c r="L100">
        <v>162.60377500000001</v>
      </c>
      <c r="M100">
        <v>161.760437</v>
      </c>
      <c r="N100">
        <v>160.31189000000001</v>
      </c>
      <c r="O100">
        <v>158.684494</v>
      </c>
      <c r="P100">
        <v>156.94825700000001</v>
      </c>
      <c r="Q100">
        <v>155.28140300000001</v>
      </c>
      <c r="R100">
        <v>153.81539900000001</v>
      </c>
      <c r="S100">
        <v>152.70666499999999</v>
      </c>
      <c r="T100">
        <v>151.56813</v>
      </c>
      <c r="U100">
        <v>150.594742</v>
      </c>
      <c r="V100">
        <v>149.80703700000001</v>
      </c>
      <c r="W100">
        <v>148.82899499999999</v>
      </c>
      <c r="X100">
        <v>147.660965</v>
      </c>
      <c r="Y100">
        <v>146.53457599999999</v>
      </c>
      <c r="Z100">
        <v>145.600967</v>
      </c>
      <c r="AA100">
        <v>144.886414</v>
      </c>
      <c r="AB100">
        <v>144.12829600000001</v>
      </c>
      <c r="AC100">
        <v>143.31483499999999</v>
      </c>
      <c r="AD100">
        <v>142.50166300000001</v>
      </c>
      <c r="AE100">
        <v>141.58163500000001</v>
      </c>
      <c r="AF100">
        <v>140.81523100000001</v>
      </c>
      <c r="AG100">
        <v>139.952866</v>
      </c>
      <c r="AH100">
        <v>138.89709500000001</v>
      </c>
      <c r="AI100">
        <v>138.06416300000001</v>
      </c>
      <c r="AJ100">
        <v>137.204803</v>
      </c>
      <c r="AK100">
        <v>136.33192399999999</v>
      </c>
      <c r="AL100" s="109">
        <v>-5.0000000000000001E-3</v>
      </c>
    </row>
    <row r="101" spans="2:38" ht="15" customHeight="1">
      <c r="B101" s="111" t="s">
        <v>1084</v>
      </c>
      <c r="C101" t="s">
        <v>1351</v>
      </c>
      <c r="D101" t="s">
        <v>1537</v>
      </c>
      <c r="E101" t="s">
        <v>1538</v>
      </c>
      <c r="F101" t="s">
        <v>1294</v>
      </c>
      <c r="G101">
        <v>37.377560000000003</v>
      </c>
      <c r="H101">
        <v>37.778793</v>
      </c>
      <c r="I101">
        <v>38.624439000000002</v>
      </c>
      <c r="J101">
        <v>39.233745999999996</v>
      </c>
      <c r="K101">
        <v>39.642310999999999</v>
      </c>
      <c r="L101">
        <v>39.969906000000002</v>
      </c>
      <c r="M101">
        <v>40.094009</v>
      </c>
      <c r="N101">
        <v>40.066147000000001</v>
      </c>
      <c r="O101">
        <v>39.989955999999999</v>
      </c>
      <c r="P101">
        <v>39.882061</v>
      </c>
      <c r="Q101">
        <v>39.787365000000001</v>
      </c>
      <c r="R101">
        <v>39.740219000000003</v>
      </c>
      <c r="S101">
        <v>39.782584999999997</v>
      </c>
      <c r="T101">
        <v>39.815078999999997</v>
      </c>
      <c r="U101">
        <v>39.889091000000001</v>
      </c>
      <c r="V101">
        <v>40.011161999999999</v>
      </c>
      <c r="W101">
        <v>40.081237999999999</v>
      </c>
      <c r="X101">
        <v>40.098114000000002</v>
      </c>
      <c r="Y101">
        <v>40.123894</v>
      </c>
      <c r="Z101">
        <v>40.200530999999998</v>
      </c>
      <c r="AA101">
        <v>40.336651000000003</v>
      </c>
      <c r="AB101">
        <v>40.460017999999998</v>
      </c>
      <c r="AC101">
        <v>40.566974999999999</v>
      </c>
      <c r="AD101">
        <v>40.672984999999997</v>
      </c>
      <c r="AE101">
        <v>40.747196000000002</v>
      </c>
      <c r="AF101">
        <v>40.864390999999998</v>
      </c>
      <c r="AG101">
        <v>40.952632999999999</v>
      </c>
      <c r="AH101">
        <v>40.982441000000001</v>
      </c>
      <c r="AI101">
        <v>41.076210000000003</v>
      </c>
      <c r="AJ101">
        <v>41.160763000000003</v>
      </c>
      <c r="AK101">
        <v>41.239764999999998</v>
      </c>
      <c r="AL101" s="109">
        <v>3.0000000000000001E-3</v>
      </c>
    </row>
    <row r="102" spans="2:38" ht="15" customHeight="1">
      <c r="B102" s="111" t="s">
        <v>1085</v>
      </c>
      <c r="C102" t="s">
        <v>1086</v>
      </c>
      <c r="D102" t="s">
        <v>1539</v>
      </c>
      <c r="E102" t="s">
        <v>1540</v>
      </c>
      <c r="F102" t="s">
        <v>1294</v>
      </c>
      <c r="G102">
        <v>121.224388</v>
      </c>
      <c r="H102">
        <v>123.40012400000001</v>
      </c>
      <c r="I102">
        <v>124.820587</v>
      </c>
      <c r="J102">
        <v>125.914734</v>
      </c>
      <c r="K102">
        <v>126.656418</v>
      </c>
      <c r="L102">
        <v>127.04057299999999</v>
      </c>
      <c r="M102">
        <v>127.207184</v>
      </c>
      <c r="N102">
        <v>126.853516</v>
      </c>
      <c r="O102">
        <v>126.597031</v>
      </c>
      <c r="P102">
        <v>126.378426</v>
      </c>
      <c r="Q102">
        <v>126.074043</v>
      </c>
      <c r="R102">
        <v>125.801605</v>
      </c>
      <c r="S102">
        <v>125.58483099999999</v>
      </c>
      <c r="T102">
        <v>125.40055099999999</v>
      </c>
      <c r="U102">
        <v>125.28949</v>
      </c>
      <c r="V102">
        <v>125.20488</v>
      </c>
      <c r="W102">
        <v>125.084435</v>
      </c>
      <c r="X102">
        <v>124.934349</v>
      </c>
      <c r="Y102">
        <v>124.830444</v>
      </c>
      <c r="Z102">
        <v>124.75782</v>
      </c>
      <c r="AA102">
        <v>124.673424</v>
      </c>
      <c r="AB102">
        <v>124.588966</v>
      </c>
      <c r="AC102">
        <v>124.52179700000001</v>
      </c>
      <c r="AD102">
        <v>124.439995</v>
      </c>
      <c r="AE102">
        <v>124.422821</v>
      </c>
      <c r="AF102">
        <v>124.49839799999999</v>
      </c>
      <c r="AG102">
        <v>124.515923</v>
      </c>
      <c r="AH102">
        <v>124.47363300000001</v>
      </c>
      <c r="AI102">
        <v>124.496216</v>
      </c>
      <c r="AJ102">
        <v>124.469994</v>
      </c>
      <c r="AK102">
        <v>124.38552900000001</v>
      </c>
      <c r="AL102" s="109">
        <v>1E-3</v>
      </c>
    </row>
    <row r="103" spans="2:38" ht="15" customHeight="1">
      <c r="B103" s="111" t="s">
        <v>1087</v>
      </c>
      <c r="C103" t="s">
        <v>1088</v>
      </c>
      <c r="D103" t="s">
        <v>1286</v>
      </c>
      <c r="E103" t="s">
        <v>1541</v>
      </c>
      <c r="F103" t="s">
        <v>1294</v>
      </c>
      <c r="G103">
        <v>706.25012200000003</v>
      </c>
      <c r="H103">
        <v>765.14196800000002</v>
      </c>
      <c r="I103">
        <v>755.34997599999997</v>
      </c>
      <c r="J103">
        <v>731.63830600000006</v>
      </c>
      <c r="K103">
        <v>723.20684800000004</v>
      </c>
      <c r="L103">
        <v>724.60595699999999</v>
      </c>
      <c r="M103">
        <v>691.04956100000004</v>
      </c>
      <c r="N103">
        <v>701.14312700000005</v>
      </c>
      <c r="O103">
        <v>701.06634499999996</v>
      </c>
      <c r="P103">
        <v>701.03686500000003</v>
      </c>
      <c r="Q103">
        <v>693.459656</v>
      </c>
      <c r="R103">
        <v>694.47479199999998</v>
      </c>
      <c r="S103">
        <v>697.11834699999997</v>
      </c>
      <c r="T103">
        <v>697.96667500000001</v>
      </c>
      <c r="U103">
        <v>696.89434800000004</v>
      </c>
      <c r="V103">
        <v>700.55658000000005</v>
      </c>
      <c r="W103">
        <v>708.85253899999998</v>
      </c>
      <c r="X103">
        <v>718.20208700000001</v>
      </c>
      <c r="Y103">
        <v>725.97796600000004</v>
      </c>
      <c r="Z103">
        <v>730.66339100000005</v>
      </c>
      <c r="AA103">
        <v>734.56103499999995</v>
      </c>
      <c r="AB103">
        <v>737.10723900000005</v>
      </c>
      <c r="AC103">
        <v>741.27093500000001</v>
      </c>
      <c r="AD103">
        <v>748.35034199999996</v>
      </c>
      <c r="AE103">
        <v>759.384277</v>
      </c>
      <c r="AF103">
        <v>765.85900900000001</v>
      </c>
      <c r="AG103">
        <v>773.89398200000005</v>
      </c>
      <c r="AH103">
        <v>783.06420900000001</v>
      </c>
      <c r="AI103">
        <v>778.31658900000002</v>
      </c>
      <c r="AJ103">
        <v>777.42077600000005</v>
      </c>
      <c r="AK103">
        <v>784.83752400000003</v>
      </c>
      <c r="AL103" s="109">
        <v>4.0000000000000001E-3</v>
      </c>
    </row>
    <row r="104" spans="2:38" ht="15" customHeight="1">
      <c r="B104" s="111" t="s">
        <v>1089</v>
      </c>
      <c r="C104" t="s">
        <v>594</v>
      </c>
      <c r="D104" t="s">
        <v>1542</v>
      </c>
      <c r="E104" t="s">
        <v>1543</v>
      </c>
      <c r="F104" t="s">
        <v>1294</v>
      </c>
      <c r="G104">
        <v>24641.326172000001</v>
      </c>
      <c r="H104">
        <v>26248.078125</v>
      </c>
      <c r="I104">
        <v>26805.330077999999</v>
      </c>
      <c r="J104">
        <v>27034.601562</v>
      </c>
      <c r="K104">
        <v>27133.554688</v>
      </c>
      <c r="L104">
        <v>27233.935547000001</v>
      </c>
      <c r="M104">
        <v>27190.394531000002</v>
      </c>
      <c r="N104">
        <v>27083.884765999999</v>
      </c>
      <c r="O104">
        <v>26994.960938</v>
      </c>
      <c r="P104">
        <v>26865.316406000002</v>
      </c>
      <c r="Q104">
        <v>26747.642577999999</v>
      </c>
      <c r="R104">
        <v>26658.847656000002</v>
      </c>
      <c r="S104">
        <v>26571.892577999999</v>
      </c>
      <c r="T104">
        <v>26518.625</v>
      </c>
      <c r="U104">
        <v>26496.607422000001</v>
      </c>
      <c r="V104">
        <v>26552.078125</v>
      </c>
      <c r="W104">
        <v>26585.183593999998</v>
      </c>
      <c r="X104">
        <v>26629.648438</v>
      </c>
      <c r="Y104">
        <v>26694.693359000001</v>
      </c>
      <c r="Z104">
        <v>26765.230468999998</v>
      </c>
      <c r="AA104">
        <v>26868.734375</v>
      </c>
      <c r="AB104">
        <v>26997.642577999999</v>
      </c>
      <c r="AC104">
        <v>27118.664062</v>
      </c>
      <c r="AD104">
        <v>27275.537109000001</v>
      </c>
      <c r="AE104">
        <v>27412.283202999999</v>
      </c>
      <c r="AF104">
        <v>27561.634765999999</v>
      </c>
      <c r="AG104">
        <v>27697.734375</v>
      </c>
      <c r="AH104">
        <v>27817.296875</v>
      </c>
      <c r="AI104">
        <v>27945.371093999998</v>
      </c>
      <c r="AJ104">
        <v>28082.121093999998</v>
      </c>
      <c r="AK104">
        <v>28236.771484000001</v>
      </c>
      <c r="AL104" s="109">
        <v>5.0000000000000001E-3</v>
      </c>
    </row>
    <row r="105" spans="2:38" ht="15" customHeight="1"/>
    <row r="106" spans="2:38" ht="15" customHeight="1"/>
    <row r="107" spans="2:38" ht="15" customHeight="1"/>
    <row r="108" spans="2:38" ht="15" customHeight="1"/>
    <row r="109" spans="2:38" ht="15" customHeight="1"/>
    <row r="110" spans="2:38" ht="15" customHeight="1"/>
    <row r="111" spans="2:38" ht="15" customHeight="1"/>
    <row r="112" spans="2:38" ht="15" customHeight="1"/>
    <row r="113" ht="15" customHeight="1"/>
    <row r="114" ht="1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L104"/>
  <sheetViews>
    <sheetView topLeftCell="A43" workbookViewId="0">
      <selection activeCell="A22" sqref="A1:B1048576"/>
    </sheetView>
  </sheetViews>
  <sheetFormatPr defaultRowHeight="14.5"/>
  <cols>
    <col min="1" max="1" width="19.54296875" customWidth="1"/>
    <col min="2" max="2" width="19.36328125" style="41" customWidth="1"/>
    <col min="3" max="3" width="25" customWidth="1"/>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1:38" ht="15" customHeight="1"/>
    <row r="3" spans="1:38" ht="15" customHeight="1"/>
    <row r="4" spans="1:38" ht="15" customHeight="1"/>
    <row r="5" spans="1:38" ht="15" customHeight="1"/>
    <row r="6" spans="1:38" ht="15" customHeight="1"/>
    <row r="7" spans="1:38" ht="15" customHeight="1"/>
    <row r="8" spans="1:38" ht="15" customHeight="1"/>
    <row r="9" spans="1:38" ht="15" customHeight="1"/>
    <row r="10" spans="1:38" ht="15" customHeight="1">
      <c r="B10" s="111" t="s">
        <v>915</v>
      </c>
      <c r="C10" t="s">
        <v>1544</v>
      </c>
    </row>
    <row r="11" spans="1:38" ht="15" customHeight="1">
      <c r="C11" t="s">
        <v>1545</v>
      </c>
    </row>
    <row r="12" spans="1:38" ht="15" customHeight="1">
      <c r="C12" t="s">
        <v>1546</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1547</v>
      </c>
      <c r="E15" t="s">
        <v>1584</v>
      </c>
    </row>
    <row r="16" spans="1:38" ht="15" customHeight="1">
      <c r="B16" s="111"/>
      <c r="C16" t="s">
        <v>1548</v>
      </c>
      <c r="E16" t="s">
        <v>1585</v>
      </c>
    </row>
    <row r="17" spans="1:38" s="37" customFormat="1" ht="15" customHeight="1">
      <c r="A17" s="118" t="s">
        <v>114</v>
      </c>
      <c r="B17" s="111" t="s">
        <v>916</v>
      </c>
      <c r="C17" t="s">
        <v>1549</v>
      </c>
      <c r="D17" t="s">
        <v>1586</v>
      </c>
      <c r="E17" t="s">
        <v>1587</v>
      </c>
      <c r="F17" t="s">
        <v>1588</v>
      </c>
      <c r="G17">
        <v>4430.5400390000004</v>
      </c>
      <c r="H17">
        <v>4768.9262699999999</v>
      </c>
      <c r="I17">
        <v>5242.6860349999997</v>
      </c>
      <c r="J17">
        <v>5277.4257809999999</v>
      </c>
      <c r="K17">
        <v>5332.482422</v>
      </c>
      <c r="L17">
        <v>5366.3647460000002</v>
      </c>
      <c r="M17">
        <v>5276.0283200000003</v>
      </c>
      <c r="N17">
        <v>5157.7226559999999</v>
      </c>
      <c r="O17">
        <v>5160.4291990000002</v>
      </c>
      <c r="P17">
        <v>5150.4785160000001</v>
      </c>
      <c r="Q17">
        <v>5149.1210940000001</v>
      </c>
      <c r="R17">
        <v>5129.0278319999998</v>
      </c>
      <c r="S17">
        <v>5123.6499020000001</v>
      </c>
      <c r="T17">
        <v>5107.1650390000004</v>
      </c>
      <c r="U17">
        <v>5106.6157229999999</v>
      </c>
      <c r="V17">
        <v>5067.029297</v>
      </c>
      <c r="W17">
        <v>4988.6606449999999</v>
      </c>
      <c r="X17">
        <v>4915.4423829999996</v>
      </c>
      <c r="Y17">
        <v>4879.7421880000002</v>
      </c>
      <c r="Z17">
        <v>4824.8183589999999</v>
      </c>
      <c r="AA17">
        <v>4767.015625</v>
      </c>
      <c r="AB17">
        <v>4718.7866210000002</v>
      </c>
      <c r="AC17">
        <v>4672.1494140000004</v>
      </c>
      <c r="AD17">
        <v>4616.1040039999998</v>
      </c>
      <c r="AE17">
        <v>4570.1870120000003</v>
      </c>
      <c r="AF17">
        <v>4571.701172</v>
      </c>
      <c r="AG17">
        <v>4505.4287109999996</v>
      </c>
      <c r="AH17">
        <v>4434.6743159999996</v>
      </c>
      <c r="AI17">
        <v>4405.3608400000003</v>
      </c>
      <c r="AJ17">
        <v>4332.6879879999997</v>
      </c>
      <c r="AK17">
        <v>4252.9243159999996</v>
      </c>
      <c r="AL17" s="109">
        <v>-1E-3</v>
      </c>
    </row>
    <row r="18" spans="1:38" ht="15" customHeight="1">
      <c r="A18" s="118" t="s">
        <v>115</v>
      </c>
      <c r="B18" s="111" t="s">
        <v>917</v>
      </c>
      <c r="C18" t="s">
        <v>1550</v>
      </c>
      <c r="D18" t="s">
        <v>1589</v>
      </c>
      <c r="E18" t="s">
        <v>1590</v>
      </c>
      <c r="F18" t="s">
        <v>1588</v>
      </c>
      <c r="G18">
        <v>9.1703000000000007E-2</v>
      </c>
      <c r="H18">
        <v>9.0031E-2</v>
      </c>
      <c r="I18">
        <v>9.4423999999999994E-2</v>
      </c>
      <c r="J18">
        <v>8.9815000000000006E-2</v>
      </c>
      <c r="K18">
        <v>8.7709999999999996E-2</v>
      </c>
      <c r="L18">
        <v>8.9249999999999996E-2</v>
      </c>
      <c r="M18">
        <v>8.6430999999999994E-2</v>
      </c>
      <c r="N18">
        <v>8.3304000000000003E-2</v>
      </c>
      <c r="O18">
        <v>8.455E-2</v>
      </c>
      <c r="P18">
        <v>8.4074999999999997E-2</v>
      </c>
      <c r="Q18">
        <v>8.3117999999999997E-2</v>
      </c>
      <c r="R18">
        <v>8.4137000000000003E-2</v>
      </c>
      <c r="S18">
        <v>8.3977999999999997E-2</v>
      </c>
      <c r="T18">
        <v>8.3596000000000004E-2</v>
      </c>
      <c r="U18">
        <v>8.4751999999999994E-2</v>
      </c>
      <c r="V18">
        <v>8.4325999999999998E-2</v>
      </c>
      <c r="W18">
        <v>8.3612000000000006E-2</v>
      </c>
      <c r="X18">
        <v>8.1952999999999998E-2</v>
      </c>
      <c r="Y18">
        <v>8.1092999999999998E-2</v>
      </c>
      <c r="Z18">
        <v>8.1319000000000002E-2</v>
      </c>
      <c r="AA18">
        <v>7.8959000000000001E-2</v>
      </c>
      <c r="AB18">
        <v>7.8243999999999994E-2</v>
      </c>
      <c r="AC18">
        <v>7.7311000000000005E-2</v>
      </c>
      <c r="AD18">
        <v>7.6275999999999997E-2</v>
      </c>
      <c r="AE18">
        <v>7.5326000000000004E-2</v>
      </c>
      <c r="AF18">
        <v>7.5412999999999994E-2</v>
      </c>
      <c r="AG18">
        <v>7.4001999999999998E-2</v>
      </c>
      <c r="AH18">
        <v>7.2724999999999998E-2</v>
      </c>
      <c r="AI18">
        <v>7.1912000000000004E-2</v>
      </c>
      <c r="AJ18">
        <v>7.0516999999999996E-2</v>
      </c>
      <c r="AK18">
        <v>6.9125000000000006E-2</v>
      </c>
      <c r="AL18" s="109">
        <v>-8.9999999999999993E-3</v>
      </c>
    </row>
    <row r="19" spans="1:38" ht="15" customHeight="1">
      <c r="A19" s="118"/>
      <c r="B19" s="111" t="s">
        <v>918</v>
      </c>
      <c r="C19" t="s">
        <v>1551</v>
      </c>
      <c r="D19" t="s">
        <v>1591</v>
      </c>
      <c r="E19" t="s">
        <v>1592</v>
      </c>
      <c r="F19" t="s">
        <v>1588</v>
      </c>
      <c r="G19">
        <v>4430.6318359999996</v>
      </c>
      <c r="H19">
        <v>4769.0161129999997</v>
      </c>
      <c r="I19">
        <v>5242.7802730000003</v>
      </c>
      <c r="J19">
        <v>5277.515625</v>
      </c>
      <c r="K19">
        <v>5332.5703119999998</v>
      </c>
      <c r="L19">
        <v>5366.4541019999997</v>
      </c>
      <c r="M19">
        <v>5276.1147460000002</v>
      </c>
      <c r="N19">
        <v>5157.8061520000001</v>
      </c>
      <c r="O19">
        <v>5160.513672</v>
      </c>
      <c r="P19">
        <v>5150.5625</v>
      </c>
      <c r="Q19">
        <v>5149.2041019999997</v>
      </c>
      <c r="R19">
        <v>5129.1118159999996</v>
      </c>
      <c r="S19">
        <v>5123.7338870000003</v>
      </c>
      <c r="T19">
        <v>5107.2485349999997</v>
      </c>
      <c r="U19">
        <v>5106.7006840000004</v>
      </c>
      <c r="V19">
        <v>5067.1137699999999</v>
      </c>
      <c r="W19">
        <v>4988.7441410000001</v>
      </c>
      <c r="X19">
        <v>4915.5244140000004</v>
      </c>
      <c r="Y19">
        <v>4879.8232420000004</v>
      </c>
      <c r="Z19">
        <v>4824.8999020000001</v>
      </c>
      <c r="AA19">
        <v>4767.0947269999997</v>
      </c>
      <c r="AB19">
        <v>4718.8647460000002</v>
      </c>
      <c r="AC19">
        <v>4672.2265619999998</v>
      </c>
      <c r="AD19">
        <v>4616.1801759999998</v>
      </c>
      <c r="AE19">
        <v>4570.2622069999998</v>
      </c>
      <c r="AF19">
        <v>4571.7763670000004</v>
      </c>
      <c r="AG19">
        <v>4505.5029299999997</v>
      </c>
      <c r="AH19">
        <v>4434.7470700000003</v>
      </c>
      <c r="AI19">
        <v>4405.4326170000004</v>
      </c>
      <c r="AJ19">
        <v>4332.7583009999998</v>
      </c>
      <c r="AK19">
        <v>4252.9936520000001</v>
      </c>
      <c r="AL19" s="109">
        <v>-1E-3</v>
      </c>
    </row>
    <row r="20" spans="1:38" ht="15" customHeight="1">
      <c r="A20" s="118"/>
      <c r="B20" s="111"/>
      <c r="C20" t="s">
        <v>1552</v>
      </c>
      <c r="E20" t="s">
        <v>1593</v>
      </c>
    </row>
    <row r="21" spans="1:38" ht="15" customHeight="1">
      <c r="A21" s="118" t="s">
        <v>114</v>
      </c>
      <c r="B21" s="111" t="s">
        <v>919</v>
      </c>
      <c r="C21" t="s">
        <v>1553</v>
      </c>
      <c r="D21" t="s">
        <v>1594</v>
      </c>
      <c r="E21" t="s">
        <v>1595</v>
      </c>
      <c r="F21" t="s">
        <v>1588</v>
      </c>
      <c r="G21">
        <v>82.865729999999999</v>
      </c>
      <c r="H21">
        <v>88.778244000000001</v>
      </c>
      <c r="I21">
        <v>97.887755999999996</v>
      </c>
      <c r="J21">
        <v>98.749519000000006</v>
      </c>
      <c r="K21">
        <v>99.876137</v>
      </c>
      <c r="L21">
        <v>100.600273</v>
      </c>
      <c r="M21">
        <v>99.069312999999994</v>
      </c>
      <c r="N21">
        <v>97.080337999999998</v>
      </c>
      <c r="O21">
        <v>97.452324000000004</v>
      </c>
      <c r="P21">
        <v>97.519157000000007</v>
      </c>
      <c r="Q21">
        <v>97.800719999999998</v>
      </c>
      <c r="R21">
        <v>97.808364999999995</v>
      </c>
      <c r="S21">
        <v>98.015251000000006</v>
      </c>
      <c r="T21">
        <v>98.066704000000001</v>
      </c>
      <c r="U21">
        <v>98.425704999999994</v>
      </c>
      <c r="V21">
        <v>98.079757999999998</v>
      </c>
      <c r="W21">
        <v>96.899742000000003</v>
      </c>
      <c r="X21">
        <v>95.840691000000007</v>
      </c>
      <c r="Y21">
        <v>95.533233999999993</v>
      </c>
      <c r="Z21">
        <v>94.846573000000006</v>
      </c>
      <c r="AA21">
        <v>94.080093000000005</v>
      </c>
      <c r="AB21">
        <v>93.468681000000004</v>
      </c>
      <c r="AC21">
        <v>92.857795999999993</v>
      </c>
      <c r="AD21">
        <v>92.050880000000006</v>
      </c>
      <c r="AE21">
        <v>91.469420999999997</v>
      </c>
      <c r="AF21">
        <v>91.848557</v>
      </c>
      <c r="AG21">
        <v>90.884299999999996</v>
      </c>
      <c r="AH21">
        <v>89.801238999999995</v>
      </c>
      <c r="AI21">
        <v>89.570892000000001</v>
      </c>
      <c r="AJ21">
        <v>88.466881000000001</v>
      </c>
      <c r="AK21">
        <v>87.250068999999996</v>
      </c>
      <c r="AL21" s="109">
        <v>2E-3</v>
      </c>
    </row>
    <row r="22" spans="1:38" ht="15" customHeight="1">
      <c r="A22" s="118" t="s">
        <v>112</v>
      </c>
      <c r="B22" s="111" t="s">
        <v>920</v>
      </c>
      <c r="C22" t="s">
        <v>1554</v>
      </c>
      <c r="D22" t="s">
        <v>1596</v>
      </c>
      <c r="E22" t="s">
        <v>1597</v>
      </c>
      <c r="F22" t="s">
        <v>1588</v>
      </c>
      <c r="G22">
        <v>2.0141610000000001</v>
      </c>
      <c r="H22">
        <v>2.1167549999999999</v>
      </c>
      <c r="I22">
        <v>2.187926</v>
      </c>
      <c r="J22">
        <v>2.1156649999999999</v>
      </c>
      <c r="K22">
        <v>2.1331000000000002</v>
      </c>
      <c r="L22">
        <v>2.1878470000000001</v>
      </c>
      <c r="M22">
        <v>2.2507450000000002</v>
      </c>
      <c r="N22">
        <v>2.3191920000000001</v>
      </c>
      <c r="O22">
        <v>2.4630990000000001</v>
      </c>
      <c r="P22">
        <v>2.6162890000000001</v>
      </c>
      <c r="Q22">
        <v>2.8022209999999999</v>
      </c>
      <c r="R22">
        <v>2.953589</v>
      </c>
      <c r="S22">
        <v>3.1204510000000001</v>
      </c>
      <c r="T22">
        <v>3.262651</v>
      </c>
      <c r="U22">
        <v>3.4054700000000002</v>
      </c>
      <c r="V22">
        <v>3.4967199999999998</v>
      </c>
      <c r="W22">
        <v>3.5487950000000001</v>
      </c>
      <c r="X22">
        <v>3.5898059999999998</v>
      </c>
      <c r="Y22">
        <v>3.6460110000000001</v>
      </c>
      <c r="Z22">
        <v>3.6739130000000002</v>
      </c>
      <c r="AA22">
        <v>3.6936909999999998</v>
      </c>
      <c r="AB22">
        <v>3.701219</v>
      </c>
      <c r="AC22">
        <v>3.7075459999999998</v>
      </c>
      <c r="AD22">
        <v>3.7041620000000002</v>
      </c>
      <c r="AE22">
        <v>3.7067700000000001</v>
      </c>
      <c r="AF22">
        <v>3.748243</v>
      </c>
      <c r="AG22">
        <v>3.7305229999999998</v>
      </c>
      <c r="AH22">
        <v>3.7078289999999998</v>
      </c>
      <c r="AI22">
        <v>3.7189480000000001</v>
      </c>
      <c r="AJ22">
        <v>3.697174</v>
      </c>
      <c r="AK22">
        <v>3.6692339999999999</v>
      </c>
      <c r="AL22" s="109">
        <v>0.02</v>
      </c>
    </row>
    <row r="23" spans="1:38" ht="15" customHeight="1">
      <c r="A23" s="118" t="s">
        <v>112</v>
      </c>
      <c r="B23" s="111" t="s">
        <v>921</v>
      </c>
      <c r="C23" t="s">
        <v>1555</v>
      </c>
      <c r="D23" t="s">
        <v>1598</v>
      </c>
      <c r="E23" t="s">
        <v>1599</v>
      </c>
      <c r="F23" t="s">
        <v>1588</v>
      </c>
      <c r="G23">
        <v>45.098399999999998</v>
      </c>
      <c r="H23">
        <v>43.183132000000001</v>
      </c>
      <c r="I23">
        <v>44.878860000000003</v>
      </c>
      <c r="J23">
        <v>42.311188000000001</v>
      </c>
      <c r="K23">
        <v>41.219119999999997</v>
      </c>
      <c r="L23">
        <v>41.567672999999999</v>
      </c>
      <c r="M23">
        <v>41.456791000000003</v>
      </c>
      <c r="N23">
        <v>43.140450000000001</v>
      </c>
      <c r="O23">
        <v>46.895927</v>
      </c>
      <c r="P23">
        <v>51.488796000000001</v>
      </c>
      <c r="Q23">
        <v>58.315021999999999</v>
      </c>
      <c r="R23">
        <v>64.530876000000006</v>
      </c>
      <c r="S23">
        <v>72.045967000000005</v>
      </c>
      <c r="T23">
        <v>79.581985000000003</v>
      </c>
      <c r="U23">
        <v>87.853249000000005</v>
      </c>
      <c r="V23">
        <v>94.674225000000007</v>
      </c>
      <c r="W23">
        <v>100.86777499999999</v>
      </c>
      <c r="X23">
        <v>107.29220599999999</v>
      </c>
      <c r="Y23">
        <v>114.558159</v>
      </c>
      <c r="Z23">
        <v>120.887489</v>
      </c>
      <c r="AA23">
        <v>127.426682</v>
      </c>
      <c r="AB23">
        <v>133.08253500000001</v>
      </c>
      <c r="AC23">
        <v>138.54510500000001</v>
      </c>
      <c r="AD23">
        <v>144.04106100000001</v>
      </c>
      <c r="AE23">
        <v>150.035324</v>
      </c>
      <c r="AF23">
        <v>158.088089</v>
      </c>
      <c r="AG23">
        <v>163.426514</v>
      </c>
      <c r="AH23">
        <v>168.74787900000001</v>
      </c>
      <c r="AI23">
        <v>175.613022</v>
      </c>
      <c r="AJ23">
        <v>181.703384</v>
      </c>
      <c r="AK23">
        <v>187.48808299999999</v>
      </c>
      <c r="AL23" s="109">
        <v>4.9000000000000002E-2</v>
      </c>
    </row>
    <row r="24" spans="1:38" ht="15" customHeight="1">
      <c r="A24" s="118" t="s">
        <v>112</v>
      </c>
      <c r="B24" s="111" t="s">
        <v>922</v>
      </c>
      <c r="C24" t="s">
        <v>1556</v>
      </c>
      <c r="D24" t="s">
        <v>1600</v>
      </c>
      <c r="E24" t="s">
        <v>1601</v>
      </c>
      <c r="F24" t="s">
        <v>1588</v>
      </c>
      <c r="G24">
        <v>65.759253999999999</v>
      </c>
      <c r="H24">
        <v>57.491382999999999</v>
      </c>
      <c r="I24">
        <v>66.992439000000005</v>
      </c>
      <c r="J24">
        <v>73.780128000000005</v>
      </c>
      <c r="K24">
        <v>80.019737000000006</v>
      </c>
      <c r="L24">
        <v>83.488006999999996</v>
      </c>
      <c r="M24">
        <v>88.954521</v>
      </c>
      <c r="N24">
        <v>94.401580999999993</v>
      </c>
      <c r="O24">
        <v>105.246628</v>
      </c>
      <c r="P24">
        <v>117.28207399999999</v>
      </c>
      <c r="Q24">
        <v>132.60144</v>
      </c>
      <c r="R24">
        <v>153.49262999999999</v>
      </c>
      <c r="S24">
        <v>173.61665300000001</v>
      </c>
      <c r="T24">
        <v>198.33242799999999</v>
      </c>
      <c r="U24">
        <v>225.30926500000001</v>
      </c>
      <c r="V24">
        <v>254.45285000000001</v>
      </c>
      <c r="W24">
        <v>278.038544</v>
      </c>
      <c r="X24">
        <v>303.48288000000002</v>
      </c>
      <c r="Y24">
        <v>332.549622</v>
      </c>
      <c r="Z24">
        <v>360.707672</v>
      </c>
      <c r="AA24">
        <v>386.63501000000002</v>
      </c>
      <c r="AB24">
        <v>406.61685199999999</v>
      </c>
      <c r="AC24">
        <v>425.57904100000002</v>
      </c>
      <c r="AD24">
        <v>443.11395299999998</v>
      </c>
      <c r="AE24">
        <v>462.96020499999997</v>
      </c>
      <c r="AF24">
        <v>488.96313500000002</v>
      </c>
      <c r="AG24">
        <v>510.02221700000001</v>
      </c>
      <c r="AH24">
        <v>528.28735400000005</v>
      </c>
      <c r="AI24">
        <v>553.26159700000005</v>
      </c>
      <c r="AJ24">
        <v>572.91253700000004</v>
      </c>
      <c r="AK24">
        <v>594.61016800000004</v>
      </c>
      <c r="AL24" s="109">
        <v>7.5999999999999998E-2</v>
      </c>
    </row>
    <row r="25" spans="1:38" ht="15" customHeight="1">
      <c r="A25" s="118" t="s">
        <v>116</v>
      </c>
      <c r="B25" s="111" t="s">
        <v>923</v>
      </c>
      <c r="C25" t="s">
        <v>1557</v>
      </c>
      <c r="D25" t="s">
        <v>1602</v>
      </c>
      <c r="E25" t="s">
        <v>1603</v>
      </c>
      <c r="F25" t="s">
        <v>1588</v>
      </c>
      <c r="G25">
        <v>20.674416000000001</v>
      </c>
      <c r="H25">
        <v>28.176988999999999</v>
      </c>
      <c r="I25">
        <v>33.950932000000002</v>
      </c>
      <c r="J25">
        <v>36.931286</v>
      </c>
      <c r="K25">
        <v>41.969532000000001</v>
      </c>
      <c r="L25">
        <v>48.640994999999997</v>
      </c>
      <c r="M25">
        <v>55.013874000000001</v>
      </c>
      <c r="N25">
        <v>62.905365000000003</v>
      </c>
      <c r="O25">
        <v>73.882957000000005</v>
      </c>
      <c r="P25">
        <v>77.068755999999993</v>
      </c>
      <c r="Q25">
        <v>80.696731999999997</v>
      </c>
      <c r="R25">
        <v>81.135765000000006</v>
      </c>
      <c r="S25">
        <v>83.302795000000003</v>
      </c>
      <c r="T25">
        <v>84.292327999999998</v>
      </c>
      <c r="U25">
        <v>85.728806000000006</v>
      </c>
      <c r="V25">
        <v>84.681640999999999</v>
      </c>
      <c r="W25">
        <v>83.560676999999998</v>
      </c>
      <c r="X25">
        <v>82.382141000000004</v>
      </c>
      <c r="Y25">
        <v>81.626305000000002</v>
      </c>
      <c r="Z25">
        <v>79.956458999999995</v>
      </c>
      <c r="AA25">
        <v>78.624977000000001</v>
      </c>
      <c r="AB25">
        <v>76.511696000000001</v>
      </c>
      <c r="AC25">
        <v>74.205223000000004</v>
      </c>
      <c r="AD25">
        <v>72.000122000000005</v>
      </c>
      <c r="AE25">
        <v>69.958206000000004</v>
      </c>
      <c r="AF25">
        <v>68.774047999999993</v>
      </c>
      <c r="AG25">
        <v>66.152739999999994</v>
      </c>
      <c r="AH25">
        <v>63.704295999999999</v>
      </c>
      <c r="AI25">
        <v>61.705100999999999</v>
      </c>
      <c r="AJ25">
        <v>59.545723000000002</v>
      </c>
      <c r="AK25">
        <v>57.139907999999998</v>
      </c>
      <c r="AL25" s="109">
        <v>3.4000000000000002E-2</v>
      </c>
    </row>
    <row r="26" spans="1:38" ht="15" customHeight="1">
      <c r="A26" s="118" t="s">
        <v>116</v>
      </c>
      <c r="B26" s="111" t="s">
        <v>924</v>
      </c>
      <c r="C26" t="s">
        <v>1558</v>
      </c>
      <c r="D26" t="s">
        <v>1604</v>
      </c>
      <c r="E26" t="s">
        <v>1605</v>
      </c>
      <c r="F26" t="s">
        <v>1588</v>
      </c>
      <c r="G26">
        <v>5.3106419999999996</v>
      </c>
      <c r="H26">
        <v>5.6303320000000001</v>
      </c>
      <c r="I26">
        <v>5.2414160000000001</v>
      </c>
      <c r="J26">
        <v>4.6340560000000002</v>
      </c>
      <c r="K26">
        <v>4.4100590000000004</v>
      </c>
      <c r="L26">
        <v>4.3392419999999996</v>
      </c>
      <c r="M26">
        <v>4.3922869999999996</v>
      </c>
      <c r="N26">
        <v>4.544848</v>
      </c>
      <c r="O26">
        <v>4.8866290000000001</v>
      </c>
      <c r="P26">
        <v>5.3271199999999999</v>
      </c>
      <c r="Q26">
        <v>5.9793890000000003</v>
      </c>
      <c r="R26">
        <v>6.4114420000000001</v>
      </c>
      <c r="S26">
        <v>6.8253269999999997</v>
      </c>
      <c r="T26">
        <v>7.1649520000000004</v>
      </c>
      <c r="U26">
        <v>7.5200129999999996</v>
      </c>
      <c r="V26">
        <v>7.7050919999999996</v>
      </c>
      <c r="W26">
        <v>7.8150329999999997</v>
      </c>
      <c r="X26">
        <v>7.9051960000000001</v>
      </c>
      <c r="Y26">
        <v>8.0241579999999999</v>
      </c>
      <c r="Z26">
        <v>8.0557169999999996</v>
      </c>
      <c r="AA26">
        <v>8.0790989999999994</v>
      </c>
      <c r="AB26">
        <v>8.0360820000000004</v>
      </c>
      <c r="AC26">
        <v>7.9697839999999998</v>
      </c>
      <c r="AD26">
        <v>7.8934300000000004</v>
      </c>
      <c r="AE26">
        <v>7.8318729999999999</v>
      </c>
      <c r="AF26">
        <v>7.8577079999999997</v>
      </c>
      <c r="AG26">
        <v>7.7429709999999998</v>
      </c>
      <c r="AH26">
        <v>7.623875</v>
      </c>
      <c r="AI26">
        <v>7.568454</v>
      </c>
      <c r="AJ26">
        <v>7.464639</v>
      </c>
      <c r="AK26">
        <v>7.3430020000000003</v>
      </c>
      <c r="AL26" s="109">
        <v>1.0999999999999999E-2</v>
      </c>
    </row>
    <row r="27" spans="1:38" ht="15" customHeight="1">
      <c r="A27" s="118" t="s">
        <v>115</v>
      </c>
      <c r="B27" s="111" t="s">
        <v>925</v>
      </c>
      <c r="C27" t="s">
        <v>1559</v>
      </c>
      <c r="D27" t="s">
        <v>1606</v>
      </c>
      <c r="E27" t="s">
        <v>1607</v>
      </c>
      <c r="F27" t="s">
        <v>1588</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t="s">
        <v>146</v>
      </c>
    </row>
    <row r="28" spans="1:38" ht="15" customHeight="1">
      <c r="A28" s="118" t="s">
        <v>114</v>
      </c>
      <c r="B28" s="111" t="s">
        <v>926</v>
      </c>
      <c r="C28" t="s">
        <v>1560</v>
      </c>
      <c r="D28" t="s">
        <v>1608</v>
      </c>
      <c r="E28" t="s">
        <v>1609</v>
      </c>
      <c r="F28" t="s">
        <v>1588</v>
      </c>
      <c r="G28">
        <v>121.397232</v>
      </c>
      <c r="H28">
        <v>136.909775</v>
      </c>
      <c r="I28">
        <v>161.620529</v>
      </c>
      <c r="J28">
        <v>172.90016199999999</v>
      </c>
      <c r="K28">
        <v>185.48762500000001</v>
      </c>
      <c r="L28">
        <v>197.378525</v>
      </c>
      <c r="M28">
        <v>206.532532</v>
      </c>
      <c r="N28">
        <v>216.445618</v>
      </c>
      <c r="O28">
        <v>232.97335799999999</v>
      </c>
      <c r="P28">
        <v>246.07936100000001</v>
      </c>
      <c r="Q28">
        <v>261.67312600000002</v>
      </c>
      <c r="R28">
        <v>274.52325400000001</v>
      </c>
      <c r="S28">
        <v>287.88394199999999</v>
      </c>
      <c r="T28">
        <v>300.89297499999998</v>
      </c>
      <c r="U28">
        <v>315.429779</v>
      </c>
      <c r="V28">
        <v>326.46142600000002</v>
      </c>
      <c r="W28">
        <v>334.92172199999999</v>
      </c>
      <c r="X28">
        <v>344.05874599999999</v>
      </c>
      <c r="Y28">
        <v>356.154785</v>
      </c>
      <c r="Z28">
        <v>366.537689</v>
      </c>
      <c r="AA28">
        <v>377.08914199999998</v>
      </c>
      <c r="AB28">
        <v>390.3526</v>
      </c>
      <c r="AC28">
        <v>401.862122</v>
      </c>
      <c r="AD28">
        <v>413.02459700000003</v>
      </c>
      <c r="AE28">
        <v>425.68554699999999</v>
      </c>
      <c r="AF28">
        <v>443.74679600000002</v>
      </c>
      <c r="AG28">
        <v>455.27056900000002</v>
      </c>
      <c r="AH28">
        <v>466.52200299999998</v>
      </c>
      <c r="AI28">
        <v>482.34301799999997</v>
      </c>
      <c r="AJ28">
        <v>494.321167</v>
      </c>
      <c r="AK28">
        <v>505.77969400000001</v>
      </c>
      <c r="AL28" s="109">
        <v>4.9000000000000002E-2</v>
      </c>
    </row>
    <row r="29" spans="1:38" ht="15" customHeight="1">
      <c r="A29" s="118" t="s">
        <v>113</v>
      </c>
      <c r="B29" s="111" t="s">
        <v>927</v>
      </c>
      <c r="C29" t="s">
        <v>1561</v>
      </c>
      <c r="D29" t="s">
        <v>1610</v>
      </c>
      <c r="E29" t="s">
        <v>1611</v>
      </c>
      <c r="F29" t="s">
        <v>1588</v>
      </c>
      <c r="G29">
        <v>0.43629899999999999</v>
      </c>
      <c r="H29">
        <v>0.44688600000000001</v>
      </c>
      <c r="I29">
        <v>0.54858899999999999</v>
      </c>
      <c r="J29">
        <v>0.60780699999999999</v>
      </c>
      <c r="K29">
        <v>0.65428600000000003</v>
      </c>
      <c r="L29">
        <v>0.68139700000000003</v>
      </c>
      <c r="M29">
        <v>0.67553300000000005</v>
      </c>
      <c r="N29">
        <v>0.66068800000000005</v>
      </c>
      <c r="O29">
        <v>0.66388499999999995</v>
      </c>
      <c r="P29">
        <v>0.65932400000000002</v>
      </c>
      <c r="Q29">
        <v>0.65431600000000001</v>
      </c>
      <c r="R29">
        <v>0.66020900000000005</v>
      </c>
      <c r="S29">
        <v>0.65928699999999996</v>
      </c>
      <c r="T29">
        <v>0.66081100000000004</v>
      </c>
      <c r="U29">
        <v>0.66457699999999997</v>
      </c>
      <c r="V29">
        <v>0.66665700000000006</v>
      </c>
      <c r="W29">
        <v>0.65699399999999997</v>
      </c>
      <c r="X29">
        <v>0.65082700000000004</v>
      </c>
      <c r="Y29">
        <v>0.65140600000000004</v>
      </c>
      <c r="Z29">
        <v>0.64930500000000002</v>
      </c>
      <c r="AA29">
        <v>0.64486699999999997</v>
      </c>
      <c r="AB29">
        <v>0.64294700000000005</v>
      </c>
      <c r="AC29">
        <v>0.64115999999999995</v>
      </c>
      <c r="AD29">
        <v>0.63736599999999999</v>
      </c>
      <c r="AE29">
        <v>0.635911</v>
      </c>
      <c r="AF29">
        <v>0.64154299999999997</v>
      </c>
      <c r="AG29">
        <v>0.63843099999999997</v>
      </c>
      <c r="AH29">
        <v>0.63314400000000004</v>
      </c>
      <c r="AI29">
        <v>0.63452600000000003</v>
      </c>
      <c r="AJ29">
        <v>0.62921300000000002</v>
      </c>
      <c r="AK29">
        <v>0.62481299999999995</v>
      </c>
      <c r="AL29" s="109">
        <v>1.2E-2</v>
      </c>
    </row>
    <row r="30" spans="1:38" ht="15" customHeight="1">
      <c r="A30" s="118" t="s">
        <v>113</v>
      </c>
      <c r="B30" s="111" t="s">
        <v>928</v>
      </c>
      <c r="C30" t="s">
        <v>1562</v>
      </c>
      <c r="D30" t="s">
        <v>1612</v>
      </c>
      <c r="E30" t="s">
        <v>1613</v>
      </c>
      <c r="F30" t="s">
        <v>1588</v>
      </c>
      <c r="G30">
        <v>2.233771</v>
      </c>
      <c r="H30">
        <v>2.3549190000000002</v>
      </c>
      <c r="I30">
        <v>2.6102080000000001</v>
      </c>
      <c r="J30">
        <v>2.6420149999999998</v>
      </c>
      <c r="K30">
        <v>2.6773419999999999</v>
      </c>
      <c r="L30">
        <v>2.7028590000000001</v>
      </c>
      <c r="M30">
        <v>2.6681970000000002</v>
      </c>
      <c r="N30">
        <v>2.6230820000000001</v>
      </c>
      <c r="O30">
        <v>2.6450670000000001</v>
      </c>
      <c r="P30">
        <v>2.6557900000000001</v>
      </c>
      <c r="Q30">
        <v>2.6701060000000001</v>
      </c>
      <c r="R30">
        <v>2.6834129999999998</v>
      </c>
      <c r="S30">
        <v>2.6993930000000002</v>
      </c>
      <c r="T30">
        <v>2.7136650000000002</v>
      </c>
      <c r="U30">
        <v>2.737803</v>
      </c>
      <c r="V30">
        <v>2.7418469999999999</v>
      </c>
      <c r="W30">
        <v>2.7204739999999998</v>
      </c>
      <c r="X30">
        <v>2.7040519999999999</v>
      </c>
      <c r="Y30">
        <v>2.7096710000000002</v>
      </c>
      <c r="Z30">
        <v>2.7040820000000001</v>
      </c>
      <c r="AA30">
        <v>2.6957080000000002</v>
      </c>
      <c r="AB30">
        <v>2.6903959999999998</v>
      </c>
      <c r="AC30">
        <v>2.6841889999999999</v>
      </c>
      <c r="AD30">
        <v>2.672501</v>
      </c>
      <c r="AE30">
        <v>2.6680100000000002</v>
      </c>
      <c r="AF30">
        <v>2.6929240000000001</v>
      </c>
      <c r="AG30">
        <v>2.6788340000000002</v>
      </c>
      <c r="AH30">
        <v>2.6605189999999999</v>
      </c>
      <c r="AI30">
        <v>2.6682290000000002</v>
      </c>
      <c r="AJ30">
        <v>2.6504690000000002</v>
      </c>
      <c r="AK30">
        <v>2.630525</v>
      </c>
      <c r="AL30" s="109">
        <v>5.0000000000000001E-3</v>
      </c>
    </row>
    <row r="31" spans="1:38" ht="15" customHeight="1">
      <c r="A31" s="118" t="s">
        <v>853</v>
      </c>
      <c r="B31" s="111" t="s">
        <v>929</v>
      </c>
      <c r="C31" t="s">
        <v>1563</v>
      </c>
      <c r="D31" t="s">
        <v>1614</v>
      </c>
      <c r="E31" t="s">
        <v>1615</v>
      </c>
      <c r="F31" t="s">
        <v>1588</v>
      </c>
      <c r="G31">
        <v>0.41389199999999998</v>
      </c>
      <c r="H31">
        <v>0.373083</v>
      </c>
      <c r="I31">
        <v>0.43224200000000002</v>
      </c>
      <c r="J31">
        <v>0.45028600000000002</v>
      </c>
      <c r="K31">
        <v>0.45489200000000002</v>
      </c>
      <c r="L31">
        <v>0.45953699999999997</v>
      </c>
      <c r="M31">
        <v>0.45393699999999998</v>
      </c>
      <c r="N31">
        <v>0.44735999999999998</v>
      </c>
      <c r="O31">
        <v>0.45521699999999998</v>
      </c>
      <c r="P31">
        <v>0.45961400000000002</v>
      </c>
      <c r="Q31">
        <v>0.46068799999999999</v>
      </c>
      <c r="R31">
        <v>0.47550500000000001</v>
      </c>
      <c r="S31">
        <v>0.47844599999999998</v>
      </c>
      <c r="T31">
        <v>0.485149</v>
      </c>
      <c r="U31">
        <v>0.49132700000000001</v>
      </c>
      <c r="V31">
        <v>0.499504</v>
      </c>
      <c r="W31">
        <v>0.49548599999999998</v>
      </c>
      <c r="X31">
        <v>0.49308000000000002</v>
      </c>
      <c r="Y31">
        <v>0.496612</v>
      </c>
      <c r="Z31">
        <v>0.499809</v>
      </c>
      <c r="AA31">
        <v>0.499778</v>
      </c>
      <c r="AB31">
        <v>0.50252600000000003</v>
      </c>
      <c r="AC31">
        <v>0.50540099999999999</v>
      </c>
      <c r="AD31">
        <v>0.50678500000000004</v>
      </c>
      <c r="AE31">
        <v>0.50928600000000002</v>
      </c>
      <c r="AF31">
        <v>0.517814</v>
      </c>
      <c r="AG31">
        <v>0.52007300000000001</v>
      </c>
      <c r="AH31">
        <v>0.51906799999999997</v>
      </c>
      <c r="AI31">
        <v>0.52413200000000004</v>
      </c>
      <c r="AJ31">
        <v>0.52189600000000003</v>
      </c>
      <c r="AK31">
        <v>0.521648</v>
      </c>
      <c r="AL31" s="109">
        <v>8.0000000000000002E-3</v>
      </c>
    </row>
    <row r="32" spans="1:38" ht="15" customHeight="1">
      <c r="A32" s="118" t="s">
        <v>853</v>
      </c>
      <c r="B32" s="111" t="s">
        <v>930</v>
      </c>
      <c r="C32" t="s">
        <v>1564</v>
      </c>
      <c r="D32" t="s">
        <v>1614</v>
      </c>
      <c r="E32" t="s">
        <v>1616</v>
      </c>
      <c r="F32" t="s">
        <v>1588</v>
      </c>
      <c r="G32">
        <v>0.55315300000000001</v>
      </c>
      <c r="H32">
        <v>0.58484800000000003</v>
      </c>
      <c r="I32">
        <v>0.64725900000000003</v>
      </c>
      <c r="J32">
        <v>0.65540200000000004</v>
      </c>
      <c r="K32">
        <v>0.66368400000000005</v>
      </c>
      <c r="L32">
        <v>0.66954100000000005</v>
      </c>
      <c r="M32">
        <v>0.66135900000000003</v>
      </c>
      <c r="N32">
        <v>0.65037699999999998</v>
      </c>
      <c r="O32">
        <v>0.655528</v>
      </c>
      <c r="P32">
        <v>0.658057</v>
      </c>
      <c r="Q32">
        <v>0.66197300000000003</v>
      </c>
      <c r="R32">
        <v>0.66510400000000003</v>
      </c>
      <c r="S32">
        <v>0.66882799999999998</v>
      </c>
      <c r="T32">
        <v>0.67204200000000003</v>
      </c>
      <c r="U32">
        <v>0.67763099999999998</v>
      </c>
      <c r="V32">
        <v>0.67803500000000005</v>
      </c>
      <c r="W32">
        <v>0.67215499999999995</v>
      </c>
      <c r="X32">
        <v>0.66730699999999998</v>
      </c>
      <c r="Y32">
        <v>0.66812700000000003</v>
      </c>
      <c r="Z32">
        <v>0.66622700000000001</v>
      </c>
      <c r="AA32">
        <v>0.66366099999999995</v>
      </c>
      <c r="AB32">
        <v>0.66194799999999998</v>
      </c>
      <c r="AC32">
        <v>0.66001600000000005</v>
      </c>
      <c r="AD32">
        <v>0.65696100000000002</v>
      </c>
      <c r="AE32">
        <v>0.65544199999999997</v>
      </c>
      <c r="AF32">
        <v>0.66126600000000002</v>
      </c>
      <c r="AG32">
        <v>0.65729000000000004</v>
      </c>
      <c r="AH32">
        <v>0.65231099999999997</v>
      </c>
      <c r="AI32">
        <v>0.65364599999999995</v>
      </c>
      <c r="AJ32">
        <v>0.64876599999999995</v>
      </c>
      <c r="AK32">
        <v>0.64339400000000002</v>
      </c>
      <c r="AL32" s="109">
        <v>5.0000000000000001E-3</v>
      </c>
    </row>
    <row r="33" spans="1:38" ht="15" customHeight="1">
      <c r="A33" s="118" t="s">
        <v>854</v>
      </c>
      <c r="B33" s="111" t="s">
        <v>931</v>
      </c>
      <c r="C33" t="s">
        <v>1565</v>
      </c>
      <c r="D33" t="s">
        <v>1617</v>
      </c>
      <c r="E33" t="s">
        <v>1618</v>
      </c>
      <c r="F33" t="s">
        <v>1588</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t="s">
        <v>146</v>
      </c>
    </row>
    <row r="34" spans="1:38" ht="15" customHeight="1">
      <c r="A34" s="118" t="s">
        <v>854</v>
      </c>
      <c r="B34" s="111" t="s">
        <v>932</v>
      </c>
      <c r="C34" t="s">
        <v>1566</v>
      </c>
      <c r="D34" t="s">
        <v>1619</v>
      </c>
      <c r="E34" t="s">
        <v>1620</v>
      </c>
      <c r="F34" t="s">
        <v>1588</v>
      </c>
      <c r="G34">
        <v>0.17832799999999999</v>
      </c>
      <c r="H34">
        <v>0.18437400000000001</v>
      </c>
      <c r="I34">
        <v>0.21912999999999999</v>
      </c>
      <c r="J34">
        <v>0.24729699999999999</v>
      </c>
      <c r="K34">
        <v>0.283277</v>
      </c>
      <c r="L34">
        <v>0.33186599999999999</v>
      </c>
      <c r="M34">
        <v>0.37571900000000003</v>
      </c>
      <c r="N34">
        <v>0.42196699999999998</v>
      </c>
      <c r="O34">
        <v>0.48280099999999998</v>
      </c>
      <c r="P34">
        <v>0.54520800000000003</v>
      </c>
      <c r="Q34">
        <v>0.61085900000000004</v>
      </c>
      <c r="R34">
        <v>0.67425599999999997</v>
      </c>
      <c r="S34">
        <v>0.73638300000000001</v>
      </c>
      <c r="T34">
        <v>0.79417099999999996</v>
      </c>
      <c r="U34">
        <v>0.85042899999999999</v>
      </c>
      <c r="V34">
        <v>0.89630500000000002</v>
      </c>
      <c r="W34">
        <v>0.92880200000000002</v>
      </c>
      <c r="X34">
        <v>0.95828199999999997</v>
      </c>
      <c r="Y34">
        <v>0.99207900000000004</v>
      </c>
      <c r="Z34">
        <v>1.0194589999999999</v>
      </c>
      <c r="AA34">
        <v>1.0433060000000001</v>
      </c>
      <c r="AB34">
        <v>1.0675779999999999</v>
      </c>
      <c r="AC34">
        <v>1.0908180000000001</v>
      </c>
      <c r="AD34">
        <v>1.110843</v>
      </c>
      <c r="AE34">
        <v>1.133713</v>
      </c>
      <c r="AF34">
        <v>1.169284</v>
      </c>
      <c r="AG34">
        <v>1.1889510000000001</v>
      </c>
      <c r="AH34">
        <v>1.2056260000000001</v>
      </c>
      <c r="AI34">
        <v>1.2346550000000001</v>
      </c>
      <c r="AJ34">
        <v>1.250848</v>
      </c>
      <c r="AK34">
        <v>1.266985</v>
      </c>
      <c r="AL34" s="109">
        <v>6.8000000000000005E-2</v>
      </c>
    </row>
    <row r="35" spans="1:38" ht="15" customHeight="1">
      <c r="A35" s="118"/>
      <c r="B35" s="111" t="s">
        <v>933</v>
      </c>
      <c r="C35" t="s">
        <v>1567</v>
      </c>
      <c r="D35" t="s">
        <v>1621</v>
      </c>
      <c r="E35" t="s">
        <v>1622</v>
      </c>
      <c r="F35" t="s">
        <v>1588</v>
      </c>
      <c r="G35">
        <v>346.935272</v>
      </c>
      <c r="H35">
        <v>366.23074300000002</v>
      </c>
      <c r="I35">
        <v>417.21722399999999</v>
      </c>
      <c r="J35">
        <v>436.024811</v>
      </c>
      <c r="K35">
        <v>459.848816</v>
      </c>
      <c r="L35">
        <v>483.04775999999998</v>
      </c>
      <c r="M35">
        <v>502.50482199999999</v>
      </c>
      <c r="N35">
        <v>525.64086899999995</v>
      </c>
      <c r="O35">
        <v>568.70343000000003</v>
      </c>
      <c r="P35">
        <v>602.35955799999999</v>
      </c>
      <c r="Q35">
        <v>644.92663600000003</v>
      </c>
      <c r="R35">
        <v>686.01440400000001</v>
      </c>
      <c r="S35">
        <v>730.05273399999999</v>
      </c>
      <c r="T35">
        <v>776.91992200000004</v>
      </c>
      <c r="U35">
        <v>829.09399399999995</v>
      </c>
      <c r="V35">
        <v>875.03411900000003</v>
      </c>
      <c r="W35">
        <v>911.12616000000003</v>
      </c>
      <c r="X35">
        <v>950.02514599999995</v>
      </c>
      <c r="Y35">
        <v>997.61016800000004</v>
      </c>
      <c r="Z35">
        <v>1040.204346</v>
      </c>
      <c r="AA35">
        <v>1081.1759030000001</v>
      </c>
      <c r="AB35">
        <v>1117.3350829999999</v>
      </c>
      <c r="AC35">
        <v>1150.3082280000001</v>
      </c>
      <c r="AD35">
        <v>1181.4125979999999</v>
      </c>
      <c r="AE35">
        <v>1217.249634</v>
      </c>
      <c r="AF35">
        <v>1268.7094729999999</v>
      </c>
      <c r="AG35">
        <v>1302.913452</v>
      </c>
      <c r="AH35">
        <v>1334.0649410000001</v>
      </c>
      <c r="AI35">
        <v>1379.4960940000001</v>
      </c>
      <c r="AJ35">
        <v>1413.8126219999999</v>
      </c>
      <c r="AK35">
        <v>1448.9676509999999</v>
      </c>
      <c r="AL35" s="109">
        <v>4.9000000000000002E-2</v>
      </c>
    </row>
    <row r="36" spans="1:38" ht="15" customHeight="1">
      <c r="A36" s="118"/>
      <c r="B36" s="111" t="s">
        <v>934</v>
      </c>
      <c r="C36" t="s">
        <v>935</v>
      </c>
      <c r="D36" t="s">
        <v>1623</v>
      </c>
      <c r="E36" t="s">
        <v>1624</v>
      </c>
      <c r="F36" t="s">
        <v>1625</v>
      </c>
      <c r="G36">
        <v>7.2617570000000002</v>
      </c>
      <c r="H36">
        <v>7.1317060000000003</v>
      </c>
      <c r="I36">
        <v>7.3713329999999999</v>
      </c>
      <c r="J36">
        <v>7.6314289999999998</v>
      </c>
      <c r="K36">
        <v>7.9388050000000003</v>
      </c>
      <c r="L36">
        <v>8.25793</v>
      </c>
      <c r="M36">
        <v>8.6959309999999999</v>
      </c>
      <c r="N36">
        <v>9.2486280000000001</v>
      </c>
      <c r="O36">
        <v>9.9263720000000006</v>
      </c>
      <c r="P36">
        <v>10.470497</v>
      </c>
      <c r="Q36">
        <v>11.130689</v>
      </c>
      <c r="R36">
        <v>11.797069</v>
      </c>
      <c r="S36">
        <v>12.471461</v>
      </c>
      <c r="T36">
        <v>13.203564999999999</v>
      </c>
      <c r="U36">
        <v>13.967699</v>
      </c>
      <c r="V36">
        <v>14.725889</v>
      </c>
      <c r="W36">
        <v>15.443156</v>
      </c>
      <c r="X36">
        <v>16.196693</v>
      </c>
      <c r="Y36">
        <v>16.973568</v>
      </c>
      <c r="Z36">
        <v>17.735476999999999</v>
      </c>
      <c r="AA36">
        <v>18.487103999999999</v>
      </c>
      <c r="AB36">
        <v>19.144907</v>
      </c>
      <c r="AC36">
        <v>19.756143999999999</v>
      </c>
      <c r="AD36">
        <v>20.37764</v>
      </c>
      <c r="AE36">
        <v>21.032349</v>
      </c>
      <c r="AF36">
        <v>21.722670000000001</v>
      </c>
      <c r="AG36">
        <v>22.431474999999999</v>
      </c>
      <c r="AH36">
        <v>23.125471000000001</v>
      </c>
      <c r="AI36">
        <v>23.84638</v>
      </c>
      <c r="AJ36">
        <v>24.602717999999999</v>
      </c>
      <c r="AK36">
        <v>25.411739000000001</v>
      </c>
      <c r="AL36" s="109">
        <v>4.2999999999999997E-2</v>
      </c>
    </row>
    <row r="37" spans="1:38" ht="15" customHeight="1">
      <c r="A37" s="118"/>
      <c r="B37" s="111" t="s">
        <v>936</v>
      </c>
      <c r="C37" t="s">
        <v>937</v>
      </c>
      <c r="D37" t="s">
        <v>1626</v>
      </c>
      <c r="E37" t="s">
        <v>1627</v>
      </c>
      <c r="F37" t="s">
        <v>1588</v>
      </c>
      <c r="G37">
        <v>4777.5668949999999</v>
      </c>
      <c r="H37">
        <v>5135.2470700000003</v>
      </c>
      <c r="I37">
        <v>5659.9975590000004</v>
      </c>
      <c r="J37">
        <v>5713.5405270000001</v>
      </c>
      <c r="K37">
        <v>5792.4189450000003</v>
      </c>
      <c r="L37">
        <v>5849.501953</v>
      </c>
      <c r="M37">
        <v>5778.6196289999998</v>
      </c>
      <c r="N37">
        <v>5683.4472660000001</v>
      </c>
      <c r="O37">
        <v>5729.2172849999997</v>
      </c>
      <c r="P37">
        <v>5752.921875</v>
      </c>
      <c r="Q37">
        <v>5794.1308589999999</v>
      </c>
      <c r="R37">
        <v>5815.1259769999997</v>
      </c>
      <c r="S37">
        <v>5853.7866210000002</v>
      </c>
      <c r="T37">
        <v>5884.1684569999998</v>
      </c>
      <c r="U37">
        <v>5935.794922</v>
      </c>
      <c r="V37">
        <v>5942.1479490000002</v>
      </c>
      <c r="W37">
        <v>5899.8701170000004</v>
      </c>
      <c r="X37">
        <v>5865.5498049999997</v>
      </c>
      <c r="Y37">
        <v>5877.4335940000001</v>
      </c>
      <c r="Z37">
        <v>5865.1044920000004</v>
      </c>
      <c r="AA37">
        <v>5848.2705079999996</v>
      </c>
      <c r="AB37">
        <v>5836.1997069999998</v>
      </c>
      <c r="AC37">
        <v>5822.5346680000002</v>
      </c>
      <c r="AD37">
        <v>5797.5927730000003</v>
      </c>
      <c r="AE37">
        <v>5787.5117190000001</v>
      </c>
      <c r="AF37">
        <v>5840.4858400000003</v>
      </c>
      <c r="AG37">
        <v>5808.4165039999998</v>
      </c>
      <c r="AH37">
        <v>5768.8120120000003</v>
      </c>
      <c r="AI37">
        <v>5784.9287109999996</v>
      </c>
      <c r="AJ37">
        <v>5746.5708009999998</v>
      </c>
      <c r="AK37">
        <v>5701.9614259999998</v>
      </c>
      <c r="AL37" s="109">
        <v>6.0000000000000001E-3</v>
      </c>
    </row>
    <row r="38" spans="1:38" ht="15" customHeight="1">
      <c r="A38" s="118"/>
      <c r="B38" s="111"/>
      <c r="C38" t="s">
        <v>1568</v>
      </c>
      <c r="E38" t="s">
        <v>1628</v>
      </c>
    </row>
    <row r="39" spans="1:38" ht="15" customHeight="1">
      <c r="A39" s="118"/>
      <c r="B39" s="111"/>
      <c r="C39" t="s">
        <v>1569</v>
      </c>
      <c r="E39" t="s">
        <v>1629</v>
      </c>
    </row>
    <row r="40" spans="1:38" s="37" customFormat="1" ht="15" customHeight="1">
      <c r="A40" s="118" t="s">
        <v>114</v>
      </c>
      <c r="B40" s="111" t="s">
        <v>938</v>
      </c>
      <c r="C40" t="s">
        <v>1549</v>
      </c>
      <c r="D40" t="s">
        <v>1630</v>
      </c>
      <c r="E40" t="s">
        <v>1631</v>
      </c>
      <c r="F40" t="s">
        <v>1588</v>
      </c>
      <c r="G40">
        <v>6511.5112300000001</v>
      </c>
      <c r="H40">
        <v>7292.9345700000003</v>
      </c>
      <c r="I40">
        <v>7525.9262699999999</v>
      </c>
      <c r="J40">
        <v>7716.5991210000002</v>
      </c>
      <c r="K40">
        <v>8010.6342770000001</v>
      </c>
      <c r="L40">
        <v>8217.6806639999995</v>
      </c>
      <c r="M40">
        <v>8112.4086909999996</v>
      </c>
      <c r="N40">
        <v>7927.6225590000004</v>
      </c>
      <c r="O40">
        <v>7939.861328</v>
      </c>
      <c r="P40">
        <v>7908.939453</v>
      </c>
      <c r="Q40">
        <v>7718.6572269999997</v>
      </c>
      <c r="R40">
        <v>7683.6752930000002</v>
      </c>
      <c r="S40">
        <v>7655.0903319999998</v>
      </c>
      <c r="T40">
        <v>7618.3012699999999</v>
      </c>
      <c r="U40">
        <v>7564.6049800000001</v>
      </c>
      <c r="V40">
        <v>7588.0214839999999</v>
      </c>
      <c r="W40">
        <v>7548.6801759999998</v>
      </c>
      <c r="X40">
        <v>7479.4257809999999</v>
      </c>
      <c r="Y40">
        <v>7456.2070309999999</v>
      </c>
      <c r="Z40">
        <v>7444.9130859999996</v>
      </c>
      <c r="AA40">
        <v>7408.1596680000002</v>
      </c>
      <c r="AB40">
        <v>7379.0336909999996</v>
      </c>
      <c r="AC40">
        <v>7367.5815430000002</v>
      </c>
      <c r="AD40">
        <v>7330.8530270000001</v>
      </c>
      <c r="AE40">
        <v>7297.3505859999996</v>
      </c>
      <c r="AF40">
        <v>7318.8364259999998</v>
      </c>
      <c r="AG40">
        <v>7272.265625</v>
      </c>
      <c r="AH40">
        <v>7213.9648440000001</v>
      </c>
      <c r="AI40">
        <v>7236.2163090000004</v>
      </c>
      <c r="AJ40">
        <v>7160.7158200000003</v>
      </c>
      <c r="AK40">
        <v>7073.6337890000004</v>
      </c>
      <c r="AL40" s="109">
        <v>3.0000000000000001E-3</v>
      </c>
    </row>
    <row r="41" spans="1:38" ht="15" customHeight="1">
      <c r="A41" s="118" t="s">
        <v>115</v>
      </c>
      <c r="B41" s="111" t="s">
        <v>939</v>
      </c>
      <c r="C41" t="s">
        <v>1550</v>
      </c>
      <c r="D41" t="s">
        <v>1632</v>
      </c>
      <c r="E41" t="s">
        <v>1633</v>
      </c>
      <c r="F41" t="s">
        <v>1588</v>
      </c>
      <c r="G41">
        <v>46.653286000000001</v>
      </c>
      <c r="H41">
        <v>86.627808000000002</v>
      </c>
      <c r="I41">
        <v>118.902939</v>
      </c>
      <c r="J41">
        <v>111.870407</v>
      </c>
      <c r="K41">
        <v>112.74366000000001</v>
      </c>
      <c r="L41">
        <v>118.86602000000001</v>
      </c>
      <c r="M41">
        <v>113.95781700000001</v>
      </c>
      <c r="N41">
        <v>110.3395</v>
      </c>
      <c r="O41">
        <v>114.477501</v>
      </c>
      <c r="P41">
        <v>115.45842</v>
      </c>
      <c r="Q41">
        <v>113.54399100000001</v>
      </c>
      <c r="R41">
        <v>113.89194500000001</v>
      </c>
      <c r="S41">
        <v>115.929947</v>
      </c>
      <c r="T41">
        <v>115.80641199999999</v>
      </c>
      <c r="U41">
        <v>118.985512</v>
      </c>
      <c r="V41">
        <v>119.196495</v>
      </c>
      <c r="W41">
        <v>121.283905</v>
      </c>
      <c r="X41">
        <v>120.205467</v>
      </c>
      <c r="Y41">
        <v>120.307976</v>
      </c>
      <c r="Z41">
        <v>122.686348</v>
      </c>
      <c r="AA41">
        <v>120.37797500000001</v>
      </c>
      <c r="AB41">
        <v>120.40473900000001</v>
      </c>
      <c r="AC41">
        <v>120.17377500000001</v>
      </c>
      <c r="AD41">
        <v>119.908913</v>
      </c>
      <c r="AE41">
        <v>119.431061</v>
      </c>
      <c r="AF41">
        <v>120.896111</v>
      </c>
      <c r="AG41">
        <v>119.21642300000001</v>
      </c>
      <c r="AH41">
        <v>118.31201900000001</v>
      </c>
      <c r="AI41">
        <v>118.43898</v>
      </c>
      <c r="AJ41">
        <v>117.401825</v>
      </c>
      <c r="AK41">
        <v>115.73097199999999</v>
      </c>
      <c r="AL41" s="109">
        <v>3.1E-2</v>
      </c>
    </row>
    <row r="42" spans="1:38" ht="15" customHeight="1">
      <c r="A42" s="118"/>
      <c r="B42" s="111" t="s">
        <v>940</v>
      </c>
      <c r="C42" t="s">
        <v>1570</v>
      </c>
      <c r="D42" t="s">
        <v>1634</v>
      </c>
      <c r="E42" t="s">
        <v>1635</v>
      </c>
      <c r="F42" t="s">
        <v>1588</v>
      </c>
      <c r="G42">
        <v>6558.1645509999998</v>
      </c>
      <c r="H42">
        <v>7379.5625</v>
      </c>
      <c r="I42">
        <v>7644.8291019999997</v>
      </c>
      <c r="J42">
        <v>7828.4697269999997</v>
      </c>
      <c r="K42">
        <v>8123.3779299999997</v>
      </c>
      <c r="L42">
        <v>8336.546875</v>
      </c>
      <c r="M42">
        <v>8226.3662110000005</v>
      </c>
      <c r="N42">
        <v>8037.9619140000004</v>
      </c>
      <c r="O42">
        <v>8054.3388670000004</v>
      </c>
      <c r="P42">
        <v>8024.3979490000002</v>
      </c>
      <c r="Q42">
        <v>7832.201172</v>
      </c>
      <c r="R42">
        <v>7797.5673829999996</v>
      </c>
      <c r="S42">
        <v>7771.0205079999996</v>
      </c>
      <c r="T42">
        <v>7734.1079099999997</v>
      </c>
      <c r="U42">
        <v>7683.5903319999998</v>
      </c>
      <c r="V42">
        <v>7707.2177730000003</v>
      </c>
      <c r="W42">
        <v>7669.9638670000004</v>
      </c>
      <c r="X42">
        <v>7599.6313479999999</v>
      </c>
      <c r="Y42">
        <v>7576.5151370000003</v>
      </c>
      <c r="Z42">
        <v>7567.5996089999999</v>
      </c>
      <c r="AA42">
        <v>7528.5375979999999</v>
      </c>
      <c r="AB42">
        <v>7499.4384769999997</v>
      </c>
      <c r="AC42">
        <v>7487.7553710000002</v>
      </c>
      <c r="AD42">
        <v>7450.7617190000001</v>
      </c>
      <c r="AE42">
        <v>7416.7817379999997</v>
      </c>
      <c r="AF42">
        <v>7439.732422</v>
      </c>
      <c r="AG42">
        <v>7391.4819340000004</v>
      </c>
      <c r="AH42">
        <v>7332.2768550000001</v>
      </c>
      <c r="AI42">
        <v>7354.6552730000003</v>
      </c>
      <c r="AJ42">
        <v>7278.1176759999998</v>
      </c>
      <c r="AK42">
        <v>7189.3647460000002</v>
      </c>
      <c r="AL42" s="109">
        <v>3.0000000000000001E-3</v>
      </c>
    </row>
    <row r="43" spans="1:38" ht="15" customHeight="1">
      <c r="A43" s="118"/>
      <c r="B43" s="111"/>
      <c r="C43" t="s">
        <v>1571</v>
      </c>
      <c r="E43" t="s">
        <v>1636</v>
      </c>
    </row>
    <row r="44" spans="1:38" ht="15" customHeight="1">
      <c r="A44" s="118" t="s">
        <v>114</v>
      </c>
      <c r="B44" s="111" t="s">
        <v>941</v>
      </c>
      <c r="C44" t="s">
        <v>1553</v>
      </c>
      <c r="D44" t="s">
        <v>1637</v>
      </c>
      <c r="E44" t="s">
        <v>1638</v>
      </c>
      <c r="F44" t="s">
        <v>1588</v>
      </c>
      <c r="G44">
        <v>658.66039999999998</v>
      </c>
      <c r="H44">
        <v>672.66931199999999</v>
      </c>
      <c r="I44">
        <v>696.22937000000002</v>
      </c>
      <c r="J44">
        <v>714.13098100000002</v>
      </c>
      <c r="K44">
        <v>741.75299099999995</v>
      </c>
      <c r="L44">
        <v>761.37091099999998</v>
      </c>
      <c r="M44">
        <v>754.853027</v>
      </c>
      <c r="N44">
        <v>739.60461399999997</v>
      </c>
      <c r="O44">
        <v>742.00176999999996</v>
      </c>
      <c r="P44">
        <v>740.44988999999998</v>
      </c>
      <c r="Q44">
        <v>724.608521</v>
      </c>
      <c r="R44">
        <v>722.612122</v>
      </c>
      <c r="S44">
        <v>721.50848399999995</v>
      </c>
      <c r="T44">
        <v>719.58471699999996</v>
      </c>
      <c r="U44">
        <v>716.46832300000005</v>
      </c>
      <c r="V44">
        <v>719.96905500000003</v>
      </c>
      <c r="W44">
        <v>717.42846699999996</v>
      </c>
      <c r="X44">
        <v>712.79492200000004</v>
      </c>
      <c r="Y44">
        <v>712.05938700000002</v>
      </c>
      <c r="Z44">
        <v>712.29937700000005</v>
      </c>
      <c r="AA44">
        <v>710.03509499999996</v>
      </c>
      <c r="AB44">
        <v>708.38903800000003</v>
      </c>
      <c r="AC44">
        <v>708.26019299999996</v>
      </c>
      <c r="AD44">
        <v>705.70605499999999</v>
      </c>
      <c r="AE44">
        <v>703.53607199999999</v>
      </c>
      <c r="AF44">
        <v>706.82189900000003</v>
      </c>
      <c r="AG44">
        <v>703.31671100000005</v>
      </c>
      <c r="AH44">
        <v>698.72473100000002</v>
      </c>
      <c r="AI44">
        <v>701.90130599999998</v>
      </c>
      <c r="AJ44">
        <v>695.80841099999998</v>
      </c>
      <c r="AK44">
        <v>688.55413799999997</v>
      </c>
      <c r="AL44" s="109">
        <v>1E-3</v>
      </c>
    </row>
    <row r="45" spans="1:38" ht="15" customHeight="1">
      <c r="A45" s="118" t="s">
        <v>112</v>
      </c>
      <c r="B45" s="111" t="s">
        <v>942</v>
      </c>
      <c r="C45" t="s">
        <v>1554</v>
      </c>
      <c r="D45" t="s">
        <v>1639</v>
      </c>
      <c r="E45" t="s">
        <v>1640</v>
      </c>
      <c r="F45" t="s">
        <v>1588</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18" t="s">
        <v>112</v>
      </c>
      <c r="B46" s="111" t="s">
        <v>943</v>
      </c>
      <c r="C46" t="s">
        <v>1555</v>
      </c>
      <c r="D46" t="s">
        <v>1641</v>
      </c>
      <c r="E46" t="s">
        <v>1642</v>
      </c>
      <c r="F46" t="s">
        <v>1588</v>
      </c>
      <c r="G46">
        <v>11.011377</v>
      </c>
      <c r="H46">
        <v>12.580558</v>
      </c>
      <c r="I46">
        <v>13.856382</v>
      </c>
      <c r="J46">
        <v>14.729568</v>
      </c>
      <c r="K46">
        <v>17.766370999999999</v>
      </c>
      <c r="L46">
        <v>20.602139999999999</v>
      </c>
      <c r="M46">
        <v>23.901951</v>
      </c>
      <c r="N46">
        <v>26.800146000000002</v>
      </c>
      <c r="O46">
        <v>30.963303</v>
      </c>
      <c r="P46">
        <v>35.670749999999998</v>
      </c>
      <c r="Q46">
        <v>39.973483999999999</v>
      </c>
      <c r="R46">
        <v>45.244709</v>
      </c>
      <c r="S46">
        <v>51.161358</v>
      </c>
      <c r="T46">
        <v>57.174720999999998</v>
      </c>
      <c r="U46">
        <v>63.200184</v>
      </c>
      <c r="V46">
        <v>69.404929999999993</v>
      </c>
      <c r="W46">
        <v>75.094666000000004</v>
      </c>
      <c r="X46">
        <v>80.330344999999994</v>
      </c>
      <c r="Y46">
        <v>85.896759000000003</v>
      </c>
      <c r="Z46">
        <v>91.319007999999997</v>
      </c>
      <c r="AA46">
        <v>96.360229000000004</v>
      </c>
      <c r="AB46">
        <v>101.13458300000001</v>
      </c>
      <c r="AC46">
        <v>106.007904</v>
      </c>
      <c r="AD46">
        <v>110.533821</v>
      </c>
      <c r="AE46">
        <v>115.07858299999999</v>
      </c>
      <c r="AF46">
        <v>120.596695</v>
      </c>
      <c r="AG46">
        <v>124.79433400000001</v>
      </c>
      <c r="AH46">
        <v>128.80905200000001</v>
      </c>
      <c r="AI46">
        <v>134.22468599999999</v>
      </c>
      <c r="AJ46">
        <v>138.10290499999999</v>
      </c>
      <c r="AK46">
        <v>141.68150299999999</v>
      </c>
      <c r="AL46" s="109">
        <v>8.8999999999999996E-2</v>
      </c>
    </row>
    <row r="47" spans="1:38" ht="15" customHeight="1">
      <c r="A47" s="118" t="s">
        <v>112</v>
      </c>
      <c r="B47" s="111" t="s">
        <v>944</v>
      </c>
      <c r="C47" t="s">
        <v>1556</v>
      </c>
      <c r="D47" t="s">
        <v>1643</v>
      </c>
      <c r="E47" t="s">
        <v>1644</v>
      </c>
      <c r="F47" t="s">
        <v>1588</v>
      </c>
      <c r="G47">
        <v>25.837799</v>
      </c>
      <c r="H47">
        <v>31.257812000000001</v>
      </c>
      <c r="I47">
        <v>36.313628999999999</v>
      </c>
      <c r="J47">
        <v>41.621760999999999</v>
      </c>
      <c r="K47">
        <v>48.076756000000003</v>
      </c>
      <c r="L47">
        <v>52.635860000000001</v>
      </c>
      <c r="M47">
        <v>55.501873000000003</v>
      </c>
      <c r="N47">
        <v>60.360518999999996</v>
      </c>
      <c r="O47">
        <v>68.817986000000005</v>
      </c>
      <c r="P47">
        <v>78.638526999999996</v>
      </c>
      <c r="Q47">
        <v>91.469397999999998</v>
      </c>
      <c r="R47">
        <v>104.873695</v>
      </c>
      <c r="S47">
        <v>121.007698</v>
      </c>
      <c r="T47">
        <v>137.83313000000001</v>
      </c>
      <c r="U47">
        <v>156.39167800000001</v>
      </c>
      <c r="V47">
        <v>175.18623400000001</v>
      </c>
      <c r="W47">
        <v>193.61909499999999</v>
      </c>
      <c r="X47">
        <v>212.34343000000001</v>
      </c>
      <c r="Y47">
        <v>232.899643</v>
      </c>
      <c r="Z47">
        <v>252.66897599999999</v>
      </c>
      <c r="AA47">
        <v>272.35217299999999</v>
      </c>
      <c r="AB47">
        <v>286.00414999999998</v>
      </c>
      <c r="AC47">
        <v>298.94357300000001</v>
      </c>
      <c r="AD47">
        <v>311.789062</v>
      </c>
      <c r="AE47">
        <v>325.64083900000003</v>
      </c>
      <c r="AF47">
        <v>343.58065800000003</v>
      </c>
      <c r="AG47">
        <v>357.28460699999999</v>
      </c>
      <c r="AH47">
        <v>370.97598299999999</v>
      </c>
      <c r="AI47">
        <v>388.95461999999998</v>
      </c>
      <c r="AJ47">
        <v>404.656677</v>
      </c>
      <c r="AK47">
        <v>419.97311400000001</v>
      </c>
      <c r="AL47" s="109">
        <v>9.7000000000000003E-2</v>
      </c>
    </row>
    <row r="48" spans="1:38" ht="15" customHeight="1">
      <c r="A48" s="118" t="s">
        <v>116</v>
      </c>
      <c r="B48" s="111" t="s">
        <v>945</v>
      </c>
      <c r="C48" t="s">
        <v>1557</v>
      </c>
      <c r="D48" t="s">
        <v>1645</v>
      </c>
      <c r="E48" t="s">
        <v>1646</v>
      </c>
      <c r="F48" t="s">
        <v>1588</v>
      </c>
      <c r="G48">
        <v>3.735878</v>
      </c>
      <c r="H48">
        <v>4.1541399999999999</v>
      </c>
      <c r="I48">
        <v>4.3199930000000002</v>
      </c>
      <c r="J48">
        <v>4.4896120000000002</v>
      </c>
      <c r="K48">
        <v>4.8460700000000001</v>
      </c>
      <c r="L48">
        <v>5.0184350000000002</v>
      </c>
      <c r="M48">
        <v>5.0880770000000002</v>
      </c>
      <c r="N48">
        <v>5.6110899999999999</v>
      </c>
      <c r="O48">
        <v>6.3576269999999999</v>
      </c>
      <c r="P48">
        <v>7.1380610000000004</v>
      </c>
      <c r="Q48">
        <v>7.8375640000000004</v>
      </c>
      <c r="R48">
        <v>8.6499839999999999</v>
      </c>
      <c r="S48">
        <v>9.5275210000000001</v>
      </c>
      <c r="T48">
        <v>10.36993</v>
      </c>
      <c r="U48">
        <v>11.207824</v>
      </c>
      <c r="V48">
        <v>12.104683</v>
      </c>
      <c r="W48">
        <v>12.992331</v>
      </c>
      <c r="X48">
        <v>13.974368999999999</v>
      </c>
      <c r="Y48">
        <v>15.18399</v>
      </c>
      <c r="Z48">
        <v>16.544401000000001</v>
      </c>
      <c r="AA48">
        <v>18.060143</v>
      </c>
      <c r="AB48">
        <v>19.723482000000001</v>
      </c>
      <c r="AC48">
        <v>21.642765000000001</v>
      </c>
      <c r="AD48">
        <v>23.778744</v>
      </c>
      <c r="AE48">
        <v>26.269089000000001</v>
      </c>
      <c r="AF48">
        <v>29.479752999999999</v>
      </c>
      <c r="AG48">
        <v>32.905864999999999</v>
      </c>
      <c r="AH48">
        <v>36.874755999999998</v>
      </c>
      <c r="AI48">
        <v>41.898772999999998</v>
      </c>
      <c r="AJ48">
        <v>47.256931000000002</v>
      </c>
      <c r="AK48">
        <v>53.308647000000001</v>
      </c>
      <c r="AL48" s="109">
        <v>9.2999999999999999E-2</v>
      </c>
    </row>
    <row r="49" spans="1:38" ht="15" customHeight="1">
      <c r="A49" s="118" t="s">
        <v>116</v>
      </c>
      <c r="B49" s="111" t="s">
        <v>946</v>
      </c>
      <c r="C49" t="s">
        <v>1558</v>
      </c>
      <c r="D49" t="s">
        <v>1647</v>
      </c>
      <c r="E49" t="s">
        <v>1648</v>
      </c>
      <c r="F49" t="s">
        <v>1588</v>
      </c>
      <c r="G49">
        <v>20.528244000000001</v>
      </c>
      <c r="H49">
        <v>24.639990000000001</v>
      </c>
      <c r="I49">
        <v>24.848987999999999</v>
      </c>
      <c r="J49">
        <v>23.036037</v>
      </c>
      <c r="K49">
        <v>21.596160999999999</v>
      </c>
      <c r="L49">
        <v>39.537579000000001</v>
      </c>
      <c r="M49">
        <v>117.66728999999999</v>
      </c>
      <c r="N49">
        <v>136.57620199999999</v>
      </c>
      <c r="O49">
        <v>138.54098500000001</v>
      </c>
      <c r="P49">
        <v>138.300262</v>
      </c>
      <c r="Q49">
        <v>138.926895</v>
      </c>
      <c r="R49">
        <v>141.40266399999999</v>
      </c>
      <c r="S49">
        <v>145.65278599999999</v>
      </c>
      <c r="T49">
        <v>149.34205600000001</v>
      </c>
      <c r="U49">
        <v>152.88682600000001</v>
      </c>
      <c r="V49">
        <v>156.194107</v>
      </c>
      <c r="W49">
        <v>157.88142400000001</v>
      </c>
      <c r="X49">
        <v>159.08706699999999</v>
      </c>
      <c r="Y49">
        <v>161.10990899999999</v>
      </c>
      <c r="Z49">
        <v>162.462738</v>
      </c>
      <c r="AA49">
        <v>163.21618699999999</v>
      </c>
      <c r="AB49">
        <v>162.86558500000001</v>
      </c>
      <c r="AC49">
        <v>162.495621</v>
      </c>
      <c r="AD49">
        <v>161.73109400000001</v>
      </c>
      <c r="AE49">
        <v>161.126251</v>
      </c>
      <c r="AF49">
        <v>161.926086</v>
      </c>
      <c r="AG49">
        <v>160.603455</v>
      </c>
      <c r="AH49">
        <v>158.96165500000001</v>
      </c>
      <c r="AI49">
        <v>158.86811800000001</v>
      </c>
      <c r="AJ49">
        <v>157.11866800000001</v>
      </c>
      <c r="AK49">
        <v>154.92442299999999</v>
      </c>
      <c r="AL49" s="109">
        <v>7.0000000000000007E-2</v>
      </c>
    </row>
    <row r="50" spans="1:38" ht="15" customHeight="1">
      <c r="A50" s="118" t="s">
        <v>115</v>
      </c>
      <c r="B50" s="111" t="s">
        <v>947</v>
      </c>
      <c r="C50" t="s">
        <v>1559</v>
      </c>
      <c r="D50" t="s">
        <v>1649</v>
      </c>
      <c r="E50" t="s">
        <v>1650</v>
      </c>
      <c r="F50" t="s">
        <v>1588</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t="s">
        <v>146</v>
      </c>
    </row>
    <row r="51" spans="1:38" ht="15" customHeight="1">
      <c r="A51" s="118" t="s">
        <v>114</v>
      </c>
      <c r="B51" s="111" t="s">
        <v>948</v>
      </c>
      <c r="C51" t="s">
        <v>1560</v>
      </c>
      <c r="D51" t="s">
        <v>1651</v>
      </c>
      <c r="E51" t="s">
        <v>1652</v>
      </c>
      <c r="F51" t="s">
        <v>1588</v>
      </c>
      <c r="G51">
        <v>216.35252399999999</v>
      </c>
      <c r="H51">
        <v>258.38601699999998</v>
      </c>
      <c r="I51">
        <v>276.328217</v>
      </c>
      <c r="J51">
        <v>286.79894999999999</v>
      </c>
      <c r="K51">
        <v>303.40158100000002</v>
      </c>
      <c r="L51">
        <v>318.14312699999999</v>
      </c>
      <c r="M51">
        <v>371.40853900000002</v>
      </c>
      <c r="N51">
        <v>393.50906400000002</v>
      </c>
      <c r="O51">
        <v>407.98376500000001</v>
      </c>
      <c r="P51">
        <v>419.665527</v>
      </c>
      <c r="Q51">
        <v>430.00949100000003</v>
      </c>
      <c r="R51">
        <v>443.32437099999999</v>
      </c>
      <c r="S51">
        <v>459.16482500000001</v>
      </c>
      <c r="T51">
        <v>473.461975</v>
      </c>
      <c r="U51">
        <v>488.19302399999998</v>
      </c>
      <c r="V51">
        <v>503.16168199999998</v>
      </c>
      <c r="W51">
        <v>514.92602499999998</v>
      </c>
      <c r="X51">
        <v>525.28985599999999</v>
      </c>
      <c r="Y51">
        <v>539.41119400000002</v>
      </c>
      <c r="Z51">
        <v>552.56994599999996</v>
      </c>
      <c r="AA51">
        <v>564.76415999999995</v>
      </c>
      <c r="AB51">
        <v>576.14086899999995</v>
      </c>
      <c r="AC51">
        <v>588.35790999999995</v>
      </c>
      <c r="AD51">
        <v>599.37817399999994</v>
      </c>
      <c r="AE51">
        <v>611.18029799999999</v>
      </c>
      <c r="AF51">
        <v>628.86724900000002</v>
      </c>
      <c r="AG51">
        <v>639.23828100000003</v>
      </c>
      <c r="AH51">
        <v>649.35613999999998</v>
      </c>
      <c r="AI51">
        <v>666.44372599999997</v>
      </c>
      <c r="AJ51">
        <v>676.73120100000006</v>
      </c>
      <c r="AK51">
        <v>685.68151899999998</v>
      </c>
      <c r="AL51" s="109">
        <v>3.9E-2</v>
      </c>
    </row>
    <row r="52" spans="1:38" ht="15" customHeight="1">
      <c r="A52" s="118" t="s">
        <v>113</v>
      </c>
      <c r="B52" s="111" t="s">
        <v>949</v>
      </c>
      <c r="C52" t="s">
        <v>1561</v>
      </c>
      <c r="D52" t="s">
        <v>1653</v>
      </c>
      <c r="E52" t="s">
        <v>1654</v>
      </c>
      <c r="F52" t="s">
        <v>1588</v>
      </c>
      <c r="G52">
        <v>0.87621000000000004</v>
      </c>
      <c r="H52">
        <v>0.99395999999999995</v>
      </c>
      <c r="I52">
        <v>1.051358</v>
      </c>
      <c r="J52">
        <v>1.1040430000000001</v>
      </c>
      <c r="K52">
        <v>1.17157</v>
      </c>
      <c r="L52">
        <v>1.2196130000000001</v>
      </c>
      <c r="M52">
        <v>1.2294160000000001</v>
      </c>
      <c r="N52">
        <v>1.212275</v>
      </c>
      <c r="O52">
        <v>1.219368</v>
      </c>
      <c r="P52">
        <v>1.2173890000000001</v>
      </c>
      <c r="Q52">
        <v>1.1982729999999999</v>
      </c>
      <c r="R52">
        <v>1.1974880000000001</v>
      </c>
      <c r="S52">
        <v>1.201549</v>
      </c>
      <c r="T52">
        <v>1.2030479999999999</v>
      </c>
      <c r="U52">
        <v>1.2060599999999999</v>
      </c>
      <c r="V52">
        <v>1.2143790000000001</v>
      </c>
      <c r="W52">
        <v>1.2150339999999999</v>
      </c>
      <c r="X52">
        <v>1.2121649999999999</v>
      </c>
      <c r="Y52">
        <v>1.217994</v>
      </c>
      <c r="Z52">
        <v>1.2236469999999999</v>
      </c>
      <c r="AA52">
        <v>1.226083</v>
      </c>
      <c r="AB52">
        <v>1.2284310000000001</v>
      </c>
      <c r="AC52">
        <v>1.2325710000000001</v>
      </c>
      <c r="AD52">
        <v>1.233757</v>
      </c>
      <c r="AE52">
        <v>1.236186</v>
      </c>
      <c r="AF52">
        <v>1.249331</v>
      </c>
      <c r="AG52">
        <v>1.248434</v>
      </c>
      <c r="AH52">
        <v>1.2473430000000001</v>
      </c>
      <c r="AI52">
        <v>1.25969</v>
      </c>
      <c r="AJ52">
        <v>1.2579670000000001</v>
      </c>
      <c r="AK52">
        <v>1.2542310000000001</v>
      </c>
      <c r="AL52" s="109">
        <v>1.2E-2</v>
      </c>
    </row>
    <row r="53" spans="1:38" ht="15" customHeight="1">
      <c r="A53" s="118" t="s">
        <v>113</v>
      </c>
      <c r="B53" s="111" t="s">
        <v>950</v>
      </c>
      <c r="C53" t="s">
        <v>1562</v>
      </c>
      <c r="D53" t="s">
        <v>1655</v>
      </c>
      <c r="E53" t="s">
        <v>1656</v>
      </c>
      <c r="F53" t="s">
        <v>1588</v>
      </c>
      <c r="G53">
        <v>4.7817299999999996</v>
      </c>
      <c r="H53">
        <v>5.3511170000000003</v>
      </c>
      <c r="I53">
        <v>5.5524279999999999</v>
      </c>
      <c r="J53">
        <v>5.6912250000000002</v>
      </c>
      <c r="K53">
        <v>5.9136699999999998</v>
      </c>
      <c r="L53">
        <v>6.088209</v>
      </c>
      <c r="M53">
        <v>6.1020089999999998</v>
      </c>
      <c r="N53">
        <v>6.0040950000000004</v>
      </c>
      <c r="O53">
        <v>6.0356569999999996</v>
      </c>
      <c r="P53">
        <v>6.0331970000000004</v>
      </c>
      <c r="Q53">
        <v>5.9192840000000002</v>
      </c>
      <c r="R53">
        <v>5.9185179999999997</v>
      </c>
      <c r="S53">
        <v>5.9289249999999996</v>
      </c>
      <c r="T53">
        <v>5.9312319999999996</v>
      </c>
      <c r="U53">
        <v>5.9259380000000004</v>
      </c>
      <c r="V53">
        <v>5.9714159999999996</v>
      </c>
      <c r="W53">
        <v>5.9710169999999998</v>
      </c>
      <c r="X53">
        <v>5.9470619999999998</v>
      </c>
      <c r="Y53">
        <v>5.960375</v>
      </c>
      <c r="Z53">
        <v>5.9814780000000001</v>
      </c>
      <c r="AA53">
        <v>5.9808849999999998</v>
      </c>
      <c r="AB53">
        <v>5.9818049999999996</v>
      </c>
      <c r="AC53">
        <v>5.9949300000000001</v>
      </c>
      <c r="AD53">
        <v>5.989414</v>
      </c>
      <c r="AE53">
        <v>5.98766</v>
      </c>
      <c r="AF53">
        <v>6.0344800000000003</v>
      </c>
      <c r="AG53">
        <v>6.021496</v>
      </c>
      <c r="AH53">
        <v>6.0008499999999998</v>
      </c>
      <c r="AI53">
        <v>6.0470119999999996</v>
      </c>
      <c r="AJ53">
        <v>6.0168489999999997</v>
      </c>
      <c r="AK53">
        <v>5.9768429999999997</v>
      </c>
      <c r="AL53" s="109">
        <v>7.0000000000000001E-3</v>
      </c>
    </row>
    <row r="54" spans="1:38" ht="15" customHeight="1">
      <c r="A54" s="118" t="s">
        <v>853</v>
      </c>
      <c r="B54" s="111" t="s">
        <v>951</v>
      </c>
      <c r="C54" t="s">
        <v>1563</v>
      </c>
      <c r="D54" t="s">
        <v>1657</v>
      </c>
      <c r="E54" t="s">
        <v>1658</v>
      </c>
      <c r="F54" t="s">
        <v>1588</v>
      </c>
      <c r="G54">
        <v>0.89677600000000002</v>
      </c>
      <c r="H54">
        <v>1.05261</v>
      </c>
      <c r="I54">
        <v>1.111326</v>
      </c>
      <c r="J54">
        <v>1.1517440000000001</v>
      </c>
      <c r="K54">
        <v>1.2034370000000001</v>
      </c>
      <c r="L54">
        <v>1.2427410000000001</v>
      </c>
      <c r="M54">
        <v>1.266402</v>
      </c>
      <c r="N54">
        <v>1.268268</v>
      </c>
      <c r="O54">
        <v>1.2902039999999999</v>
      </c>
      <c r="P54">
        <v>1.3070280000000001</v>
      </c>
      <c r="Q54">
        <v>1.3013950000000001</v>
      </c>
      <c r="R54">
        <v>1.309787</v>
      </c>
      <c r="S54">
        <v>1.32857</v>
      </c>
      <c r="T54">
        <v>1.3452820000000001</v>
      </c>
      <c r="U54">
        <v>1.3697189999999999</v>
      </c>
      <c r="V54">
        <v>1.390582</v>
      </c>
      <c r="W54">
        <v>1.4033450000000001</v>
      </c>
      <c r="X54">
        <v>1.4135169999999999</v>
      </c>
      <c r="Y54">
        <v>1.4373009999999999</v>
      </c>
      <c r="Z54">
        <v>1.4608140000000001</v>
      </c>
      <c r="AA54">
        <v>1.48447</v>
      </c>
      <c r="AB54">
        <v>1.5096099999999999</v>
      </c>
      <c r="AC54">
        <v>1.535431</v>
      </c>
      <c r="AD54">
        <v>1.5651459999999999</v>
      </c>
      <c r="AE54">
        <v>1.59473</v>
      </c>
      <c r="AF54">
        <v>1.645246</v>
      </c>
      <c r="AG54">
        <v>1.670202</v>
      </c>
      <c r="AH54">
        <v>1.6961090000000001</v>
      </c>
      <c r="AI54">
        <v>1.738963</v>
      </c>
      <c r="AJ54">
        <v>1.7687390000000001</v>
      </c>
      <c r="AK54">
        <v>1.797183</v>
      </c>
      <c r="AL54" s="109">
        <v>2.3E-2</v>
      </c>
    </row>
    <row r="55" spans="1:38" ht="15" customHeight="1">
      <c r="A55" s="118" t="s">
        <v>853</v>
      </c>
      <c r="B55" s="111" t="s">
        <v>952</v>
      </c>
      <c r="C55" t="s">
        <v>1564</v>
      </c>
      <c r="D55" t="s">
        <v>1659</v>
      </c>
      <c r="E55" t="s">
        <v>1660</v>
      </c>
      <c r="F55" t="s">
        <v>1588</v>
      </c>
      <c r="G55">
        <v>3.090303</v>
      </c>
      <c r="H55">
        <v>3.458326</v>
      </c>
      <c r="I55">
        <v>3.588009</v>
      </c>
      <c r="J55">
        <v>3.677521</v>
      </c>
      <c r="K55">
        <v>3.8209369999999998</v>
      </c>
      <c r="L55">
        <v>3.9335550000000001</v>
      </c>
      <c r="M55">
        <v>3.942421</v>
      </c>
      <c r="N55">
        <v>3.8790100000000001</v>
      </c>
      <c r="O55">
        <v>3.8991449999999999</v>
      </c>
      <c r="P55">
        <v>3.8973360000000001</v>
      </c>
      <c r="Q55">
        <v>3.82362</v>
      </c>
      <c r="R55">
        <v>3.8229820000000001</v>
      </c>
      <c r="S55">
        <v>3.8294739999999998</v>
      </c>
      <c r="T55">
        <v>3.8307389999999999</v>
      </c>
      <c r="U55">
        <v>3.8269099999999998</v>
      </c>
      <c r="V55">
        <v>3.85623</v>
      </c>
      <c r="W55">
        <v>3.855715</v>
      </c>
      <c r="X55">
        <v>3.8398620000000001</v>
      </c>
      <c r="Y55">
        <v>3.8480690000000002</v>
      </c>
      <c r="Z55">
        <v>3.8614670000000002</v>
      </c>
      <c r="AA55">
        <v>3.8607119999999999</v>
      </c>
      <c r="AB55">
        <v>3.860967</v>
      </c>
      <c r="AC55">
        <v>3.8691749999999998</v>
      </c>
      <c r="AD55">
        <v>3.865335</v>
      </c>
      <c r="AE55">
        <v>3.8637869999999999</v>
      </c>
      <c r="AF55">
        <v>3.8935170000000001</v>
      </c>
      <c r="AG55">
        <v>3.884741</v>
      </c>
      <c r="AH55">
        <v>3.8709609999999999</v>
      </c>
      <c r="AI55">
        <v>3.900309</v>
      </c>
      <c r="AJ55">
        <v>3.8801960000000002</v>
      </c>
      <c r="AK55">
        <v>3.8538230000000002</v>
      </c>
      <c r="AL55" s="109">
        <v>7.0000000000000001E-3</v>
      </c>
    </row>
    <row r="56" spans="1:38" ht="15" customHeight="1">
      <c r="A56" s="118" t="s">
        <v>854</v>
      </c>
      <c r="B56" s="111" t="s">
        <v>953</v>
      </c>
      <c r="C56" t="s">
        <v>1565</v>
      </c>
      <c r="D56" t="s">
        <v>1661</v>
      </c>
      <c r="E56" t="s">
        <v>1662</v>
      </c>
      <c r="F56" t="s">
        <v>1588</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t="s">
        <v>146</v>
      </c>
    </row>
    <row r="57" spans="1:38" ht="15" customHeight="1">
      <c r="A57" s="118" t="s">
        <v>854</v>
      </c>
      <c r="B57" s="111" t="s">
        <v>954</v>
      </c>
      <c r="C57" t="s">
        <v>1566</v>
      </c>
      <c r="D57" t="s">
        <v>1663</v>
      </c>
      <c r="E57" t="s">
        <v>1664</v>
      </c>
      <c r="F57" t="s">
        <v>1588</v>
      </c>
      <c r="G57">
        <v>5.2639999999999996E-3</v>
      </c>
      <c r="H57">
        <v>7.7629999999999999E-3</v>
      </c>
      <c r="I57">
        <v>1.0618000000000001E-2</v>
      </c>
      <c r="J57">
        <v>1.4217E-2</v>
      </c>
      <c r="K57">
        <v>1.9189999999999999E-2</v>
      </c>
      <c r="L57">
        <v>2.647E-2</v>
      </c>
      <c r="M57">
        <v>3.3589000000000001E-2</v>
      </c>
      <c r="N57">
        <v>4.1590000000000002E-2</v>
      </c>
      <c r="O57">
        <v>5.2060000000000002E-2</v>
      </c>
      <c r="P57">
        <v>6.3929E-2</v>
      </c>
      <c r="Q57">
        <v>7.6158000000000003E-2</v>
      </c>
      <c r="R57">
        <v>9.0309E-2</v>
      </c>
      <c r="S57">
        <v>0.105613</v>
      </c>
      <c r="T57">
        <v>0.121169</v>
      </c>
      <c r="U57">
        <v>0.13674</v>
      </c>
      <c r="V57">
        <v>0.15282100000000001</v>
      </c>
      <c r="W57">
        <v>0.16733899999999999</v>
      </c>
      <c r="X57">
        <v>0.18047299999999999</v>
      </c>
      <c r="Y57">
        <v>0.19391900000000001</v>
      </c>
      <c r="Z57">
        <v>0.20663999999999999</v>
      </c>
      <c r="AA57">
        <v>0.218224</v>
      </c>
      <c r="AB57">
        <v>0.229347</v>
      </c>
      <c r="AC57">
        <v>0.24035000000000001</v>
      </c>
      <c r="AD57">
        <v>0.25042500000000001</v>
      </c>
      <c r="AE57">
        <v>0.26060299999999997</v>
      </c>
      <c r="AF57">
        <v>0.27308700000000002</v>
      </c>
      <c r="AG57">
        <v>0.28232000000000002</v>
      </c>
      <c r="AH57">
        <v>0.29107899999999998</v>
      </c>
      <c r="AI57">
        <v>0.302643</v>
      </c>
      <c r="AJ57">
        <v>0.310832</v>
      </c>
      <c r="AK57">
        <v>0.31805</v>
      </c>
      <c r="AL57" s="109">
        <v>0.14599999999999999</v>
      </c>
    </row>
    <row r="58" spans="1:38" ht="15" customHeight="1">
      <c r="A58" s="118"/>
      <c r="B58" s="111" t="s">
        <v>955</v>
      </c>
      <c r="C58" t="s">
        <v>1572</v>
      </c>
      <c r="D58" t="s">
        <v>1665</v>
      </c>
      <c r="E58" t="s">
        <v>1666</v>
      </c>
      <c r="F58" t="s">
        <v>1588</v>
      </c>
      <c r="G58">
        <v>945.776611</v>
      </c>
      <c r="H58">
        <v>1014.551636</v>
      </c>
      <c r="I58">
        <v>1063.210327</v>
      </c>
      <c r="J58">
        <v>1096.4454350000001</v>
      </c>
      <c r="K58">
        <v>1149.5688479999999</v>
      </c>
      <c r="L58">
        <v>1209.818726</v>
      </c>
      <c r="M58">
        <v>1340.9945070000001</v>
      </c>
      <c r="N58">
        <v>1374.866943</v>
      </c>
      <c r="O58">
        <v>1407.1617429999999</v>
      </c>
      <c r="P58">
        <v>1432.3819579999999</v>
      </c>
      <c r="Q58">
        <v>1445.144043</v>
      </c>
      <c r="R58">
        <v>1478.446655</v>
      </c>
      <c r="S58">
        <v>1520.41687</v>
      </c>
      <c r="T58">
        <v>1560.1979980000001</v>
      </c>
      <c r="U58">
        <v>1600.813232</v>
      </c>
      <c r="V58">
        <v>1648.6062010000001</v>
      </c>
      <c r="W58">
        <v>1684.5545649999999</v>
      </c>
      <c r="X58">
        <v>1716.4129640000001</v>
      </c>
      <c r="Y58">
        <v>1759.218384</v>
      </c>
      <c r="Z58">
        <v>1800.598389</v>
      </c>
      <c r="AA58">
        <v>1837.55835</v>
      </c>
      <c r="AB58">
        <v>1867.0679929999999</v>
      </c>
      <c r="AC58">
        <v>1898.580322</v>
      </c>
      <c r="AD58">
        <v>1925.8210449999999</v>
      </c>
      <c r="AE58">
        <v>1955.7742920000001</v>
      </c>
      <c r="AF58">
        <v>2004.3680420000001</v>
      </c>
      <c r="AG58">
        <v>2031.250366</v>
      </c>
      <c r="AH58">
        <v>2056.8085940000001</v>
      </c>
      <c r="AI58">
        <v>2105.5397950000001</v>
      </c>
      <c r="AJ58">
        <v>2132.9094239999999</v>
      </c>
      <c r="AK58">
        <v>2157.3237300000001</v>
      </c>
      <c r="AL58" s="109">
        <v>2.8000000000000001E-2</v>
      </c>
    </row>
    <row r="59" spans="1:38" ht="15" customHeight="1">
      <c r="B59" s="111" t="s">
        <v>956</v>
      </c>
      <c r="C59" t="s">
        <v>957</v>
      </c>
      <c r="D59" t="s">
        <v>1667</v>
      </c>
      <c r="E59" t="s">
        <v>1668</v>
      </c>
      <c r="F59" t="s">
        <v>1625</v>
      </c>
      <c r="G59">
        <v>12.603731</v>
      </c>
      <c r="H59">
        <v>12.086465</v>
      </c>
      <c r="I59">
        <v>12.209526</v>
      </c>
      <c r="J59">
        <v>12.285220000000001</v>
      </c>
      <c r="K59">
        <v>12.397017</v>
      </c>
      <c r="L59">
        <v>12.673083</v>
      </c>
      <c r="M59">
        <v>14.016348000000001</v>
      </c>
      <c r="N59">
        <v>14.606309</v>
      </c>
      <c r="O59">
        <v>14.8725</v>
      </c>
      <c r="P59">
        <v>15.146613</v>
      </c>
      <c r="Q59">
        <v>15.577128</v>
      </c>
      <c r="R59">
        <v>15.938383</v>
      </c>
      <c r="S59">
        <v>16.363634000000001</v>
      </c>
      <c r="T59">
        <v>16.7866</v>
      </c>
      <c r="U59">
        <v>17.241961</v>
      </c>
      <c r="V59">
        <v>17.621175999999998</v>
      </c>
      <c r="W59">
        <v>18.007923000000002</v>
      </c>
      <c r="X59">
        <v>18.424268999999999</v>
      </c>
      <c r="Y59">
        <v>18.843921999999999</v>
      </c>
      <c r="Z59">
        <v>19.220327000000001</v>
      </c>
      <c r="AA59">
        <v>19.619257000000001</v>
      </c>
      <c r="AB59">
        <v>19.933451000000002</v>
      </c>
      <c r="AC59">
        <v>20.227066000000001</v>
      </c>
      <c r="AD59">
        <v>20.538623999999999</v>
      </c>
      <c r="AE59">
        <v>20.867032999999999</v>
      </c>
      <c r="AF59">
        <v>21.223493999999999</v>
      </c>
      <c r="AG59">
        <v>21.556913000000002</v>
      </c>
      <c r="AH59">
        <v>21.906378</v>
      </c>
      <c r="AI59">
        <v>22.256831999999999</v>
      </c>
      <c r="AJ59">
        <v>22.663937000000001</v>
      </c>
      <c r="AK59">
        <v>23.081156</v>
      </c>
      <c r="AL59" s="109">
        <v>0.02</v>
      </c>
    </row>
    <row r="60" spans="1:38" ht="15" customHeight="1">
      <c r="B60" s="111" t="s">
        <v>958</v>
      </c>
      <c r="C60" t="s">
        <v>959</v>
      </c>
      <c r="D60" t="s">
        <v>1669</v>
      </c>
      <c r="E60" t="s">
        <v>1670</v>
      </c>
      <c r="F60" t="s">
        <v>1588</v>
      </c>
      <c r="G60">
        <v>7503.9414059999999</v>
      </c>
      <c r="H60">
        <v>8394.1142579999996</v>
      </c>
      <c r="I60">
        <v>8708.0390619999998</v>
      </c>
      <c r="J60">
        <v>8924.9150389999995</v>
      </c>
      <c r="K60">
        <v>9272.9472659999992</v>
      </c>
      <c r="L60">
        <v>9546.3652340000008</v>
      </c>
      <c r="M60">
        <v>9567.3603519999997</v>
      </c>
      <c r="N60">
        <v>9412.8291019999997</v>
      </c>
      <c r="O60">
        <v>9461.5009769999997</v>
      </c>
      <c r="P60">
        <v>9456.7802730000003</v>
      </c>
      <c r="Q60">
        <v>9277.3457030000009</v>
      </c>
      <c r="R60">
        <v>9276.0136719999991</v>
      </c>
      <c r="S60">
        <v>9291.4375</v>
      </c>
      <c r="T60">
        <v>9294.3056639999995</v>
      </c>
      <c r="U60">
        <v>9284.4033199999994</v>
      </c>
      <c r="V60">
        <v>9355.8242190000001</v>
      </c>
      <c r="W60">
        <v>9354.5185550000006</v>
      </c>
      <c r="X60">
        <v>9316.0439449999994</v>
      </c>
      <c r="Y60">
        <v>9335.7333980000003</v>
      </c>
      <c r="Z60">
        <v>9368.1982420000004</v>
      </c>
      <c r="AA60">
        <v>9366.0957030000009</v>
      </c>
      <c r="AB60">
        <v>9366.5068360000005</v>
      </c>
      <c r="AC60">
        <v>9386.3359380000002</v>
      </c>
      <c r="AD60">
        <v>9376.5830079999996</v>
      </c>
      <c r="AE60">
        <v>9372.5556639999995</v>
      </c>
      <c r="AF60">
        <v>9444.1005860000005</v>
      </c>
      <c r="AG60">
        <v>9422.7324219999991</v>
      </c>
      <c r="AH60">
        <v>9389.0859380000002</v>
      </c>
      <c r="AI60">
        <v>9460.1953119999998</v>
      </c>
      <c r="AJ60">
        <v>9411.0273440000001</v>
      </c>
      <c r="AK60">
        <v>9346.6884769999997</v>
      </c>
      <c r="AL60" s="109">
        <v>7.0000000000000001E-3</v>
      </c>
    </row>
    <row r="61" spans="1:38" ht="15" customHeight="1">
      <c r="B61" s="111" t="s">
        <v>960</v>
      </c>
      <c r="C61" t="s">
        <v>961</v>
      </c>
      <c r="D61" t="s">
        <v>1671</v>
      </c>
      <c r="E61" t="s">
        <v>1672</v>
      </c>
      <c r="F61" t="s">
        <v>1625</v>
      </c>
      <c r="G61">
        <v>10.525676000000001</v>
      </c>
      <c r="H61">
        <v>10.205821</v>
      </c>
      <c r="I61">
        <v>10.303618</v>
      </c>
      <c r="J61">
        <v>10.468798</v>
      </c>
      <c r="K61">
        <v>10.682898</v>
      </c>
      <c r="L61">
        <v>10.995588</v>
      </c>
      <c r="M61">
        <v>12.012916000000001</v>
      </c>
      <c r="N61">
        <v>12.589248</v>
      </c>
      <c r="O61">
        <v>13.007057</v>
      </c>
      <c r="P61">
        <v>13.377917999999999</v>
      </c>
      <c r="Q61">
        <v>13.867725</v>
      </c>
      <c r="R61">
        <v>14.342594</v>
      </c>
      <c r="S61">
        <v>14.859268999999999</v>
      </c>
      <c r="T61">
        <v>15.397581000000001</v>
      </c>
      <c r="U61">
        <v>15.965017</v>
      </c>
      <c r="V61">
        <v>16.496569000000001</v>
      </c>
      <c r="W61">
        <v>17.015958999999999</v>
      </c>
      <c r="X61">
        <v>17.563627</v>
      </c>
      <c r="Y61">
        <v>18.121334000000001</v>
      </c>
      <c r="Z61">
        <v>18.648631999999999</v>
      </c>
      <c r="AA61">
        <v>19.184069000000001</v>
      </c>
      <c r="AB61">
        <v>19.630735000000001</v>
      </c>
      <c r="AC61">
        <v>20.046778</v>
      </c>
      <c r="AD61">
        <v>20.477114</v>
      </c>
      <c r="AE61">
        <v>20.930143000000001</v>
      </c>
      <c r="AF61">
        <v>21.414234</v>
      </c>
      <c r="AG61">
        <v>21.890433999999999</v>
      </c>
      <c r="AH61">
        <v>22.370343999999999</v>
      </c>
      <c r="AI61">
        <v>22.860004</v>
      </c>
      <c r="AJ61">
        <v>23.398972000000001</v>
      </c>
      <c r="AK61">
        <v>23.964217999999999</v>
      </c>
      <c r="AL61" s="109">
        <v>2.8000000000000001E-2</v>
      </c>
    </row>
    <row r="62" spans="1:38" ht="15" customHeight="1">
      <c r="B62" s="111" t="s">
        <v>962</v>
      </c>
      <c r="C62" t="s">
        <v>963</v>
      </c>
      <c r="D62" t="s">
        <v>1673</v>
      </c>
      <c r="E62" t="s">
        <v>1674</v>
      </c>
      <c r="F62" t="s">
        <v>1588</v>
      </c>
      <c r="G62">
        <v>80.883010999999996</v>
      </c>
      <c r="H62">
        <v>90.649094000000005</v>
      </c>
      <c r="I62">
        <v>97.449027999999998</v>
      </c>
      <c r="J62">
        <v>101.71379899999999</v>
      </c>
      <c r="K62">
        <v>108.75756800000001</v>
      </c>
      <c r="L62">
        <v>115.22839399999999</v>
      </c>
      <c r="M62">
        <v>119.692947</v>
      </c>
      <c r="N62">
        <v>122.76823400000001</v>
      </c>
      <c r="O62">
        <v>129.10581999999999</v>
      </c>
      <c r="P62">
        <v>135.23232999999999</v>
      </c>
      <c r="Q62">
        <v>139.99101300000001</v>
      </c>
      <c r="R62">
        <v>146.33976699999999</v>
      </c>
      <c r="S62">
        <v>152.874832</v>
      </c>
      <c r="T62">
        <v>158.910751</v>
      </c>
      <c r="U62">
        <v>164.60354599999999</v>
      </c>
      <c r="V62">
        <v>170.33883700000001</v>
      </c>
      <c r="W62">
        <v>174.24127200000001</v>
      </c>
      <c r="X62">
        <v>177.27836600000001</v>
      </c>
      <c r="Y62">
        <v>181.091599</v>
      </c>
      <c r="Z62">
        <v>184.44444300000001</v>
      </c>
      <c r="AA62">
        <v>186.99702500000001</v>
      </c>
      <c r="AB62">
        <v>189.373627</v>
      </c>
      <c r="AC62">
        <v>191.777176</v>
      </c>
      <c r="AD62">
        <v>193.48734999999999</v>
      </c>
      <c r="AE62">
        <v>195.30903599999999</v>
      </c>
      <c r="AF62">
        <v>198.808762</v>
      </c>
      <c r="AG62">
        <v>199.94949299999999</v>
      </c>
      <c r="AH62">
        <v>200.75169399999999</v>
      </c>
      <c r="AI62">
        <v>203.640533</v>
      </c>
      <c r="AJ62">
        <v>204.13632200000001</v>
      </c>
      <c r="AK62">
        <v>204.289154</v>
      </c>
      <c r="AL62" s="109">
        <v>3.1E-2</v>
      </c>
    </row>
    <row r="63" spans="1:38" ht="15" customHeight="1">
      <c r="B63" s="111" t="s">
        <v>964</v>
      </c>
      <c r="C63" t="s">
        <v>965</v>
      </c>
      <c r="D63" t="s">
        <v>1675</v>
      </c>
      <c r="E63" t="s">
        <v>1676</v>
      </c>
      <c r="F63" t="s">
        <v>1588</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t="s">
        <v>146</v>
      </c>
    </row>
    <row r="64" spans="1:38" ht="15" customHeight="1">
      <c r="B64" s="111"/>
      <c r="C64" t="s">
        <v>1573</v>
      </c>
      <c r="D64" t="s">
        <v>1677</v>
      </c>
      <c r="F64" t="s">
        <v>1678</v>
      </c>
    </row>
    <row r="65" spans="2:38" ht="15" customHeight="1">
      <c r="B65" s="111" t="s">
        <v>966</v>
      </c>
      <c r="C65" t="s">
        <v>1574</v>
      </c>
      <c r="D65" t="s">
        <v>1679</v>
      </c>
      <c r="E65" t="s">
        <v>1680</v>
      </c>
      <c r="F65" t="s">
        <v>1588</v>
      </c>
      <c r="G65">
        <v>10942.050781</v>
      </c>
      <c r="H65">
        <v>12061.861328000001</v>
      </c>
      <c r="I65">
        <v>12768.612305000001</v>
      </c>
      <c r="J65">
        <v>12994.024414</v>
      </c>
      <c r="K65">
        <v>13343.117188</v>
      </c>
      <c r="L65">
        <v>13584.044921999999</v>
      </c>
      <c r="M65">
        <v>13388.4375</v>
      </c>
      <c r="N65">
        <v>13085.345703000001</v>
      </c>
      <c r="O65">
        <v>13100.290039</v>
      </c>
      <c r="P65">
        <v>13059.417969</v>
      </c>
      <c r="Q65">
        <v>12867.778319999999</v>
      </c>
      <c r="R65">
        <v>12812.703125</v>
      </c>
      <c r="S65">
        <v>12778.740234000001</v>
      </c>
      <c r="T65">
        <v>12725.465819999999</v>
      </c>
      <c r="U65">
        <v>12671.220703000001</v>
      </c>
      <c r="V65">
        <v>12655.049805000001</v>
      </c>
      <c r="W65">
        <v>12537.340819999999</v>
      </c>
      <c r="X65">
        <v>12394.869140999999</v>
      </c>
      <c r="Y65">
        <v>12335.949219</v>
      </c>
      <c r="Z65">
        <v>12269.731444999999</v>
      </c>
      <c r="AA65">
        <v>12175.174805000001</v>
      </c>
      <c r="AB65">
        <v>12097.820312</v>
      </c>
      <c r="AC65">
        <v>12039.730469</v>
      </c>
      <c r="AD65">
        <v>11946.957031</v>
      </c>
      <c r="AE65">
        <v>11867.537109000001</v>
      </c>
      <c r="AF65">
        <v>11890.537109000001</v>
      </c>
      <c r="AG65">
        <v>11777.694336</v>
      </c>
      <c r="AH65">
        <v>11648.639648</v>
      </c>
      <c r="AI65">
        <v>11641.577148</v>
      </c>
      <c r="AJ65">
        <v>11493.403319999999</v>
      </c>
      <c r="AK65">
        <v>11326.558594</v>
      </c>
      <c r="AL65" s="109">
        <v>1E-3</v>
      </c>
    </row>
    <row r="66" spans="2:38" ht="15" customHeight="1">
      <c r="B66" s="111" t="s">
        <v>967</v>
      </c>
      <c r="C66" t="s">
        <v>1575</v>
      </c>
      <c r="D66" t="s">
        <v>1681</v>
      </c>
      <c r="E66" t="s">
        <v>1682</v>
      </c>
      <c r="F66" t="s">
        <v>1588</v>
      </c>
      <c r="G66">
        <v>46.744987000000002</v>
      </c>
      <c r="H66">
        <v>86.717842000000005</v>
      </c>
      <c r="I66">
        <v>118.99736</v>
      </c>
      <c r="J66">
        <v>111.960228</v>
      </c>
      <c r="K66">
        <v>112.831367</v>
      </c>
      <c r="L66">
        <v>118.955269</v>
      </c>
      <c r="M66">
        <v>114.04425000000001</v>
      </c>
      <c r="N66">
        <v>110.42280599999999</v>
      </c>
      <c r="O66">
        <v>114.56205</v>
      </c>
      <c r="P66">
        <v>115.542496</v>
      </c>
      <c r="Q66">
        <v>113.627106</v>
      </c>
      <c r="R66">
        <v>113.97608200000001</v>
      </c>
      <c r="S66">
        <v>116.013924</v>
      </c>
      <c r="T66">
        <v>115.890007</v>
      </c>
      <c r="U66">
        <v>119.07025899999999</v>
      </c>
      <c r="V66">
        <v>119.280823</v>
      </c>
      <c r="W66">
        <v>121.36751599999999</v>
      </c>
      <c r="X66">
        <v>120.287415</v>
      </c>
      <c r="Y66">
        <v>120.38906900000001</v>
      </c>
      <c r="Z66">
        <v>122.767662</v>
      </c>
      <c r="AA66">
        <v>120.45693199999999</v>
      </c>
      <c r="AB66">
        <v>120.482986</v>
      </c>
      <c r="AC66">
        <v>120.251091</v>
      </c>
      <c r="AD66">
        <v>119.985191</v>
      </c>
      <c r="AE66">
        <v>119.50638600000001</v>
      </c>
      <c r="AF66">
        <v>120.971519</v>
      </c>
      <c r="AG66">
        <v>119.29042099999999</v>
      </c>
      <c r="AH66">
        <v>118.384743</v>
      </c>
      <c r="AI66">
        <v>118.510895</v>
      </c>
      <c r="AJ66">
        <v>117.472343</v>
      </c>
      <c r="AK66">
        <v>115.800095</v>
      </c>
      <c r="AL66" s="109">
        <v>3.1E-2</v>
      </c>
    </row>
    <row r="67" spans="2:38" ht="15" customHeight="1">
      <c r="B67" s="111" t="s">
        <v>968</v>
      </c>
      <c r="C67" t="s">
        <v>1576</v>
      </c>
      <c r="D67" t="s">
        <v>1683</v>
      </c>
      <c r="E67" t="s">
        <v>1684</v>
      </c>
      <c r="F67" t="s">
        <v>1588</v>
      </c>
      <c r="G67">
        <v>741.52612299999998</v>
      </c>
      <c r="H67">
        <v>761.44757100000004</v>
      </c>
      <c r="I67">
        <v>794.11712599999998</v>
      </c>
      <c r="J67">
        <v>812.880493</v>
      </c>
      <c r="K67">
        <v>841.62914999999998</v>
      </c>
      <c r="L67">
        <v>861.97113000000002</v>
      </c>
      <c r="M67">
        <v>853.92230199999995</v>
      </c>
      <c r="N67">
        <v>836.68493699999999</v>
      </c>
      <c r="O67">
        <v>839.45410200000003</v>
      </c>
      <c r="P67">
        <v>837.96905500000003</v>
      </c>
      <c r="Q67">
        <v>822.40930200000003</v>
      </c>
      <c r="R67">
        <v>820.42053199999998</v>
      </c>
      <c r="S67">
        <v>819.52374299999997</v>
      </c>
      <c r="T67">
        <v>817.65136700000005</v>
      </c>
      <c r="U67">
        <v>814.89404300000001</v>
      </c>
      <c r="V67">
        <v>818.048767</v>
      </c>
      <c r="W67">
        <v>814.32818599999996</v>
      </c>
      <c r="X67">
        <v>808.63562000000002</v>
      </c>
      <c r="Y67">
        <v>807.59265100000005</v>
      </c>
      <c r="Z67">
        <v>807.14593500000001</v>
      </c>
      <c r="AA67">
        <v>804.11517300000003</v>
      </c>
      <c r="AB67">
        <v>801.85772699999995</v>
      </c>
      <c r="AC67">
        <v>801.11798099999999</v>
      </c>
      <c r="AD67">
        <v>797.75689699999998</v>
      </c>
      <c r="AE67">
        <v>795.005493</v>
      </c>
      <c r="AF67">
        <v>798.67047100000002</v>
      </c>
      <c r="AG67">
        <v>794.20098900000005</v>
      </c>
      <c r="AH67">
        <v>788.52600099999995</v>
      </c>
      <c r="AI67">
        <v>791.47216800000001</v>
      </c>
      <c r="AJ67">
        <v>784.27526899999998</v>
      </c>
      <c r="AK67">
        <v>775.80413799999997</v>
      </c>
      <c r="AL67" s="109">
        <v>2E-3</v>
      </c>
    </row>
    <row r="68" spans="2:38" ht="15" customHeight="1">
      <c r="B68" s="111" t="s">
        <v>969</v>
      </c>
      <c r="C68" t="s">
        <v>1577</v>
      </c>
      <c r="D68" t="s">
        <v>1685</v>
      </c>
      <c r="E68" t="s">
        <v>1686</v>
      </c>
      <c r="F68" t="s">
        <v>1588</v>
      </c>
      <c r="G68">
        <v>149.72099299999999</v>
      </c>
      <c r="H68">
        <v>146.629639</v>
      </c>
      <c r="I68">
        <v>164.22924800000001</v>
      </c>
      <c r="J68">
        <v>174.55831900000001</v>
      </c>
      <c r="K68">
        <v>189.21508800000001</v>
      </c>
      <c r="L68">
        <v>200.481537</v>
      </c>
      <c r="M68">
        <v>212.065887</v>
      </c>
      <c r="N68">
        <v>227.021896</v>
      </c>
      <c r="O68">
        <v>254.38696300000001</v>
      </c>
      <c r="P68">
        <v>285.69641100000001</v>
      </c>
      <c r="Q68">
        <v>325.16159099999999</v>
      </c>
      <c r="R68">
        <v>371.09552000000002</v>
      </c>
      <c r="S68">
        <v>420.95208700000001</v>
      </c>
      <c r="T68">
        <v>476.18490600000001</v>
      </c>
      <c r="U68">
        <v>536.159851</v>
      </c>
      <c r="V68">
        <v>597.214966</v>
      </c>
      <c r="W68">
        <v>651.16888400000005</v>
      </c>
      <c r="X68">
        <v>707.038635</v>
      </c>
      <c r="Y68">
        <v>769.55023200000005</v>
      </c>
      <c r="Z68">
        <v>829.25707999999997</v>
      </c>
      <c r="AA68">
        <v>886.46777299999997</v>
      </c>
      <c r="AB68">
        <v>930.53936799999997</v>
      </c>
      <c r="AC68">
        <v>972.783142</v>
      </c>
      <c r="AD68">
        <v>1013.182068</v>
      </c>
      <c r="AE68">
        <v>1057.4216309999999</v>
      </c>
      <c r="AF68">
        <v>1114.9769289999999</v>
      </c>
      <c r="AG68">
        <v>1159.2581789999999</v>
      </c>
      <c r="AH68">
        <v>1200.528198</v>
      </c>
      <c r="AI68">
        <v>1255.772827</v>
      </c>
      <c r="AJ68">
        <v>1301.0726320000001</v>
      </c>
      <c r="AK68">
        <v>1347.4221190000001</v>
      </c>
      <c r="AL68" s="109">
        <v>7.5999999999999998E-2</v>
      </c>
    </row>
    <row r="69" spans="2:38" ht="15" customHeight="1">
      <c r="B69" s="111" t="s">
        <v>970</v>
      </c>
      <c r="C69" t="s">
        <v>1578</v>
      </c>
      <c r="D69" t="s">
        <v>1687</v>
      </c>
      <c r="E69" t="s">
        <v>1688</v>
      </c>
      <c r="F69" t="s">
        <v>1588</v>
      </c>
      <c r="G69">
        <v>50.249180000000003</v>
      </c>
      <c r="H69">
        <v>62.601455999999999</v>
      </c>
      <c r="I69">
        <v>68.361328</v>
      </c>
      <c r="J69">
        <v>69.090996000000004</v>
      </c>
      <c r="K69">
        <v>72.821815000000001</v>
      </c>
      <c r="L69">
        <v>97.536247000000003</v>
      </c>
      <c r="M69">
        <v>182.16153</v>
      </c>
      <c r="N69">
        <v>209.63751199999999</v>
      </c>
      <c r="O69">
        <v>223.668182</v>
      </c>
      <c r="P69">
        <v>227.83419799999999</v>
      </c>
      <c r="Q69">
        <v>233.44058200000001</v>
      </c>
      <c r="R69">
        <v>237.59985399999999</v>
      </c>
      <c r="S69">
        <v>245.308426</v>
      </c>
      <c r="T69">
        <v>251.16926599999999</v>
      </c>
      <c r="U69">
        <v>257.34347500000001</v>
      </c>
      <c r="V69">
        <v>260.68551600000001</v>
      </c>
      <c r="W69">
        <v>262.249481</v>
      </c>
      <c r="X69">
        <v>263.34875499999998</v>
      </c>
      <c r="Y69">
        <v>265.944366</v>
      </c>
      <c r="Z69">
        <v>267.019318</v>
      </c>
      <c r="AA69">
        <v>267.98040800000001</v>
      </c>
      <c r="AB69">
        <v>267.136841</v>
      </c>
      <c r="AC69">
        <v>266.31341600000002</v>
      </c>
      <c r="AD69">
        <v>265.40338100000002</v>
      </c>
      <c r="AE69">
        <v>265.18542500000001</v>
      </c>
      <c r="AF69">
        <v>268.03762799999998</v>
      </c>
      <c r="AG69">
        <v>267.40502900000001</v>
      </c>
      <c r="AH69">
        <v>267.164581</v>
      </c>
      <c r="AI69">
        <v>270.04046599999998</v>
      </c>
      <c r="AJ69">
        <v>271.38595600000002</v>
      </c>
      <c r="AK69">
        <v>272.71597300000002</v>
      </c>
      <c r="AL69" s="109">
        <v>5.8000000000000003E-2</v>
      </c>
    </row>
    <row r="70" spans="2:38" ht="15" customHeight="1">
      <c r="B70" s="111" t="s">
        <v>971</v>
      </c>
      <c r="C70" t="s">
        <v>1579</v>
      </c>
      <c r="D70" t="s">
        <v>1689</v>
      </c>
      <c r="E70" t="s">
        <v>1690</v>
      </c>
      <c r="F70" t="s">
        <v>1588</v>
      </c>
      <c r="G70">
        <v>337.74975599999999</v>
      </c>
      <c r="H70">
        <v>395.29580700000002</v>
      </c>
      <c r="I70">
        <v>437.94873000000001</v>
      </c>
      <c r="J70">
        <v>459.69909699999999</v>
      </c>
      <c r="K70">
        <v>488.88922100000002</v>
      </c>
      <c r="L70">
        <v>515.52166699999998</v>
      </c>
      <c r="M70">
        <v>577.94104000000004</v>
      </c>
      <c r="N70">
        <v>609.95471199999997</v>
      </c>
      <c r="O70">
        <v>640.95709199999999</v>
      </c>
      <c r="P70">
        <v>665.74487299999998</v>
      </c>
      <c r="Q70">
        <v>691.68255599999998</v>
      </c>
      <c r="R70">
        <v>717.84759499999996</v>
      </c>
      <c r="S70">
        <v>747.04870600000004</v>
      </c>
      <c r="T70">
        <v>774.354919</v>
      </c>
      <c r="U70">
        <v>803.62286400000005</v>
      </c>
      <c r="V70">
        <v>829.623108</v>
      </c>
      <c r="W70">
        <v>849.84771699999999</v>
      </c>
      <c r="X70">
        <v>869.34857199999999</v>
      </c>
      <c r="Y70">
        <v>895.56597899999997</v>
      </c>
      <c r="Z70">
        <v>919.10760500000004</v>
      </c>
      <c r="AA70">
        <v>941.85327099999995</v>
      </c>
      <c r="AB70">
        <v>966.493469</v>
      </c>
      <c r="AC70">
        <v>990.22009300000002</v>
      </c>
      <c r="AD70">
        <v>1012.402771</v>
      </c>
      <c r="AE70">
        <v>1036.865845</v>
      </c>
      <c r="AF70">
        <v>1072.614014</v>
      </c>
      <c r="AG70">
        <v>1094.5089109999999</v>
      </c>
      <c r="AH70">
        <v>1115.878052</v>
      </c>
      <c r="AI70">
        <v>1148.7867429999999</v>
      </c>
      <c r="AJ70">
        <v>1171.05249</v>
      </c>
      <c r="AK70">
        <v>1191.461182</v>
      </c>
      <c r="AL70" s="109">
        <v>4.2999999999999997E-2</v>
      </c>
    </row>
    <row r="71" spans="2:38" ht="15" customHeight="1">
      <c r="B71" s="111" t="s">
        <v>972</v>
      </c>
      <c r="C71" t="s">
        <v>1580</v>
      </c>
      <c r="D71" t="s">
        <v>1691</v>
      </c>
      <c r="E71" t="s">
        <v>1692</v>
      </c>
      <c r="F71" t="s">
        <v>1588</v>
      </c>
      <c r="G71">
        <v>13.282132000000001</v>
      </c>
      <c r="H71">
        <v>14.615747000000001</v>
      </c>
      <c r="I71">
        <v>15.541418</v>
      </c>
      <c r="J71">
        <v>15.980041</v>
      </c>
      <c r="K71">
        <v>16.559818</v>
      </c>
      <c r="L71">
        <v>16.997454000000001</v>
      </c>
      <c r="M71">
        <v>16.999275000000001</v>
      </c>
      <c r="N71">
        <v>16.745152999999998</v>
      </c>
      <c r="O71">
        <v>16.864073000000001</v>
      </c>
      <c r="P71">
        <v>16.887737000000001</v>
      </c>
      <c r="Q71">
        <v>16.689654999999998</v>
      </c>
      <c r="R71">
        <v>16.733006</v>
      </c>
      <c r="S71">
        <v>16.794474000000001</v>
      </c>
      <c r="T71">
        <v>16.841968999999999</v>
      </c>
      <c r="U71">
        <v>16.899963</v>
      </c>
      <c r="V71">
        <v>17.018650000000001</v>
      </c>
      <c r="W71">
        <v>16.990220999999998</v>
      </c>
      <c r="X71">
        <v>16.927872000000001</v>
      </c>
      <c r="Y71">
        <v>16.989554999999999</v>
      </c>
      <c r="Z71">
        <v>17.046828999999999</v>
      </c>
      <c r="AA71">
        <v>17.056163999999999</v>
      </c>
      <c r="AB71">
        <v>17.07863</v>
      </c>
      <c r="AC71">
        <v>17.122871</v>
      </c>
      <c r="AD71">
        <v>17.127265999999999</v>
      </c>
      <c r="AE71">
        <v>17.151008999999998</v>
      </c>
      <c r="AF71">
        <v>17.336123000000001</v>
      </c>
      <c r="AG71">
        <v>17.319502</v>
      </c>
      <c r="AH71">
        <v>17.280301999999999</v>
      </c>
      <c r="AI71">
        <v>17.426506</v>
      </c>
      <c r="AJ71">
        <v>17.374092000000001</v>
      </c>
      <c r="AK71">
        <v>17.30246</v>
      </c>
      <c r="AL71" s="109">
        <v>8.9999999999999993E-3</v>
      </c>
    </row>
    <row r="72" spans="2:38" ht="15" customHeight="1">
      <c r="B72" s="111" t="s">
        <v>973</v>
      </c>
      <c r="C72" t="s">
        <v>1581</v>
      </c>
      <c r="D72" t="s">
        <v>1693</v>
      </c>
      <c r="E72" t="s">
        <v>1694</v>
      </c>
      <c r="F72" t="s">
        <v>1588</v>
      </c>
      <c r="G72">
        <v>0.18359200000000001</v>
      </c>
      <c r="H72">
        <v>0.192137</v>
      </c>
      <c r="I72">
        <v>0.22974800000000001</v>
      </c>
      <c r="J72">
        <v>0.26151400000000002</v>
      </c>
      <c r="K72">
        <v>0.30246800000000001</v>
      </c>
      <c r="L72">
        <v>0.35833500000000001</v>
      </c>
      <c r="M72">
        <v>0.40930800000000001</v>
      </c>
      <c r="N72">
        <v>0.46355800000000003</v>
      </c>
      <c r="O72">
        <v>0.53486100000000003</v>
      </c>
      <c r="P72">
        <v>0.60913700000000004</v>
      </c>
      <c r="Q72">
        <v>0.68701699999999999</v>
      </c>
      <c r="R72">
        <v>0.76456599999999997</v>
      </c>
      <c r="S72">
        <v>0.84199599999999997</v>
      </c>
      <c r="T72">
        <v>0.91534000000000004</v>
      </c>
      <c r="U72">
        <v>0.98716899999999996</v>
      </c>
      <c r="V72">
        <v>1.0491250000000001</v>
      </c>
      <c r="W72">
        <v>1.096141</v>
      </c>
      <c r="X72">
        <v>1.138755</v>
      </c>
      <c r="Y72">
        <v>1.1859980000000001</v>
      </c>
      <c r="Z72">
        <v>1.2260979999999999</v>
      </c>
      <c r="AA72">
        <v>1.26153</v>
      </c>
      <c r="AB72">
        <v>1.2969250000000001</v>
      </c>
      <c r="AC72">
        <v>1.3311679999999999</v>
      </c>
      <c r="AD72">
        <v>1.3612679999999999</v>
      </c>
      <c r="AE72">
        <v>1.3943160000000001</v>
      </c>
      <c r="AF72">
        <v>1.4423710000000001</v>
      </c>
      <c r="AG72">
        <v>1.471271</v>
      </c>
      <c r="AH72">
        <v>1.496705</v>
      </c>
      <c r="AI72">
        <v>1.5372980000000001</v>
      </c>
      <c r="AJ72">
        <v>1.56168</v>
      </c>
      <c r="AK72">
        <v>1.5850359999999999</v>
      </c>
      <c r="AL72" s="109">
        <v>7.3999999999999996E-2</v>
      </c>
    </row>
    <row r="73" spans="2:38" ht="15" customHeight="1">
      <c r="B73" s="111" t="s">
        <v>974</v>
      </c>
      <c r="C73" t="s">
        <v>975</v>
      </c>
      <c r="D73" t="s">
        <v>1695</v>
      </c>
      <c r="E73" t="s">
        <v>1696</v>
      </c>
      <c r="F73" t="s">
        <v>1588</v>
      </c>
      <c r="G73">
        <v>12281.507812</v>
      </c>
      <c r="H73">
        <v>13529.361328000001</v>
      </c>
      <c r="I73">
        <v>14368.037109000001</v>
      </c>
      <c r="J73">
        <v>14638.455078000001</v>
      </c>
      <c r="K73">
        <v>15065.366211</v>
      </c>
      <c r="L73">
        <v>15395.867188</v>
      </c>
      <c r="M73">
        <v>15345.980469</v>
      </c>
      <c r="N73">
        <v>15096.276367</v>
      </c>
      <c r="O73">
        <v>15190.71875</v>
      </c>
      <c r="P73">
        <v>15209.702148</v>
      </c>
      <c r="Q73">
        <v>15071.476562</v>
      </c>
      <c r="R73">
        <v>15091.139648</v>
      </c>
      <c r="S73">
        <v>15145.224609000001</v>
      </c>
      <c r="T73">
        <v>15178.474609000001</v>
      </c>
      <c r="U73">
        <v>15220.198242</v>
      </c>
      <c r="V73">
        <v>15297.972656</v>
      </c>
      <c r="W73">
        <v>15254.388671999999</v>
      </c>
      <c r="X73">
        <v>15181.59375</v>
      </c>
      <c r="Y73">
        <v>15213.166992</v>
      </c>
      <c r="Z73">
        <v>15233.302734000001</v>
      </c>
      <c r="AA73">
        <v>15214.366211</v>
      </c>
      <c r="AB73">
        <v>15202.707031</v>
      </c>
      <c r="AC73">
        <v>15208.871094</v>
      </c>
      <c r="AD73">
        <v>15174.175781</v>
      </c>
      <c r="AE73">
        <v>15160.067383</v>
      </c>
      <c r="AF73">
        <v>15284.585938</v>
      </c>
      <c r="AG73">
        <v>15231.148438</v>
      </c>
      <c r="AH73">
        <v>15157.898438</v>
      </c>
      <c r="AI73">
        <v>15245.124023</v>
      </c>
      <c r="AJ73">
        <v>15157.597656</v>
      </c>
      <c r="AK73">
        <v>15048.650390999999</v>
      </c>
      <c r="AL73" s="109">
        <v>7.0000000000000001E-3</v>
      </c>
    </row>
    <row r="74" spans="2:38" ht="15" customHeight="1">
      <c r="B74" s="111" t="s">
        <v>976</v>
      </c>
      <c r="C74" t="s">
        <v>1582</v>
      </c>
      <c r="D74" t="s">
        <v>1697</v>
      </c>
      <c r="E74" t="s">
        <v>1698</v>
      </c>
      <c r="F74" t="s">
        <v>1588</v>
      </c>
      <c r="G74">
        <v>4206.5107420000004</v>
      </c>
      <c r="H74">
        <v>5090.7202150000003</v>
      </c>
      <c r="I74">
        <v>5831.4570309999999</v>
      </c>
      <c r="J74">
        <v>6484.8427730000003</v>
      </c>
      <c r="K74">
        <v>7171.3461909999996</v>
      </c>
      <c r="L74">
        <v>7545.5952150000003</v>
      </c>
      <c r="M74">
        <v>7690.34375</v>
      </c>
      <c r="N74">
        <v>7513.6860349999997</v>
      </c>
      <c r="O74">
        <v>7519.2172849999997</v>
      </c>
      <c r="P74">
        <v>7493.8715819999998</v>
      </c>
      <c r="Q74">
        <v>7390.234375</v>
      </c>
      <c r="R74">
        <v>7354.2939450000003</v>
      </c>
      <c r="S74">
        <v>7334.5722660000001</v>
      </c>
      <c r="T74">
        <v>7308.4926759999998</v>
      </c>
      <c r="U74">
        <v>7301.7460940000001</v>
      </c>
      <c r="V74">
        <v>7328.3876950000003</v>
      </c>
      <c r="W74">
        <v>7319.8413090000004</v>
      </c>
      <c r="X74">
        <v>7302.486328</v>
      </c>
      <c r="Y74">
        <v>7266.2421880000002</v>
      </c>
      <c r="Z74">
        <v>7249.9067379999997</v>
      </c>
      <c r="AA74">
        <v>7218.216797</v>
      </c>
      <c r="AB74">
        <v>7191.5996089999999</v>
      </c>
      <c r="AC74">
        <v>7154.736328</v>
      </c>
      <c r="AD74">
        <v>7123.2690430000002</v>
      </c>
      <c r="AE74">
        <v>7097.7934569999998</v>
      </c>
      <c r="AF74">
        <v>7115.3486329999996</v>
      </c>
      <c r="AG74">
        <v>7052.8403319999998</v>
      </c>
      <c r="AH74">
        <v>7000.5346680000002</v>
      </c>
      <c r="AI74">
        <v>7014.5351559999999</v>
      </c>
      <c r="AJ74">
        <v>6932.7929690000001</v>
      </c>
      <c r="AK74">
        <v>6848.6293949999999</v>
      </c>
      <c r="AL74" s="109">
        <v>1.6E-2</v>
      </c>
    </row>
    <row r="75" spans="2:38" ht="15" customHeight="1">
      <c r="B75" s="111" t="s">
        <v>977</v>
      </c>
      <c r="C75" t="s">
        <v>1583</v>
      </c>
      <c r="D75" t="s">
        <v>1699</v>
      </c>
      <c r="E75" t="s">
        <v>1700</v>
      </c>
      <c r="F75" t="s">
        <v>1588</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978</v>
      </c>
      <c r="C76" t="s">
        <v>979</v>
      </c>
      <c r="D76" t="s">
        <v>1701</v>
      </c>
      <c r="E76" t="s">
        <v>1702</v>
      </c>
      <c r="F76" t="s">
        <v>1588</v>
      </c>
      <c r="G76">
        <v>5545.966797</v>
      </c>
      <c r="H76">
        <v>6558.220703</v>
      </c>
      <c r="I76">
        <v>7430.8818359999996</v>
      </c>
      <c r="J76">
        <v>8129.2724609999996</v>
      </c>
      <c r="K76">
        <v>8893.5957030000009</v>
      </c>
      <c r="L76">
        <v>9357.4160159999992</v>
      </c>
      <c r="M76">
        <v>9647.8867190000001</v>
      </c>
      <c r="N76">
        <v>9524.6171880000002</v>
      </c>
      <c r="O76">
        <v>9609.6435550000006</v>
      </c>
      <c r="P76">
        <v>9644.1542969999991</v>
      </c>
      <c r="Q76">
        <v>9593.9326170000004</v>
      </c>
      <c r="R76">
        <v>9632.7304690000001</v>
      </c>
      <c r="S76">
        <v>9701.0566409999992</v>
      </c>
      <c r="T76">
        <v>9761.5009769999997</v>
      </c>
      <c r="U76">
        <v>9850.7246090000008</v>
      </c>
      <c r="V76">
        <v>9971.3095699999994</v>
      </c>
      <c r="W76">
        <v>10036.889648</v>
      </c>
      <c r="X76">
        <v>10089.212890999999</v>
      </c>
      <c r="Y76">
        <v>10143.460938</v>
      </c>
      <c r="Z76">
        <v>10213.477539</v>
      </c>
      <c r="AA76">
        <v>10257.407227</v>
      </c>
      <c r="AB76">
        <v>10296.484375</v>
      </c>
      <c r="AC76">
        <v>10323.875</v>
      </c>
      <c r="AD76">
        <v>10350.488281</v>
      </c>
      <c r="AE76">
        <v>10390.324219</v>
      </c>
      <c r="AF76">
        <v>10509.398438</v>
      </c>
      <c r="AG76">
        <v>10506.293944999999</v>
      </c>
      <c r="AH76">
        <v>10509.793944999999</v>
      </c>
      <c r="AI76">
        <v>10618.083008</v>
      </c>
      <c r="AJ76">
        <v>10596.987305000001</v>
      </c>
      <c r="AK76">
        <v>10570.720703000001</v>
      </c>
      <c r="AL76" s="109">
        <v>2.1999999999999999E-2</v>
      </c>
    </row>
    <row r="77" spans="2:38" ht="15" customHeight="1">
      <c r="B77" s="111"/>
    </row>
    <row r="78" spans="2:38" ht="15" customHeight="1">
      <c r="B78" s="111"/>
    </row>
    <row r="79" spans="2:38" ht="15" customHeight="1">
      <c r="B79" s="111"/>
    </row>
    <row r="80" spans="2:38"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c r="B91" s="111"/>
    </row>
    <row r="92" spans="2:2">
      <c r="B92" s="111"/>
    </row>
    <row r="93" spans="2:2">
      <c r="B93" s="111"/>
    </row>
    <row r="94" spans="2:2">
      <c r="B94" s="111"/>
    </row>
    <row r="95" spans="2:2">
      <c r="B95" s="111"/>
    </row>
    <row r="96" spans="2:2">
      <c r="B96" s="111"/>
    </row>
    <row r="97" spans="2:2">
      <c r="B97" s="111"/>
    </row>
    <row r="98" spans="2:2">
      <c r="B98" s="111"/>
    </row>
    <row r="99" spans="2:2">
      <c r="B99" s="111"/>
    </row>
    <row r="100" spans="2:2">
      <c r="B100" s="111"/>
    </row>
    <row r="101" spans="2:2">
      <c r="B101" s="111"/>
    </row>
    <row r="102" spans="2:2">
      <c r="B102" s="111"/>
    </row>
    <row r="103" spans="2:2">
      <c r="B103" s="111"/>
    </row>
    <row r="104" spans="2:2">
      <c r="B104" s="1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L104"/>
  <sheetViews>
    <sheetView workbookViewId="0">
      <selection activeCell="A17" sqref="A17:C54"/>
    </sheetView>
  </sheetViews>
  <sheetFormatPr defaultColWidth="9" defaultRowHeight="15" customHeight="1"/>
  <cols>
    <col min="1" max="1" width="25.7265625" style="20" customWidth="1"/>
    <col min="2" max="2" width="19.36328125" style="41" customWidth="1"/>
    <col min="3" max="3" width="29.7265625" customWidth="1"/>
    <col min="4" max="4" width="22.7265625" customWidth="1"/>
    <col min="5" max="5" width="9.08984375"/>
    <col min="39" max="16384" width="9" style="20"/>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10" spans="1:38" ht="15" customHeight="1">
      <c r="B10" s="111" t="s">
        <v>872</v>
      </c>
      <c r="C10" t="s">
        <v>1703</v>
      </c>
    </row>
    <row r="11" spans="1:38" ht="15" customHeight="1">
      <c r="C11" t="s">
        <v>1704</v>
      </c>
    </row>
    <row r="12" spans="1:38" ht="15" customHeight="1">
      <c r="C12" t="s">
        <v>1705</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1706</v>
      </c>
      <c r="E15" t="s">
        <v>1714</v>
      </c>
    </row>
    <row r="16" spans="1:38" ht="15" customHeight="1">
      <c r="B16" s="111"/>
      <c r="C16" t="s">
        <v>1548</v>
      </c>
      <c r="E16" t="s">
        <v>1715</v>
      </c>
    </row>
    <row r="17" spans="1:38" s="39" customFormat="1" ht="15" customHeight="1">
      <c r="A17" s="118" t="s">
        <v>114</v>
      </c>
      <c r="B17" s="111" t="s">
        <v>874</v>
      </c>
      <c r="C17" t="s">
        <v>1549</v>
      </c>
      <c r="D17" t="s">
        <v>1716</v>
      </c>
      <c r="E17" t="s">
        <v>1717</v>
      </c>
      <c r="F17" t="s">
        <v>1718</v>
      </c>
      <c r="G17">
        <v>41.799618000000002</v>
      </c>
      <c r="H17">
        <v>43.725628</v>
      </c>
      <c r="I17">
        <v>44.206856000000002</v>
      </c>
      <c r="J17">
        <v>44.834556999999997</v>
      </c>
      <c r="K17">
        <v>45.396872999999999</v>
      </c>
      <c r="L17">
        <v>45.904418999999997</v>
      </c>
      <c r="M17">
        <v>46.549140999999999</v>
      </c>
      <c r="N17">
        <v>46.557521999999999</v>
      </c>
      <c r="O17">
        <v>46.492728999999997</v>
      </c>
      <c r="P17">
        <v>46.427345000000003</v>
      </c>
      <c r="Q17">
        <v>46.381999999999998</v>
      </c>
      <c r="R17">
        <v>46.339816999999996</v>
      </c>
      <c r="S17">
        <v>46.277225000000001</v>
      </c>
      <c r="T17">
        <v>46.229134000000002</v>
      </c>
      <c r="U17">
        <v>46.176754000000003</v>
      </c>
      <c r="V17">
        <v>46.111888999999998</v>
      </c>
      <c r="W17">
        <v>46.038218999999998</v>
      </c>
      <c r="X17">
        <v>45.977187999999998</v>
      </c>
      <c r="Y17">
        <v>45.919724000000002</v>
      </c>
      <c r="Z17">
        <v>45.853873999999998</v>
      </c>
      <c r="AA17">
        <v>45.786766</v>
      </c>
      <c r="AB17">
        <v>45.726635000000002</v>
      </c>
      <c r="AC17">
        <v>45.664349000000001</v>
      </c>
      <c r="AD17">
        <v>45.600501999999999</v>
      </c>
      <c r="AE17">
        <v>45.544719999999998</v>
      </c>
      <c r="AF17">
        <v>45.488106000000002</v>
      </c>
      <c r="AG17">
        <v>45.432502999999997</v>
      </c>
      <c r="AH17">
        <v>45.378571000000001</v>
      </c>
      <c r="AI17">
        <v>45.317413000000002</v>
      </c>
      <c r="AJ17">
        <v>45.261752999999999</v>
      </c>
      <c r="AK17">
        <v>45.207706000000002</v>
      </c>
      <c r="AL17" s="109">
        <v>3.0000000000000001E-3</v>
      </c>
    </row>
    <row r="18" spans="1:38" ht="15" customHeight="1">
      <c r="A18" s="118" t="s">
        <v>115</v>
      </c>
      <c r="B18" s="111" t="s">
        <v>875</v>
      </c>
      <c r="C18" t="s">
        <v>1550</v>
      </c>
      <c r="D18" t="s">
        <v>1719</v>
      </c>
      <c r="E18" t="s">
        <v>1720</v>
      </c>
      <c r="F18" t="s">
        <v>1718</v>
      </c>
      <c r="G18">
        <v>50.328570999999997</v>
      </c>
      <c r="H18">
        <v>51.880276000000002</v>
      </c>
      <c r="I18">
        <v>51.761265000000002</v>
      </c>
      <c r="J18">
        <v>52.092174999999997</v>
      </c>
      <c r="K18">
        <v>52.547035000000001</v>
      </c>
      <c r="L18">
        <v>52.965958000000001</v>
      </c>
      <c r="M18">
        <v>53.386623</v>
      </c>
      <c r="N18">
        <v>53.329661999999999</v>
      </c>
      <c r="O18">
        <v>53.245403000000003</v>
      </c>
      <c r="P18">
        <v>53.169589999999999</v>
      </c>
      <c r="Q18">
        <v>53.148659000000002</v>
      </c>
      <c r="R18">
        <v>53.052418000000003</v>
      </c>
      <c r="S18">
        <v>52.988117000000003</v>
      </c>
      <c r="T18">
        <v>52.917167999999997</v>
      </c>
      <c r="U18">
        <v>52.845768</v>
      </c>
      <c r="V18">
        <v>52.736977000000003</v>
      </c>
      <c r="W18">
        <v>52.646847000000001</v>
      </c>
      <c r="X18">
        <v>52.577888000000002</v>
      </c>
      <c r="Y18">
        <v>52.507483999999998</v>
      </c>
      <c r="Z18">
        <v>52.415011999999997</v>
      </c>
      <c r="AA18">
        <v>52.346587999999997</v>
      </c>
      <c r="AB18">
        <v>52.274582000000002</v>
      </c>
      <c r="AC18">
        <v>52.196967999999998</v>
      </c>
      <c r="AD18">
        <v>52.127688999999997</v>
      </c>
      <c r="AE18">
        <v>52.063048999999999</v>
      </c>
      <c r="AF18">
        <v>51.996208000000003</v>
      </c>
      <c r="AG18">
        <v>51.923782000000003</v>
      </c>
      <c r="AH18">
        <v>51.858612000000001</v>
      </c>
      <c r="AI18">
        <v>51.782623000000001</v>
      </c>
      <c r="AJ18">
        <v>51.720424999999999</v>
      </c>
      <c r="AK18">
        <v>51.652042000000002</v>
      </c>
      <c r="AL18" s="109">
        <v>1E-3</v>
      </c>
    </row>
    <row r="19" spans="1:38" ht="15" customHeight="1">
      <c r="A19" s="118"/>
      <c r="B19" s="111"/>
      <c r="C19" t="s">
        <v>1552</v>
      </c>
      <c r="E19" t="s">
        <v>1721</v>
      </c>
    </row>
    <row r="20" spans="1:38" ht="15" customHeight="1">
      <c r="A20" s="118" t="s">
        <v>114</v>
      </c>
      <c r="B20" s="111" t="s">
        <v>876</v>
      </c>
      <c r="C20" t="s">
        <v>1553</v>
      </c>
      <c r="D20" t="s">
        <v>1722</v>
      </c>
      <c r="E20" t="s">
        <v>1723</v>
      </c>
      <c r="F20" t="s">
        <v>1718</v>
      </c>
      <c r="G20">
        <v>42.419071000000002</v>
      </c>
      <c r="H20">
        <v>44.545555</v>
      </c>
      <c r="I20">
        <v>45.043514000000002</v>
      </c>
      <c r="J20">
        <v>45.670467000000002</v>
      </c>
      <c r="K20">
        <v>46.221184000000001</v>
      </c>
      <c r="L20">
        <v>46.746352999999999</v>
      </c>
      <c r="M20">
        <v>47.385727000000003</v>
      </c>
      <c r="N20">
        <v>47.398552000000002</v>
      </c>
      <c r="O20">
        <v>47.328609</v>
      </c>
      <c r="P20">
        <v>47.267868</v>
      </c>
      <c r="Q20">
        <v>47.235832000000002</v>
      </c>
      <c r="R20">
        <v>47.186988999999997</v>
      </c>
      <c r="S20">
        <v>47.133087000000003</v>
      </c>
      <c r="T20">
        <v>47.088272000000003</v>
      </c>
      <c r="U20">
        <v>47.044421999999997</v>
      </c>
      <c r="V20">
        <v>46.978115000000003</v>
      </c>
      <c r="W20">
        <v>46.912036999999998</v>
      </c>
      <c r="X20">
        <v>46.857734999999998</v>
      </c>
      <c r="Y20">
        <v>46.805317000000002</v>
      </c>
      <c r="Z20">
        <v>46.743378</v>
      </c>
      <c r="AA20">
        <v>46.682586999999998</v>
      </c>
      <c r="AB20">
        <v>46.625461999999999</v>
      </c>
      <c r="AC20">
        <v>46.565105000000003</v>
      </c>
      <c r="AD20">
        <v>46.505737000000003</v>
      </c>
      <c r="AE20">
        <v>46.451934999999999</v>
      </c>
      <c r="AF20">
        <v>46.399368000000003</v>
      </c>
      <c r="AG20">
        <v>46.345348000000001</v>
      </c>
      <c r="AH20">
        <v>46.295414000000001</v>
      </c>
      <c r="AI20">
        <v>46.237533999999997</v>
      </c>
      <c r="AJ20">
        <v>46.187077000000002</v>
      </c>
      <c r="AK20">
        <v>46.136322</v>
      </c>
      <c r="AL20" s="109">
        <v>3.0000000000000001E-3</v>
      </c>
    </row>
    <row r="21" spans="1:38" ht="15" customHeight="1">
      <c r="A21" s="118" t="s">
        <v>112</v>
      </c>
      <c r="B21" s="111" t="s">
        <v>877</v>
      </c>
      <c r="C21" t="s">
        <v>1554</v>
      </c>
      <c r="D21" t="s">
        <v>1724</v>
      </c>
      <c r="E21" t="s">
        <v>1725</v>
      </c>
      <c r="F21" t="s">
        <v>1718</v>
      </c>
      <c r="G21">
        <v>109.580116</v>
      </c>
      <c r="H21">
        <v>109.936798</v>
      </c>
      <c r="I21">
        <v>109.774055</v>
      </c>
      <c r="J21">
        <v>109.872978</v>
      </c>
      <c r="K21">
        <v>110.022903</v>
      </c>
      <c r="L21">
        <v>110.26052900000001</v>
      </c>
      <c r="M21">
        <v>110.539978</v>
      </c>
      <c r="N21">
        <v>110.398529</v>
      </c>
      <c r="O21">
        <v>110.30410000000001</v>
      </c>
      <c r="P21">
        <v>110.258957</v>
      </c>
      <c r="Q21">
        <v>110.23505400000001</v>
      </c>
      <c r="R21">
        <v>110.194389</v>
      </c>
      <c r="S21">
        <v>110.1772</v>
      </c>
      <c r="T21">
        <v>110.16377300000001</v>
      </c>
      <c r="U21">
        <v>110.161148</v>
      </c>
      <c r="V21">
        <v>110.154381</v>
      </c>
      <c r="W21">
        <v>110.15295399999999</v>
      </c>
      <c r="X21">
        <v>110.150955</v>
      </c>
      <c r="Y21">
        <v>110.155235</v>
      </c>
      <c r="Z21">
        <v>110.15574599999999</v>
      </c>
      <c r="AA21">
        <v>110.16171300000001</v>
      </c>
      <c r="AB21">
        <v>110.151611</v>
      </c>
      <c r="AC21">
        <v>110.14954400000001</v>
      </c>
      <c r="AD21">
        <v>110.15521200000001</v>
      </c>
      <c r="AE21">
        <v>110.160606</v>
      </c>
      <c r="AF21">
        <v>110.16355900000001</v>
      </c>
      <c r="AG21">
        <v>110.163521</v>
      </c>
      <c r="AH21">
        <v>110.16733600000001</v>
      </c>
      <c r="AI21">
        <v>110.160225</v>
      </c>
      <c r="AJ21">
        <v>110.160065</v>
      </c>
      <c r="AK21">
        <v>110.152924</v>
      </c>
      <c r="AL21" s="109">
        <v>0</v>
      </c>
    </row>
    <row r="22" spans="1:38" ht="15" customHeight="1">
      <c r="A22" s="118" t="s">
        <v>112</v>
      </c>
      <c r="B22" s="111" t="s">
        <v>878</v>
      </c>
      <c r="C22" t="s">
        <v>1555</v>
      </c>
      <c r="D22" t="s">
        <v>1726</v>
      </c>
      <c r="E22" t="s">
        <v>1727</v>
      </c>
      <c r="F22" t="s">
        <v>1718</v>
      </c>
      <c r="G22">
        <v>120.13919799999999</v>
      </c>
      <c r="H22">
        <v>120.751869</v>
      </c>
      <c r="I22">
        <v>120.242271</v>
      </c>
      <c r="J22">
        <v>119.91529800000001</v>
      </c>
      <c r="K22">
        <v>119.973167</v>
      </c>
      <c r="L22">
        <v>120.16449</v>
      </c>
      <c r="M22">
        <v>120.657539</v>
      </c>
      <c r="N22">
        <v>120.58828</v>
      </c>
      <c r="O22">
        <v>120.567459</v>
      </c>
      <c r="P22">
        <v>120.558105</v>
      </c>
      <c r="Q22">
        <v>120.57305100000001</v>
      </c>
      <c r="R22">
        <v>120.533592</v>
      </c>
      <c r="S22">
        <v>120.54599</v>
      </c>
      <c r="T22">
        <v>120.53976400000001</v>
      </c>
      <c r="U22">
        <v>120.557152</v>
      </c>
      <c r="V22">
        <v>120.55928</v>
      </c>
      <c r="W22">
        <v>120.586426</v>
      </c>
      <c r="X22">
        <v>120.6091</v>
      </c>
      <c r="Y22">
        <v>120.629227</v>
      </c>
      <c r="Z22">
        <v>120.640366</v>
      </c>
      <c r="AA22">
        <v>120.657768</v>
      </c>
      <c r="AB22">
        <v>120.670937</v>
      </c>
      <c r="AC22">
        <v>120.68103000000001</v>
      </c>
      <c r="AD22">
        <v>120.69167299999999</v>
      </c>
      <c r="AE22">
        <v>120.70362900000001</v>
      </c>
      <c r="AF22">
        <v>120.715271</v>
      </c>
      <c r="AG22">
        <v>120.72045900000001</v>
      </c>
      <c r="AH22">
        <v>120.73260500000001</v>
      </c>
      <c r="AI22">
        <v>120.739746</v>
      </c>
      <c r="AJ22">
        <v>120.75382999999999</v>
      </c>
      <c r="AK22">
        <v>120.76078</v>
      </c>
      <c r="AL22" s="109">
        <v>0</v>
      </c>
    </row>
    <row r="23" spans="1:38" ht="15" customHeight="1">
      <c r="A23" s="118" t="s">
        <v>112</v>
      </c>
      <c r="B23" s="111" t="s">
        <v>879</v>
      </c>
      <c r="C23" t="s">
        <v>1556</v>
      </c>
      <c r="D23" t="s">
        <v>1728</v>
      </c>
      <c r="E23" t="s">
        <v>1729</v>
      </c>
      <c r="F23" t="s">
        <v>1718</v>
      </c>
      <c r="G23">
        <v>119.537842</v>
      </c>
      <c r="H23">
        <v>119.87303199999999</v>
      </c>
      <c r="I23">
        <v>119.537041</v>
      </c>
      <c r="J23">
        <v>119.261551</v>
      </c>
      <c r="K23">
        <v>119.28363</v>
      </c>
      <c r="L23">
        <v>119.37634300000001</v>
      </c>
      <c r="M23">
        <v>119.623695</v>
      </c>
      <c r="N23">
        <v>119.454308</v>
      </c>
      <c r="O23">
        <v>119.334152</v>
      </c>
      <c r="P23">
        <v>119.217209</v>
      </c>
      <c r="Q23">
        <v>119.111435</v>
      </c>
      <c r="R23">
        <v>119.006653</v>
      </c>
      <c r="S23">
        <v>118.926857</v>
      </c>
      <c r="T23">
        <v>118.843666</v>
      </c>
      <c r="U23">
        <v>118.780693</v>
      </c>
      <c r="V23">
        <v>118.724228</v>
      </c>
      <c r="W23">
        <v>118.683212</v>
      </c>
      <c r="X23">
        <v>118.640862</v>
      </c>
      <c r="Y23">
        <v>118.599236</v>
      </c>
      <c r="Z23">
        <v>118.55613700000001</v>
      </c>
      <c r="AA23">
        <v>118.519249</v>
      </c>
      <c r="AB23">
        <v>118.49395</v>
      </c>
      <c r="AC23">
        <v>118.473778</v>
      </c>
      <c r="AD23">
        <v>118.452843</v>
      </c>
      <c r="AE23">
        <v>118.43328099999999</v>
      </c>
      <c r="AF23">
        <v>118.410149</v>
      </c>
      <c r="AG23">
        <v>118.38556699999999</v>
      </c>
      <c r="AH23">
        <v>118.363579</v>
      </c>
      <c r="AI23">
        <v>118.338753</v>
      </c>
      <c r="AJ23">
        <v>118.31626900000001</v>
      </c>
      <c r="AK23">
        <v>118.286789</v>
      </c>
      <c r="AL23" s="109">
        <v>0</v>
      </c>
    </row>
    <row r="24" spans="1:38" ht="15" customHeight="1">
      <c r="A24" s="118" t="s">
        <v>116</v>
      </c>
      <c r="B24" s="111" t="s">
        <v>880</v>
      </c>
      <c r="C24" t="s">
        <v>1557</v>
      </c>
      <c r="D24" t="s">
        <v>1730</v>
      </c>
      <c r="E24" t="s">
        <v>1731</v>
      </c>
      <c r="F24" t="s">
        <v>1718</v>
      </c>
      <c r="G24">
        <v>60.151657</v>
      </c>
      <c r="H24">
        <v>62.861052999999998</v>
      </c>
      <c r="I24">
        <v>63.60445</v>
      </c>
      <c r="J24">
        <v>63.836418000000002</v>
      </c>
      <c r="K24">
        <v>65.258881000000002</v>
      </c>
      <c r="L24">
        <v>65.900154000000001</v>
      </c>
      <c r="M24">
        <v>66.706917000000004</v>
      </c>
      <c r="N24">
        <v>66.780631999999997</v>
      </c>
      <c r="O24">
        <v>66.770759999999996</v>
      </c>
      <c r="P24">
        <v>66.739525</v>
      </c>
      <c r="Q24">
        <v>66.727103999999997</v>
      </c>
      <c r="R24">
        <v>66.650054999999995</v>
      </c>
      <c r="S24">
        <v>66.607123999999999</v>
      </c>
      <c r="T24">
        <v>66.542831000000007</v>
      </c>
      <c r="U24">
        <v>66.482742000000002</v>
      </c>
      <c r="V24">
        <v>66.37912</v>
      </c>
      <c r="W24">
        <v>66.319327999999999</v>
      </c>
      <c r="X24">
        <v>66.257285999999993</v>
      </c>
      <c r="Y24">
        <v>66.187652999999997</v>
      </c>
      <c r="Z24">
        <v>66.098557</v>
      </c>
      <c r="AA24">
        <v>66.024139000000005</v>
      </c>
      <c r="AB24">
        <v>65.952399999999997</v>
      </c>
      <c r="AC24">
        <v>65.872742000000002</v>
      </c>
      <c r="AD24">
        <v>65.804687999999999</v>
      </c>
      <c r="AE24">
        <v>65.736389000000003</v>
      </c>
      <c r="AF24">
        <v>65.669150999999999</v>
      </c>
      <c r="AG24">
        <v>65.593879999999999</v>
      </c>
      <c r="AH24">
        <v>65.534453999999997</v>
      </c>
      <c r="AI24">
        <v>65.453331000000006</v>
      </c>
      <c r="AJ24">
        <v>65.400588999999997</v>
      </c>
      <c r="AK24">
        <v>65.336258000000001</v>
      </c>
      <c r="AL24" s="109">
        <v>3.0000000000000001E-3</v>
      </c>
    </row>
    <row r="25" spans="1:38" ht="15" customHeight="1">
      <c r="A25" s="118" t="s">
        <v>116</v>
      </c>
      <c r="B25" s="111" t="s">
        <v>881</v>
      </c>
      <c r="C25" t="s">
        <v>1558</v>
      </c>
      <c r="D25" t="s">
        <v>1732</v>
      </c>
      <c r="E25" t="s">
        <v>1733</v>
      </c>
      <c r="F25" t="s">
        <v>1718</v>
      </c>
      <c r="G25">
        <v>73.406424999999999</v>
      </c>
      <c r="H25">
        <v>76.394942999999998</v>
      </c>
      <c r="I25">
        <v>76.722694000000004</v>
      </c>
      <c r="J25">
        <v>76.857201000000003</v>
      </c>
      <c r="K25">
        <v>78.018790999999993</v>
      </c>
      <c r="L25">
        <v>78.743499999999997</v>
      </c>
      <c r="M25">
        <v>79.558464000000001</v>
      </c>
      <c r="N25">
        <v>79.667168000000004</v>
      </c>
      <c r="O25">
        <v>79.671974000000006</v>
      </c>
      <c r="P25">
        <v>79.642707999999999</v>
      </c>
      <c r="Q25">
        <v>79.660538000000003</v>
      </c>
      <c r="R25">
        <v>79.558411000000007</v>
      </c>
      <c r="S25">
        <v>79.547279000000003</v>
      </c>
      <c r="T25">
        <v>79.498230000000007</v>
      </c>
      <c r="U25">
        <v>79.469559000000004</v>
      </c>
      <c r="V25">
        <v>79.368904000000001</v>
      </c>
      <c r="W25">
        <v>79.345375000000004</v>
      </c>
      <c r="X25">
        <v>79.316460000000006</v>
      </c>
      <c r="Y25">
        <v>79.275146000000007</v>
      </c>
      <c r="Z25">
        <v>79.206337000000005</v>
      </c>
      <c r="AA25">
        <v>79.163498000000004</v>
      </c>
      <c r="AB25">
        <v>79.122710999999995</v>
      </c>
      <c r="AC25">
        <v>79.067215000000004</v>
      </c>
      <c r="AD25">
        <v>79.026702999999998</v>
      </c>
      <c r="AE25">
        <v>78.984855999999994</v>
      </c>
      <c r="AF25">
        <v>78.942100999999994</v>
      </c>
      <c r="AG25">
        <v>78.886086000000006</v>
      </c>
      <c r="AH25">
        <v>78.851348999999999</v>
      </c>
      <c r="AI25">
        <v>78.787757999999997</v>
      </c>
      <c r="AJ25">
        <v>78.761482000000001</v>
      </c>
      <c r="AK25">
        <v>78.715941999999998</v>
      </c>
      <c r="AL25" s="109">
        <v>2E-3</v>
      </c>
    </row>
    <row r="26" spans="1:38" ht="15" customHeight="1">
      <c r="A26" s="118" t="s">
        <v>115</v>
      </c>
      <c r="B26" s="111" t="s">
        <v>882</v>
      </c>
      <c r="C26" t="s">
        <v>1559</v>
      </c>
      <c r="D26" t="s">
        <v>1734</v>
      </c>
      <c r="E26" t="s">
        <v>1735</v>
      </c>
      <c r="F26" t="s">
        <v>1718</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t="s">
        <v>146</v>
      </c>
    </row>
    <row r="27" spans="1:38" ht="15" customHeight="1">
      <c r="A27" s="118" t="s">
        <v>114</v>
      </c>
      <c r="B27" s="111" t="s">
        <v>883</v>
      </c>
      <c r="C27" t="s">
        <v>1560</v>
      </c>
      <c r="D27" t="s">
        <v>1736</v>
      </c>
      <c r="E27" t="s">
        <v>1737</v>
      </c>
      <c r="F27" t="s">
        <v>1718</v>
      </c>
      <c r="G27">
        <v>59.290179999999999</v>
      </c>
      <c r="H27">
        <v>62.071899000000002</v>
      </c>
      <c r="I27">
        <v>62.589328999999999</v>
      </c>
      <c r="J27">
        <v>63.589759999999998</v>
      </c>
      <c r="K27">
        <v>64.562302000000003</v>
      </c>
      <c r="L27">
        <v>65.483376000000007</v>
      </c>
      <c r="M27">
        <v>66.175285000000002</v>
      </c>
      <c r="N27">
        <v>66.129035999999999</v>
      </c>
      <c r="O27">
        <v>66.042563999999999</v>
      </c>
      <c r="P27">
        <v>65.958022999999997</v>
      </c>
      <c r="Q27">
        <v>65.901161000000002</v>
      </c>
      <c r="R27">
        <v>65.874831999999998</v>
      </c>
      <c r="S27">
        <v>65.808395000000004</v>
      </c>
      <c r="T27">
        <v>65.754692000000006</v>
      </c>
      <c r="U27">
        <v>65.687363000000005</v>
      </c>
      <c r="V27">
        <v>65.613418999999993</v>
      </c>
      <c r="W27">
        <v>65.531311000000002</v>
      </c>
      <c r="X27">
        <v>65.463913000000005</v>
      </c>
      <c r="Y27">
        <v>65.389824000000004</v>
      </c>
      <c r="Z27">
        <v>65.309830000000005</v>
      </c>
      <c r="AA27">
        <v>65.220589000000004</v>
      </c>
      <c r="AB27">
        <v>65.126761999999999</v>
      </c>
      <c r="AC27">
        <v>65.040336999999994</v>
      </c>
      <c r="AD27">
        <v>64.954230999999993</v>
      </c>
      <c r="AE27">
        <v>64.87294</v>
      </c>
      <c r="AF27">
        <v>64.785278000000005</v>
      </c>
      <c r="AG27">
        <v>64.701674999999994</v>
      </c>
      <c r="AH27">
        <v>64.617935000000003</v>
      </c>
      <c r="AI27">
        <v>64.525856000000005</v>
      </c>
      <c r="AJ27">
        <v>64.435905000000005</v>
      </c>
      <c r="AK27">
        <v>64.349982999999995</v>
      </c>
      <c r="AL27" s="109">
        <v>3.0000000000000001E-3</v>
      </c>
    </row>
    <row r="28" spans="1:38" ht="15" customHeight="1">
      <c r="A28" s="118" t="s">
        <v>113</v>
      </c>
      <c r="B28" s="111" t="s">
        <v>884</v>
      </c>
      <c r="C28" t="s">
        <v>1561</v>
      </c>
      <c r="D28" t="s">
        <v>1738</v>
      </c>
      <c r="E28" t="s">
        <v>1739</v>
      </c>
      <c r="F28" t="s">
        <v>1718</v>
      </c>
      <c r="G28">
        <v>43.681716999999999</v>
      </c>
      <c r="H28">
        <v>46.401386000000002</v>
      </c>
      <c r="I28">
        <v>46.785164000000002</v>
      </c>
      <c r="J28">
        <v>47.415855000000001</v>
      </c>
      <c r="K28">
        <v>48.090491999999998</v>
      </c>
      <c r="L28">
        <v>48.687514999999998</v>
      </c>
      <c r="M28">
        <v>49.330573999999999</v>
      </c>
      <c r="N28">
        <v>49.368178999999998</v>
      </c>
      <c r="O28">
        <v>49.283656999999998</v>
      </c>
      <c r="P28">
        <v>49.246184999999997</v>
      </c>
      <c r="Q28">
        <v>49.253051999999997</v>
      </c>
      <c r="R28">
        <v>49.153641</v>
      </c>
      <c r="S28">
        <v>49.118232999999996</v>
      </c>
      <c r="T28">
        <v>49.066924999999998</v>
      </c>
      <c r="U28">
        <v>49.039794999999998</v>
      </c>
      <c r="V28">
        <v>48.957588000000001</v>
      </c>
      <c r="W28">
        <v>48.913455999999996</v>
      </c>
      <c r="X28">
        <v>48.865710999999997</v>
      </c>
      <c r="Y28">
        <v>48.821747000000002</v>
      </c>
      <c r="Z28">
        <v>48.754303</v>
      </c>
      <c r="AA28">
        <v>48.706524000000002</v>
      </c>
      <c r="AB28">
        <v>48.651935999999999</v>
      </c>
      <c r="AC28">
        <v>48.591487999999998</v>
      </c>
      <c r="AD28">
        <v>48.540230000000001</v>
      </c>
      <c r="AE28">
        <v>48.490653999999999</v>
      </c>
      <c r="AF28">
        <v>48.445137000000003</v>
      </c>
      <c r="AG28">
        <v>48.386150000000001</v>
      </c>
      <c r="AH28">
        <v>48.340117999999997</v>
      </c>
      <c r="AI28">
        <v>48.281329999999997</v>
      </c>
      <c r="AJ28">
        <v>48.242370999999999</v>
      </c>
      <c r="AK28">
        <v>48.194865999999998</v>
      </c>
      <c r="AL28" s="109">
        <v>3.0000000000000001E-3</v>
      </c>
    </row>
    <row r="29" spans="1:38" ht="15" customHeight="1">
      <c r="A29" s="118" t="s">
        <v>113</v>
      </c>
      <c r="B29" s="111" t="s">
        <v>885</v>
      </c>
      <c r="C29" t="s">
        <v>1562</v>
      </c>
      <c r="D29" t="s">
        <v>1740</v>
      </c>
      <c r="E29" t="s">
        <v>1741</v>
      </c>
      <c r="F29" t="s">
        <v>1718</v>
      </c>
      <c r="G29">
        <v>41.084128999999997</v>
      </c>
      <c r="H29">
        <v>43.492274999999999</v>
      </c>
      <c r="I29">
        <v>43.989040000000003</v>
      </c>
      <c r="J29">
        <v>44.692486000000002</v>
      </c>
      <c r="K29">
        <v>45.242503999999997</v>
      </c>
      <c r="L29">
        <v>45.714989000000003</v>
      </c>
      <c r="M29">
        <v>46.277256000000001</v>
      </c>
      <c r="N29">
        <v>46.302428999999997</v>
      </c>
      <c r="O29">
        <v>46.213982000000001</v>
      </c>
      <c r="P29">
        <v>46.159278999999998</v>
      </c>
      <c r="Q29">
        <v>46.146366</v>
      </c>
      <c r="R29">
        <v>46.078460999999997</v>
      </c>
      <c r="S29">
        <v>46.034953999999999</v>
      </c>
      <c r="T29">
        <v>45.990093000000002</v>
      </c>
      <c r="U29">
        <v>45.95232</v>
      </c>
      <c r="V29">
        <v>45.874695000000003</v>
      </c>
      <c r="W29">
        <v>45.810901999999999</v>
      </c>
      <c r="X29">
        <v>45.759312000000001</v>
      </c>
      <c r="Y29">
        <v>45.712795</v>
      </c>
      <c r="Z29">
        <v>45.650092999999998</v>
      </c>
      <c r="AA29">
        <v>45.595630999999997</v>
      </c>
      <c r="AB29">
        <v>45.540092000000001</v>
      </c>
      <c r="AC29">
        <v>45.481884000000001</v>
      </c>
      <c r="AD29">
        <v>45.425831000000002</v>
      </c>
      <c r="AE29">
        <v>45.376533999999999</v>
      </c>
      <c r="AF29">
        <v>45.328536999999997</v>
      </c>
      <c r="AG29">
        <v>45.274653999999998</v>
      </c>
      <c r="AH29">
        <v>45.227088999999999</v>
      </c>
      <c r="AI29">
        <v>45.165667999999997</v>
      </c>
      <c r="AJ29">
        <v>45.118164</v>
      </c>
      <c r="AK29">
        <v>45.064678000000001</v>
      </c>
      <c r="AL29" s="109">
        <v>3.0000000000000001E-3</v>
      </c>
    </row>
    <row r="30" spans="1:38" ht="15" customHeight="1">
      <c r="A30" s="118" t="s">
        <v>853</v>
      </c>
      <c r="B30" s="111" t="s">
        <v>886</v>
      </c>
      <c r="C30" t="s">
        <v>1563</v>
      </c>
      <c r="D30" t="s">
        <v>1742</v>
      </c>
      <c r="E30" t="s">
        <v>1743</v>
      </c>
      <c r="F30" t="s">
        <v>1718</v>
      </c>
      <c r="G30">
        <v>42.180911999999999</v>
      </c>
      <c r="H30">
        <v>44.919338000000003</v>
      </c>
      <c r="I30">
        <v>45.354712999999997</v>
      </c>
      <c r="J30">
        <v>46.012107999999998</v>
      </c>
      <c r="K30">
        <v>46.680264000000001</v>
      </c>
      <c r="L30">
        <v>47.185074</v>
      </c>
      <c r="M30">
        <v>47.796740999999997</v>
      </c>
      <c r="N30">
        <v>47.821854000000002</v>
      </c>
      <c r="O30">
        <v>47.724083</v>
      </c>
      <c r="P30">
        <v>47.664473999999998</v>
      </c>
      <c r="Q30">
        <v>47.650908999999999</v>
      </c>
      <c r="R30">
        <v>47.539561999999997</v>
      </c>
      <c r="S30">
        <v>47.488632000000003</v>
      </c>
      <c r="T30">
        <v>47.426285</v>
      </c>
      <c r="U30">
        <v>47.384692999999999</v>
      </c>
      <c r="V30">
        <v>47.291466</v>
      </c>
      <c r="W30">
        <v>47.233871000000001</v>
      </c>
      <c r="X30">
        <v>47.174019000000001</v>
      </c>
      <c r="Y30">
        <v>47.117657000000001</v>
      </c>
      <c r="Z30">
        <v>47.043140000000001</v>
      </c>
      <c r="AA30">
        <v>46.985377999999997</v>
      </c>
      <c r="AB30">
        <v>46.916564999999999</v>
      </c>
      <c r="AC30">
        <v>46.845756999999999</v>
      </c>
      <c r="AD30">
        <v>46.777000000000001</v>
      </c>
      <c r="AE30">
        <v>46.714320999999998</v>
      </c>
      <c r="AF30">
        <v>46.653229000000003</v>
      </c>
      <c r="AG30">
        <v>46.583976999999997</v>
      </c>
      <c r="AH30">
        <v>46.527424000000003</v>
      </c>
      <c r="AI30">
        <v>46.464230000000001</v>
      </c>
      <c r="AJ30">
        <v>46.417346999999999</v>
      </c>
      <c r="AK30">
        <v>46.364136000000002</v>
      </c>
      <c r="AL30" s="109">
        <v>3.0000000000000001E-3</v>
      </c>
    </row>
    <row r="31" spans="1:38" ht="15" customHeight="1">
      <c r="A31" s="118" t="s">
        <v>853</v>
      </c>
      <c r="B31" s="111" t="s">
        <v>887</v>
      </c>
      <c r="C31" t="s">
        <v>1564</v>
      </c>
      <c r="D31" t="s">
        <v>1744</v>
      </c>
      <c r="E31" t="s">
        <v>1745</v>
      </c>
      <c r="F31" t="s">
        <v>1718</v>
      </c>
      <c r="G31">
        <v>42.023262000000003</v>
      </c>
      <c r="H31">
        <v>44.358325999999998</v>
      </c>
      <c r="I31">
        <v>44.903205999999997</v>
      </c>
      <c r="J31">
        <v>45.501362</v>
      </c>
      <c r="K31">
        <v>46.023895000000003</v>
      </c>
      <c r="L31">
        <v>46.510002</v>
      </c>
      <c r="M31">
        <v>47.123362999999998</v>
      </c>
      <c r="N31">
        <v>47.149250000000002</v>
      </c>
      <c r="O31">
        <v>47.074233999999997</v>
      </c>
      <c r="P31">
        <v>47.020443</v>
      </c>
      <c r="Q31">
        <v>47.004593</v>
      </c>
      <c r="R31">
        <v>46.943367000000002</v>
      </c>
      <c r="S31">
        <v>46.897697000000001</v>
      </c>
      <c r="T31">
        <v>46.853625999999998</v>
      </c>
      <c r="U31">
        <v>46.817013000000003</v>
      </c>
      <c r="V31">
        <v>46.744019000000002</v>
      </c>
      <c r="W31">
        <v>46.681877</v>
      </c>
      <c r="X31">
        <v>46.629703999999997</v>
      </c>
      <c r="Y31">
        <v>46.580607999999998</v>
      </c>
      <c r="Z31">
        <v>46.517651000000001</v>
      </c>
      <c r="AA31">
        <v>46.460814999999997</v>
      </c>
      <c r="AB31">
        <v>46.404407999999997</v>
      </c>
      <c r="AC31">
        <v>46.344634999999997</v>
      </c>
      <c r="AD31">
        <v>46.28754</v>
      </c>
      <c r="AE31">
        <v>46.236732000000003</v>
      </c>
      <c r="AF31">
        <v>46.187519000000002</v>
      </c>
      <c r="AG31">
        <v>46.132404000000001</v>
      </c>
      <c r="AH31">
        <v>46.083378000000003</v>
      </c>
      <c r="AI31">
        <v>46.023482999999999</v>
      </c>
      <c r="AJ31">
        <v>45.975223999999997</v>
      </c>
      <c r="AK31">
        <v>45.924174999999998</v>
      </c>
      <c r="AL31" s="109">
        <v>3.0000000000000001E-3</v>
      </c>
    </row>
    <row r="32" spans="1:38" ht="15" customHeight="1">
      <c r="A32" s="118" t="s">
        <v>854</v>
      </c>
      <c r="B32" s="111" t="s">
        <v>888</v>
      </c>
      <c r="C32" t="s">
        <v>1565</v>
      </c>
      <c r="D32" t="s">
        <v>1746</v>
      </c>
      <c r="E32" t="s">
        <v>1747</v>
      </c>
      <c r="F32" t="s">
        <v>1718</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t="s">
        <v>146</v>
      </c>
    </row>
    <row r="33" spans="1:38" ht="15" customHeight="1">
      <c r="A33" s="118" t="s">
        <v>854</v>
      </c>
      <c r="B33" s="111" t="s">
        <v>889</v>
      </c>
      <c r="C33" t="s">
        <v>1566</v>
      </c>
      <c r="D33" t="s">
        <v>1748</v>
      </c>
      <c r="E33" t="s">
        <v>1749</v>
      </c>
      <c r="F33" t="s">
        <v>1718</v>
      </c>
      <c r="G33">
        <v>52.413367999999998</v>
      </c>
      <c r="H33">
        <v>52.369132999999998</v>
      </c>
      <c r="I33">
        <v>52.347267000000002</v>
      </c>
      <c r="J33">
        <v>52.431266999999998</v>
      </c>
      <c r="K33">
        <v>52.610073</v>
      </c>
      <c r="L33">
        <v>52.796734000000001</v>
      </c>
      <c r="M33">
        <v>53.046658000000001</v>
      </c>
      <c r="N33">
        <v>53.047482000000002</v>
      </c>
      <c r="O33">
        <v>53.096645000000002</v>
      </c>
      <c r="P33">
        <v>53.121341999999999</v>
      </c>
      <c r="Q33">
        <v>53.140663000000004</v>
      </c>
      <c r="R33">
        <v>53.163288000000001</v>
      </c>
      <c r="S33">
        <v>53.183394999999997</v>
      </c>
      <c r="T33">
        <v>53.199001000000003</v>
      </c>
      <c r="U33">
        <v>53.218516999999999</v>
      </c>
      <c r="V33">
        <v>53.241382999999999</v>
      </c>
      <c r="W33">
        <v>53.263615000000001</v>
      </c>
      <c r="X33">
        <v>53.283104000000002</v>
      </c>
      <c r="Y33">
        <v>53.301116999999998</v>
      </c>
      <c r="Z33">
        <v>53.320701999999997</v>
      </c>
      <c r="AA33">
        <v>53.339179999999999</v>
      </c>
      <c r="AB33">
        <v>53.357886999999998</v>
      </c>
      <c r="AC33">
        <v>53.376598000000001</v>
      </c>
      <c r="AD33">
        <v>53.394801999999999</v>
      </c>
      <c r="AE33">
        <v>53.413342</v>
      </c>
      <c r="AF33">
        <v>53.430774999999997</v>
      </c>
      <c r="AG33">
        <v>53.448017</v>
      </c>
      <c r="AH33">
        <v>53.464576999999998</v>
      </c>
      <c r="AI33">
        <v>53.480899999999998</v>
      </c>
      <c r="AJ33">
        <v>53.495609000000002</v>
      </c>
      <c r="AK33">
        <v>53.50967</v>
      </c>
      <c r="AL33" s="109">
        <v>1E-3</v>
      </c>
    </row>
    <row r="34" spans="1:38" ht="15" customHeight="1">
      <c r="A34" s="118"/>
      <c r="B34" s="111" t="s">
        <v>890</v>
      </c>
      <c r="C34" t="s">
        <v>1707</v>
      </c>
      <c r="D34" t="s">
        <v>1750</v>
      </c>
      <c r="E34" t="s">
        <v>1751</v>
      </c>
      <c r="F34" t="s">
        <v>1718</v>
      </c>
      <c r="G34">
        <v>43.264011000000004</v>
      </c>
      <c r="H34">
        <v>45.133468999999998</v>
      </c>
      <c r="I34">
        <v>45.638382</v>
      </c>
      <c r="J34">
        <v>46.329559000000003</v>
      </c>
      <c r="K34">
        <v>46.974044999999997</v>
      </c>
      <c r="L34">
        <v>47.544497999999997</v>
      </c>
      <c r="M34">
        <v>48.288283999999997</v>
      </c>
      <c r="N34">
        <v>48.419249999999998</v>
      </c>
      <c r="O34">
        <v>48.519196000000001</v>
      </c>
      <c r="P34">
        <v>48.602192000000002</v>
      </c>
      <c r="Q34">
        <v>48.758029999999998</v>
      </c>
      <c r="R34">
        <v>48.944358999999999</v>
      </c>
      <c r="S34">
        <v>49.116050999999999</v>
      </c>
      <c r="T34">
        <v>49.343533000000001</v>
      </c>
      <c r="U34">
        <v>49.588878999999999</v>
      </c>
      <c r="V34">
        <v>49.838386999999997</v>
      </c>
      <c r="W34">
        <v>50.062164000000003</v>
      </c>
      <c r="X34">
        <v>50.324268000000004</v>
      </c>
      <c r="Y34">
        <v>50.609341000000001</v>
      </c>
      <c r="Z34">
        <v>50.887779000000002</v>
      </c>
      <c r="AA34">
        <v>51.161552</v>
      </c>
      <c r="AB34">
        <v>51.375084000000001</v>
      </c>
      <c r="AC34">
        <v>51.577618000000001</v>
      </c>
      <c r="AD34">
        <v>51.784939000000001</v>
      </c>
      <c r="AE34">
        <v>52.021469000000003</v>
      </c>
      <c r="AF34">
        <v>52.278286000000001</v>
      </c>
      <c r="AG34">
        <v>52.554256000000002</v>
      </c>
      <c r="AH34">
        <v>52.823684999999998</v>
      </c>
      <c r="AI34">
        <v>53.105880999999997</v>
      </c>
      <c r="AJ34">
        <v>53.415283000000002</v>
      </c>
      <c r="AK34">
        <v>53.766708000000001</v>
      </c>
      <c r="AL34" s="109">
        <v>7.0000000000000001E-3</v>
      </c>
    </row>
    <row r="35" spans="1:38" ht="15" customHeight="1">
      <c r="A35" s="118"/>
      <c r="B35" s="111"/>
      <c r="C35" t="s">
        <v>1708</v>
      </c>
      <c r="E35" t="s">
        <v>1752</v>
      </c>
    </row>
    <row r="36" spans="1:38" ht="15" customHeight="1">
      <c r="A36" s="118"/>
      <c r="B36" s="111"/>
      <c r="C36" t="s">
        <v>1569</v>
      </c>
      <c r="E36" t="s">
        <v>1753</v>
      </c>
    </row>
    <row r="37" spans="1:38" s="39" customFormat="1" ht="15" customHeight="1">
      <c r="A37" s="118" t="s">
        <v>114</v>
      </c>
      <c r="B37" s="111" t="s">
        <v>891</v>
      </c>
      <c r="C37" t="s">
        <v>1549</v>
      </c>
      <c r="D37" t="s">
        <v>1754</v>
      </c>
      <c r="E37" t="s">
        <v>1755</v>
      </c>
      <c r="F37" t="s">
        <v>1718</v>
      </c>
      <c r="G37">
        <v>30.781351000000001</v>
      </c>
      <c r="H37">
        <v>31.734869</v>
      </c>
      <c r="I37">
        <v>32.215733</v>
      </c>
      <c r="J37">
        <v>32.607708000000002</v>
      </c>
      <c r="K37">
        <v>32.887383</v>
      </c>
      <c r="L37">
        <v>33.219242000000001</v>
      </c>
      <c r="M37">
        <v>33.306679000000003</v>
      </c>
      <c r="N37">
        <v>33.296996999999998</v>
      </c>
      <c r="O37">
        <v>33.293453</v>
      </c>
      <c r="P37">
        <v>33.279564000000001</v>
      </c>
      <c r="Q37">
        <v>33.274303000000003</v>
      </c>
      <c r="R37">
        <v>33.249251999999998</v>
      </c>
      <c r="S37">
        <v>33.221687000000003</v>
      </c>
      <c r="T37">
        <v>33.185428999999999</v>
      </c>
      <c r="U37">
        <v>33.157100999999997</v>
      </c>
      <c r="V37">
        <v>33.122115999999998</v>
      </c>
      <c r="W37">
        <v>33.086300000000001</v>
      </c>
      <c r="X37">
        <v>33.052925000000002</v>
      </c>
      <c r="Y37">
        <v>33.036205000000002</v>
      </c>
      <c r="Z37">
        <v>33.002163000000003</v>
      </c>
      <c r="AA37">
        <v>32.977539</v>
      </c>
      <c r="AB37">
        <v>32.955719000000002</v>
      </c>
      <c r="AC37">
        <v>32.935600000000001</v>
      </c>
      <c r="AD37">
        <v>32.913573999999997</v>
      </c>
      <c r="AE37">
        <v>32.894779</v>
      </c>
      <c r="AF37">
        <v>32.875202000000002</v>
      </c>
      <c r="AG37">
        <v>32.853752</v>
      </c>
      <c r="AH37">
        <v>32.834758999999998</v>
      </c>
      <c r="AI37">
        <v>32.812449999999998</v>
      </c>
      <c r="AJ37">
        <v>32.792171000000003</v>
      </c>
      <c r="AK37">
        <v>32.77158</v>
      </c>
      <c r="AL37" s="109">
        <v>2E-3</v>
      </c>
    </row>
    <row r="38" spans="1:38" ht="15" customHeight="1">
      <c r="A38" s="118" t="s">
        <v>115</v>
      </c>
      <c r="B38" s="111" t="s">
        <v>892</v>
      </c>
      <c r="C38" t="s">
        <v>1550</v>
      </c>
      <c r="D38" t="s">
        <v>1756</v>
      </c>
      <c r="E38" t="s">
        <v>1757</v>
      </c>
      <c r="F38" t="s">
        <v>1718</v>
      </c>
      <c r="G38">
        <v>37.262664999999998</v>
      </c>
      <c r="H38">
        <v>38.0471</v>
      </c>
      <c r="I38">
        <v>38.387920000000001</v>
      </c>
      <c r="J38">
        <v>38.684437000000003</v>
      </c>
      <c r="K38">
        <v>38.872695999999998</v>
      </c>
      <c r="L38">
        <v>39.309044</v>
      </c>
      <c r="M38">
        <v>39.340187</v>
      </c>
      <c r="N38">
        <v>39.243614000000001</v>
      </c>
      <c r="O38">
        <v>39.200294</v>
      </c>
      <c r="P38">
        <v>39.141646999999999</v>
      </c>
      <c r="Q38">
        <v>39.082649000000004</v>
      </c>
      <c r="R38">
        <v>39.020496000000001</v>
      </c>
      <c r="S38">
        <v>38.967106000000001</v>
      </c>
      <c r="T38">
        <v>38.90596</v>
      </c>
      <c r="U38">
        <v>38.866112000000001</v>
      </c>
      <c r="V38">
        <v>38.810543000000003</v>
      </c>
      <c r="W38">
        <v>38.772945</v>
      </c>
      <c r="X38">
        <v>38.731529000000002</v>
      </c>
      <c r="Y38">
        <v>38.691527999999998</v>
      </c>
      <c r="Z38">
        <v>38.662681999999997</v>
      </c>
      <c r="AA38">
        <v>38.616664999999998</v>
      </c>
      <c r="AB38">
        <v>38.585757999999998</v>
      </c>
      <c r="AC38">
        <v>38.551231000000001</v>
      </c>
      <c r="AD38">
        <v>38.521808999999998</v>
      </c>
      <c r="AE38">
        <v>38.493309000000004</v>
      </c>
      <c r="AF38">
        <v>38.470374999999997</v>
      </c>
      <c r="AG38">
        <v>38.435431999999999</v>
      </c>
      <c r="AH38">
        <v>38.407165999999997</v>
      </c>
      <c r="AI38">
        <v>38.377673999999999</v>
      </c>
      <c r="AJ38">
        <v>38.347389</v>
      </c>
      <c r="AK38">
        <v>38.316231000000002</v>
      </c>
      <c r="AL38" s="109">
        <v>1E-3</v>
      </c>
    </row>
    <row r="39" spans="1:38" ht="15" customHeight="1">
      <c r="A39" s="118"/>
      <c r="B39" s="111"/>
      <c r="C39" t="s">
        <v>1571</v>
      </c>
      <c r="E39" t="s">
        <v>1758</v>
      </c>
    </row>
    <row r="40" spans="1:38" ht="15" customHeight="1">
      <c r="A40" s="118" t="s">
        <v>114</v>
      </c>
      <c r="B40" s="111" t="s">
        <v>893</v>
      </c>
      <c r="C40" t="s">
        <v>1553</v>
      </c>
      <c r="D40" t="s">
        <v>1759</v>
      </c>
      <c r="E40" t="s">
        <v>1760</v>
      </c>
      <c r="F40" t="s">
        <v>1718</v>
      </c>
      <c r="G40">
        <v>30.990406</v>
      </c>
      <c r="H40">
        <v>31.943642000000001</v>
      </c>
      <c r="I40">
        <v>32.440624</v>
      </c>
      <c r="J40">
        <v>32.825465999999999</v>
      </c>
      <c r="K40">
        <v>33.102694999999997</v>
      </c>
      <c r="L40">
        <v>33.476562000000001</v>
      </c>
      <c r="M40">
        <v>33.571907000000003</v>
      </c>
      <c r="N40">
        <v>33.565994000000003</v>
      </c>
      <c r="O40">
        <v>33.562564999999999</v>
      </c>
      <c r="P40">
        <v>33.548819999999999</v>
      </c>
      <c r="Q40">
        <v>33.544189000000003</v>
      </c>
      <c r="R40">
        <v>33.522174999999997</v>
      </c>
      <c r="S40">
        <v>33.498440000000002</v>
      </c>
      <c r="T40">
        <v>33.465426999999998</v>
      </c>
      <c r="U40">
        <v>33.440703999999997</v>
      </c>
      <c r="V40">
        <v>33.408821000000003</v>
      </c>
      <c r="W40">
        <v>33.381706000000001</v>
      </c>
      <c r="X40">
        <v>33.347293999999998</v>
      </c>
      <c r="Y40">
        <v>33.332577000000001</v>
      </c>
      <c r="Z40">
        <v>33.302700000000002</v>
      </c>
      <c r="AA40">
        <v>33.280067000000003</v>
      </c>
      <c r="AB40">
        <v>33.257980000000003</v>
      </c>
      <c r="AC40">
        <v>33.240932000000001</v>
      </c>
      <c r="AD40">
        <v>33.219738</v>
      </c>
      <c r="AE40">
        <v>33.203418999999997</v>
      </c>
      <c r="AF40">
        <v>33.186416999999999</v>
      </c>
      <c r="AG40">
        <v>33.167811999999998</v>
      </c>
      <c r="AH40">
        <v>33.151446999999997</v>
      </c>
      <c r="AI40">
        <v>33.132545</v>
      </c>
      <c r="AJ40">
        <v>33.115498000000002</v>
      </c>
      <c r="AK40">
        <v>33.098548999999998</v>
      </c>
      <c r="AL40" s="109">
        <v>2E-3</v>
      </c>
    </row>
    <row r="41" spans="1:38" ht="15" customHeight="1">
      <c r="A41" s="118" t="s">
        <v>112</v>
      </c>
      <c r="B41" s="111" t="s">
        <v>894</v>
      </c>
      <c r="C41" t="s">
        <v>1554</v>
      </c>
      <c r="D41" t="s">
        <v>1761</v>
      </c>
      <c r="E41" t="s">
        <v>1762</v>
      </c>
      <c r="F41" t="s">
        <v>1718</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1:38" ht="15" customHeight="1">
      <c r="A42" s="118" t="s">
        <v>112</v>
      </c>
      <c r="B42" s="111" t="s">
        <v>895</v>
      </c>
      <c r="C42" t="s">
        <v>1555</v>
      </c>
      <c r="D42" t="s">
        <v>1763</v>
      </c>
      <c r="E42" t="s">
        <v>1764</v>
      </c>
      <c r="F42" t="s">
        <v>1718</v>
      </c>
      <c r="G42">
        <v>99.170578000000006</v>
      </c>
      <c r="H42">
        <v>98.425858000000005</v>
      </c>
      <c r="I42">
        <v>97.966483999999994</v>
      </c>
      <c r="J42">
        <v>97.268912999999998</v>
      </c>
      <c r="K42">
        <v>96.143173000000004</v>
      </c>
      <c r="L42">
        <v>95.668143999999998</v>
      </c>
      <c r="M42">
        <v>94.834434999999999</v>
      </c>
      <c r="N42">
        <v>94.355391999999995</v>
      </c>
      <c r="O42">
        <v>94.001389000000003</v>
      </c>
      <c r="P42">
        <v>93.716849999999994</v>
      </c>
      <c r="Q42">
        <v>93.490691999999996</v>
      </c>
      <c r="R42">
        <v>93.308113000000006</v>
      </c>
      <c r="S42">
        <v>93.187011999999996</v>
      </c>
      <c r="T42">
        <v>93.132262999999995</v>
      </c>
      <c r="U42">
        <v>93.097610000000003</v>
      </c>
      <c r="V42">
        <v>93.076767000000004</v>
      </c>
      <c r="W42">
        <v>93.061546000000007</v>
      </c>
      <c r="X42">
        <v>93.061256</v>
      </c>
      <c r="Y42">
        <v>93.044792000000001</v>
      </c>
      <c r="Z42">
        <v>93.038985999999994</v>
      </c>
      <c r="AA42">
        <v>93.038894999999997</v>
      </c>
      <c r="AB42">
        <v>93.032844999999995</v>
      </c>
      <c r="AC42">
        <v>93.025749000000005</v>
      </c>
      <c r="AD42">
        <v>93.028473000000005</v>
      </c>
      <c r="AE42">
        <v>93.029976000000005</v>
      </c>
      <c r="AF42">
        <v>93.030547999999996</v>
      </c>
      <c r="AG42">
        <v>93.030151000000004</v>
      </c>
      <c r="AH42">
        <v>93.034119000000004</v>
      </c>
      <c r="AI42">
        <v>93.038291999999998</v>
      </c>
      <c r="AJ42">
        <v>93.043633</v>
      </c>
      <c r="AK42">
        <v>93.050651999999999</v>
      </c>
      <c r="AL42" s="109">
        <v>-2E-3</v>
      </c>
    </row>
    <row r="43" spans="1:38" ht="15" customHeight="1">
      <c r="A43" s="118" t="s">
        <v>112</v>
      </c>
      <c r="B43" s="111" t="s">
        <v>896</v>
      </c>
      <c r="C43" t="s">
        <v>1556</v>
      </c>
      <c r="D43" t="s">
        <v>1765</v>
      </c>
      <c r="E43" t="s">
        <v>1766</v>
      </c>
      <c r="F43" t="s">
        <v>1718</v>
      </c>
      <c r="G43">
        <v>102.266846</v>
      </c>
      <c r="H43">
        <v>101.903458</v>
      </c>
      <c r="I43">
        <v>101.578209</v>
      </c>
      <c r="J43">
        <v>101.308868</v>
      </c>
      <c r="K43">
        <v>101.025757</v>
      </c>
      <c r="L43">
        <v>101.13318599999999</v>
      </c>
      <c r="M43">
        <v>100.486519</v>
      </c>
      <c r="N43">
        <v>100.032928</v>
      </c>
      <c r="O43">
        <v>99.763084000000006</v>
      </c>
      <c r="P43">
        <v>99.556579999999997</v>
      </c>
      <c r="Q43">
        <v>99.235022999999998</v>
      </c>
      <c r="R43">
        <v>99.055297999999993</v>
      </c>
      <c r="S43">
        <v>98.916320999999996</v>
      </c>
      <c r="T43">
        <v>98.822158999999999</v>
      </c>
      <c r="U43">
        <v>98.744956999999999</v>
      </c>
      <c r="V43">
        <v>98.715148999999997</v>
      </c>
      <c r="W43">
        <v>98.680153000000004</v>
      </c>
      <c r="X43">
        <v>98.658019999999993</v>
      </c>
      <c r="Y43">
        <v>98.630225999999993</v>
      </c>
      <c r="Z43">
        <v>98.622421000000003</v>
      </c>
      <c r="AA43">
        <v>98.606689000000003</v>
      </c>
      <c r="AB43">
        <v>98.614448999999993</v>
      </c>
      <c r="AC43">
        <v>98.629638999999997</v>
      </c>
      <c r="AD43">
        <v>98.642951999999994</v>
      </c>
      <c r="AE43">
        <v>98.655411000000001</v>
      </c>
      <c r="AF43">
        <v>98.662529000000006</v>
      </c>
      <c r="AG43">
        <v>98.681045999999995</v>
      </c>
      <c r="AH43">
        <v>98.693382</v>
      </c>
      <c r="AI43">
        <v>98.710662999999997</v>
      </c>
      <c r="AJ43">
        <v>98.711699999999993</v>
      </c>
      <c r="AK43">
        <v>98.717856999999995</v>
      </c>
      <c r="AL43" s="109">
        <v>-1E-3</v>
      </c>
    </row>
    <row r="44" spans="1:38" ht="15" customHeight="1">
      <c r="A44" s="118" t="s">
        <v>116</v>
      </c>
      <c r="B44" s="111" t="s">
        <v>897</v>
      </c>
      <c r="C44" t="s">
        <v>1557</v>
      </c>
      <c r="D44" t="s">
        <v>1767</v>
      </c>
      <c r="E44" t="s">
        <v>1768</v>
      </c>
      <c r="F44" t="s">
        <v>1718</v>
      </c>
      <c r="G44">
        <v>47.010894999999998</v>
      </c>
      <c r="H44">
        <v>48.666736999999998</v>
      </c>
      <c r="I44">
        <v>48.673076999999999</v>
      </c>
      <c r="J44">
        <v>48.637653</v>
      </c>
      <c r="K44">
        <v>48.747093</v>
      </c>
      <c r="L44">
        <v>49.038077999999999</v>
      </c>
      <c r="M44">
        <v>48.779297</v>
      </c>
      <c r="N44">
        <v>48.589343999999997</v>
      </c>
      <c r="O44">
        <v>48.586292</v>
      </c>
      <c r="P44">
        <v>48.598315999999997</v>
      </c>
      <c r="Q44">
        <v>48.652186999999998</v>
      </c>
      <c r="R44">
        <v>48.651966000000002</v>
      </c>
      <c r="S44">
        <v>48.711070999999997</v>
      </c>
      <c r="T44">
        <v>48.775672999999998</v>
      </c>
      <c r="U44">
        <v>48.856216000000003</v>
      </c>
      <c r="V44">
        <v>48.910851000000001</v>
      </c>
      <c r="W44">
        <v>48.999389999999998</v>
      </c>
      <c r="X44">
        <v>49.103886000000003</v>
      </c>
      <c r="Y44">
        <v>49.215206000000002</v>
      </c>
      <c r="Z44">
        <v>49.318787</v>
      </c>
      <c r="AA44">
        <v>49.432774000000002</v>
      </c>
      <c r="AB44">
        <v>49.535141000000003</v>
      </c>
      <c r="AC44">
        <v>49.630180000000003</v>
      </c>
      <c r="AD44">
        <v>49.724373</v>
      </c>
      <c r="AE44">
        <v>49.812339999999999</v>
      </c>
      <c r="AF44">
        <v>49.911625000000001</v>
      </c>
      <c r="AG44">
        <v>50.010784000000001</v>
      </c>
      <c r="AH44">
        <v>50.118468999999997</v>
      </c>
      <c r="AI44">
        <v>50.208205999999997</v>
      </c>
      <c r="AJ44">
        <v>50.309421999999998</v>
      </c>
      <c r="AK44">
        <v>50.396254999999996</v>
      </c>
      <c r="AL44" s="109">
        <v>2E-3</v>
      </c>
    </row>
    <row r="45" spans="1:38" ht="15" customHeight="1">
      <c r="A45" s="118" t="s">
        <v>116</v>
      </c>
      <c r="B45" s="111" t="s">
        <v>898</v>
      </c>
      <c r="C45" t="s">
        <v>1558</v>
      </c>
      <c r="D45" t="s">
        <v>1769</v>
      </c>
      <c r="E45" t="s">
        <v>1770</v>
      </c>
      <c r="F45" t="s">
        <v>1718</v>
      </c>
      <c r="G45">
        <v>54.178719000000001</v>
      </c>
      <c r="H45">
        <v>54.943477999999999</v>
      </c>
      <c r="I45">
        <v>55.361336000000001</v>
      </c>
      <c r="J45">
        <v>55.719273000000001</v>
      </c>
      <c r="K45">
        <v>55.809593</v>
      </c>
      <c r="L45">
        <v>63.485649000000002</v>
      </c>
      <c r="M45">
        <v>68.484520000000003</v>
      </c>
      <c r="N45">
        <v>68.751510999999994</v>
      </c>
      <c r="O45">
        <v>68.741553999999994</v>
      </c>
      <c r="P45">
        <v>68.681708999999998</v>
      </c>
      <c r="Q45">
        <v>68.649299999999997</v>
      </c>
      <c r="R45">
        <v>68.550644000000005</v>
      </c>
      <c r="S45">
        <v>68.517280999999997</v>
      </c>
      <c r="T45">
        <v>68.479759000000001</v>
      </c>
      <c r="U45">
        <v>68.449592999999993</v>
      </c>
      <c r="V45">
        <v>68.394249000000002</v>
      </c>
      <c r="W45">
        <v>68.384406999999996</v>
      </c>
      <c r="X45">
        <v>68.371727000000007</v>
      </c>
      <c r="Y45">
        <v>68.351546999999997</v>
      </c>
      <c r="Z45">
        <v>68.321335000000005</v>
      </c>
      <c r="AA45">
        <v>68.303077999999999</v>
      </c>
      <c r="AB45">
        <v>68.287857000000002</v>
      </c>
      <c r="AC45">
        <v>68.261382999999995</v>
      </c>
      <c r="AD45">
        <v>68.245688999999999</v>
      </c>
      <c r="AE45">
        <v>68.226166000000006</v>
      </c>
      <c r="AF45">
        <v>68.203636000000003</v>
      </c>
      <c r="AG45">
        <v>68.171843999999993</v>
      </c>
      <c r="AH45">
        <v>68.151306000000005</v>
      </c>
      <c r="AI45">
        <v>68.114295999999996</v>
      </c>
      <c r="AJ45">
        <v>68.093361000000002</v>
      </c>
      <c r="AK45">
        <v>68.061813000000001</v>
      </c>
      <c r="AL45" s="109">
        <v>8.0000000000000002E-3</v>
      </c>
    </row>
    <row r="46" spans="1:38" ht="15" customHeight="1">
      <c r="A46" s="118" t="s">
        <v>115</v>
      </c>
      <c r="B46" s="111" t="s">
        <v>899</v>
      </c>
      <c r="C46" t="s">
        <v>1559</v>
      </c>
      <c r="D46" t="s">
        <v>1771</v>
      </c>
      <c r="E46" t="s">
        <v>1772</v>
      </c>
      <c r="F46" t="s">
        <v>1718</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t="s">
        <v>146</v>
      </c>
    </row>
    <row r="47" spans="1:38" ht="15" customHeight="1">
      <c r="A47" s="118" t="s">
        <v>114</v>
      </c>
      <c r="B47" s="111" t="s">
        <v>900</v>
      </c>
      <c r="C47" t="s">
        <v>1560</v>
      </c>
      <c r="D47" t="s">
        <v>1773</v>
      </c>
      <c r="E47" t="s">
        <v>1774</v>
      </c>
      <c r="F47" t="s">
        <v>1718</v>
      </c>
      <c r="G47">
        <v>44.357875999999997</v>
      </c>
      <c r="H47">
        <v>45.452750999999999</v>
      </c>
      <c r="I47">
        <v>45.995403000000003</v>
      </c>
      <c r="J47">
        <v>46.538032999999999</v>
      </c>
      <c r="K47">
        <v>46.906703999999998</v>
      </c>
      <c r="L47">
        <v>47.992401000000001</v>
      </c>
      <c r="M47">
        <v>48.900967000000001</v>
      </c>
      <c r="N47">
        <v>49.071804</v>
      </c>
      <c r="O47">
        <v>49.005198999999998</v>
      </c>
      <c r="P47">
        <v>48.905636000000001</v>
      </c>
      <c r="Q47">
        <v>48.841782000000002</v>
      </c>
      <c r="R47">
        <v>48.765984000000003</v>
      </c>
      <c r="S47">
        <v>48.728816999999999</v>
      </c>
      <c r="T47">
        <v>48.689647999999998</v>
      </c>
      <c r="U47">
        <v>48.653519000000003</v>
      </c>
      <c r="V47">
        <v>48.602058</v>
      </c>
      <c r="W47">
        <v>48.562153000000002</v>
      </c>
      <c r="X47">
        <v>48.523819000000003</v>
      </c>
      <c r="Y47">
        <v>48.476131000000002</v>
      </c>
      <c r="Z47">
        <v>48.422843999999998</v>
      </c>
      <c r="AA47">
        <v>48.371502</v>
      </c>
      <c r="AB47">
        <v>48.314053000000001</v>
      </c>
      <c r="AC47">
        <v>48.253825999999997</v>
      </c>
      <c r="AD47">
        <v>48.197032999999998</v>
      </c>
      <c r="AE47">
        <v>48.142715000000003</v>
      </c>
      <c r="AF47">
        <v>48.087707999999999</v>
      </c>
      <c r="AG47">
        <v>48.031067</v>
      </c>
      <c r="AH47">
        <v>47.979263000000003</v>
      </c>
      <c r="AI47">
        <v>47.924652000000002</v>
      </c>
      <c r="AJ47">
        <v>47.875210000000003</v>
      </c>
      <c r="AK47">
        <v>47.825684000000003</v>
      </c>
      <c r="AL47" s="109">
        <v>3.0000000000000001E-3</v>
      </c>
    </row>
    <row r="48" spans="1:38" ht="15" customHeight="1">
      <c r="A48" s="118" t="s">
        <v>113</v>
      </c>
      <c r="B48" s="111" t="s">
        <v>901</v>
      </c>
      <c r="C48" t="s">
        <v>1561</v>
      </c>
      <c r="D48" t="s">
        <v>1775</v>
      </c>
      <c r="E48" t="s">
        <v>1776</v>
      </c>
      <c r="F48" t="s">
        <v>1718</v>
      </c>
      <c r="G48">
        <v>31.861865999999999</v>
      </c>
      <c r="H48">
        <v>32.843581999999998</v>
      </c>
      <c r="I48">
        <v>33.386707000000001</v>
      </c>
      <c r="J48">
        <v>33.716830999999999</v>
      </c>
      <c r="K48">
        <v>33.918095000000001</v>
      </c>
      <c r="L48">
        <v>34.391376000000001</v>
      </c>
      <c r="M48">
        <v>34.498711</v>
      </c>
      <c r="N48">
        <v>34.498961999999999</v>
      </c>
      <c r="O48">
        <v>34.490237999999998</v>
      </c>
      <c r="P48">
        <v>34.477215000000001</v>
      </c>
      <c r="Q48">
        <v>34.467044999999999</v>
      </c>
      <c r="R48">
        <v>34.451011999999999</v>
      </c>
      <c r="S48">
        <v>34.429020000000001</v>
      </c>
      <c r="T48">
        <v>34.387855999999999</v>
      </c>
      <c r="U48">
        <v>34.36533</v>
      </c>
      <c r="V48">
        <v>34.336357</v>
      </c>
      <c r="W48">
        <v>34.319068999999999</v>
      </c>
      <c r="X48">
        <v>34.303936</v>
      </c>
      <c r="Y48">
        <v>34.285034000000003</v>
      </c>
      <c r="Z48">
        <v>34.259048</v>
      </c>
      <c r="AA48">
        <v>34.230620999999999</v>
      </c>
      <c r="AB48">
        <v>34.206336999999998</v>
      </c>
      <c r="AC48">
        <v>34.186405000000001</v>
      </c>
      <c r="AD48">
        <v>34.159382000000001</v>
      </c>
      <c r="AE48">
        <v>34.135489999999997</v>
      </c>
      <c r="AF48">
        <v>34.113357999999998</v>
      </c>
      <c r="AG48">
        <v>34.092205</v>
      </c>
      <c r="AH48">
        <v>34.066825999999999</v>
      </c>
      <c r="AI48">
        <v>34.039417</v>
      </c>
      <c r="AJ48">
        <v>34.015148000000003</v>
      </c>
      <c r="AK48">
        <v>33.990993000000003</v>
      </c>
      <c r="AL48" s="109">
        <v>2E-3</v>
      </c>
    </row>
    <row r="49" spans="1:38" ht="15" customHeight="1">
      <c r="A49" s="118" t="s">
        <v>113</v>
      </c>
      <c r="B49" s="111" t="s">
        <v>902</v>
      </c>
      <c r="C49" t="s">
        <v>1562</v>
      </c>
      <c r="D49" t="s">
        <v>1777</v>
      </c>
      <c r="E49" t="s">
        <v>1778</v>
      </c>
      <c r="F49" t="s">
        <v>1718</v>
      </c>
      <c r="G49">
        <v>29.55686</v>
      </c>
      <c r="H49">
        <v>30.560005</v>
      </c>
      <c r="I49">
        <v>31.066334000000001</v>
      </c>
      <c r="J49">
        <v>31.427596999999999</v>
      </c>
      <c r="K49">
        <v>31.681533999999999</v>
      </c>
      <c r="L49">
        <v>31.997173</v>
      </c>
      <c r="M49">
        <v>32.123885999999999</v>
      </c>
      <c r="N49">
        <v>32.132770999999998</v>
      </c>
      <c r="O49">
        <v>32.130611000000002</v>
      </c>
      <c r="P49">
        <v>32.118251999999998</v>
      </c>
      <c r="Q49">
        <v>32.116740999999998</v>
      </c>
      <c r="R49">
        <v>32.099792000000001</v>
      </c>
      <c r="S49">
        <v>32.078986999999998</v>
      </c>
      <c r="T49">
        <v>32.053646000000001</v>
      </c>
      <c r="U49">
        <v>32.035358000000002</v>
      </c>
      <c r="V49">
        <v>32.011780000000002</v>
      </c>
      <c r="W49">
        <v>31.985199000000001</v>
      </c>
      <c r="X49">
        <v>31.960155</v>
      </c>
      <c r="Y49">
        <v>31.950474</v>
      </c>
      <c r="Z49">
        <v>31.926682</v>
      </c>
      <c r="AA49">
        <v>31.909835999999999</v>
      </c>
      <c r="AB49">
        <v>31.894207000000002</v>
      </c>
      <c r="AC49">
        <v>31.879822000000001</v>
      </c>
      <c r="AD49">
        <v>31.863997999999999</v>
      </c>
      <c r="AE49">
        <v>31.851064999999998</v>
      </c>
      <c r="AF49">
        <v>31.837519</v>
      </c>
      <c r="AG49">
        <v>31.822821000000001</v>
      </c>
      <c r="AH49">
        <v>31.810343</v>
      </c>
      <c r="AI49">
        <v>31.794965999999999</v>
      </c>
      <c r="AJ49">
        <v>31.781870000000001</v>
      </c>
      <c r="AK49">
        <v>31.769265999999998</v>
      </c>
      <c r="AL49" s="109">
        <v>2E-3</v>
      </c>
    </row>
    <row r="50" spans="1:38" ht="15" customHeight="1">
      <c r="A50" s="118" t="s">
        <v>853</v>
      </c>
      <c r="B50" s="111" t="s">
        <v>903</v>
      </c>
      <c r="C50" t="s">
        <v>1563</v>
      </c>
      <c r="D50" t="s">
        <v>1779</v>
      </c>
      <c r="E50" t="s">
        <v>1780</v>
      </c>
      <c r="F50" t="s">
        <v>1718</v>
      </c>
      <c r="G50">
        <v>30.622246000000001</v>
      </c>
      <c r="H50">
        <v>31.605253000000001</v>
      </c>
      <c r="I50">
        <v>32.179554000000003</v>
      </c>
      <c r="J50">
        <v>32.467956999999998</v>
      </c>
      <c r="K50">
        <v>32.679893</v>
      </c>
      <c r="L50">
        <v>33.143794999999997</v>
      </c>
      <c r="M50">
        <v>33.203918000000002</v>
      </c>
      <c r="N50">
        <v>33.179671999999997</v>
      </c>
      <c r="O50">
        <v>33.157229999999998</v>
      </c>
      <c r="P50">
        <v>33.124744</v>
      </c>
      <c r="Q50">
        <v>33.096722</v>
      </c>
      <c r="R50">
        <v>33.071339000000002</v>
      </c>
      <c r="S50">
        <v>33.032288000000001</v>
      </c>
      <c r="T50">
        <v>32.987822999999999</v>
      </c>
      <c r="U50">
        <v>32.946789000000003</v>
      </c>
      <c r="V50">
        <v>32.911011000000002</v>
      </c>
      <c r="W50">
        <v>32.895007999999997</v>
      </c>
      <c r="X50">
        <v>32.851913000000003</v>
      </c>
      <c r="Y50">
        <v>32.818314000000001</v>
      </c>
      <c r="Z50">
        <v>32.777790000000003</v>
      </c>
      <c r="AA50">
        <v>32.736030999999997</v>
      </c>
      <c r="AB50">
        <v>32.696677999999999</v>
      </c>
      <c r="AC50">
        <v>32.661732000000001</v>
      </c>
      <c r="AD50">
        <v>32.618389000000001</v>
      </c>
      <c r="AE50">
        <v>32.578406999999999</v>
      </c>
      <c r="AF50">
        <v>32.533005000000003</v>
      </c>
      <c r="AG50">
        <v>32.495533000000002</v>
      </c>
      <c r="AH50">
        <v>32.456966000000001</v>
      </c>
      <c r="AI50">
        <v>32.419879999999999</v>
      </c>
      <c r="AJ50">
        <v>32.378104999999998</v>
      </c>
      <c r="AK50">
        <v>32.336609000000003</v>
      </c>
      <c r="AL50" s="109">
        <v>2E-3</v>
      </c>
    </row>
    <row r="51" spans="1:38" ht="15" customHeight="1">
      <c r="A51" s="118" t="s">
        <v>853</v>
      </c>
      <c r="B51" s="111" t="s">
        <v>904</v>
      </c>
      <c r="C51" t="s">
        <v>1564</v>
      </c>
      <c r="D51" t="s">
        <v>1781</v>
      </c>
      <c r="E51" t="s">
        <v>1782</v>
      </c>
      <c r="F51" t="s">
        <v>1718</v>
      </c>
      <c r="G51">
        <v>29.502110999999999</v>
      </c>
      <c r="H51">
        <v>30.504111999999999</v>
      </c>
      <c r="I51">
        <v>31.009266</v>
      </c>
      <c r="J51">
        <v>31.374596</v>
      </c>
      <c r="K51">
        <v>31.631080999999998</v>
      </c>
      <c r="L51">
        <v>31.944258000000001</v>
      </c>
      <c r="M51">
        <v>32.076157000000002</v>
      </c>
      <c r="N51">
        <v>32.08567</v>
      </c>
      <c r="O51">
        <v>32.083663999999999</v>
      </c>
      <c r="P51">
        <v>32.071297000000001</v>
      </c>
      <c r="Q51">
        <v>32.069775</v>
      </c>
      <c r="R51">
        <v>32.052813999999998</v>
      </c>
      <c r="S51">
        <v>32.032027999999997</v>
      </c>
      <c r="T51">
        <v>32.006858999999999</v>
      </c>
      <c r="U51">
        <v>31.988849999999999</v>
      </c>
      <c r="V51">
        <v>31.965149</v>
      </c>
      <c r="W51">
        <v>31.938510999999998</v>
      </c>
      <c r="X51">
        <v>31.913309000000002</v>
      </c>
      <c r="Y51">
        <v>31.903884999999999</v>
      </c>
      <c r="Z51">
        <v>31.879961000000002</v>
      </c>
      <c r="AA51">
        <v>31.863143999999998</v>
      </c>
      <c r="AB51">
        <v>31.847632999999998</v>
      </c>
      <c r="AC51">
        <v>31.833341999999998</v>
      </c>
      <c r="AD51">
        <v>31.817549</v>
      </c>
      <c r="AE51">
        <v>31.804779</v>
      </c>
      <c r="AF51">
        <v>31.791487</v>
      </c>
      <c r="AG51">
        <v>31.776972000000001</v>
      </c>
      <c r="AH51">
        <v>31.764709</v>
      </c>
      <c r="AI51">
        <v>31.749523</v>
      </c>
      <c r="AJ51">
        <v>31.736805</v>
      </c>
      <c r="AK51">
        <v>31.724529</v>
      </c>
      <c r="AL51" s="109">
        <v>2E-3</v>
      </c>
    </row>
    <row r="52" spans="1:38" ht="15" customHeight="1">
      <c r="A52" s="118" t="s">
        <v>854</v>
      </c>
      <c r="B52" s="111" t="s">
        <v>905</v>
      </c>
      <c r="C52" t="s">
        <v>1565</v>
      </c>
      <c r="D52" t="s">
        <v>1783</v>
      </c>
      <c r="E52" t="s">
        <v>1784</v>
      </c>
      <c r="F52" t="s">
        <v>1718</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1:38" ht="15" customHeight="1">
      <c r="A53" s="118" t="s">
        <v>854</v>
      </c>
      <c r="B53" s="111" t="s">
        <v>906</v>
      </c>
      <c r="C53" t="s">
        <v>1566</v>
      </c>
      <c r="D53" t="s">
        <v>1785</v>
      </c>
      <c r="E53" t="s">
        <v>1786</v>
      </c>
      <c r="F53" t="s">
        <v>1718</v>
      </c>
      <c r="G53">
        <v>37.807884000000001</v>
      </c>
      <c r="H53">
        <v>38.799689999999998</v>
      </c>
      <c r="I53">
        <v>38.842461</v>
      </c>
      <c r="J53">
        <v>38.809654000000002</v>
      </c>
      <c r="K53">
        <v>38.952423000000003</v>
      </c>
      <c r="L53">
        <v>38.998772000000002</v>
      </c>
      <c r="M53">
        <v>38.980716999999999</v>
      </c>
      <c r="N53">
        <v>38.968319000000001</v>
      </c>
      <c r="O53">
        <v>38.987118000000002</v>
      </c>
      <c r="P53">
        <v>39.008662999999999</v>
      </c>
      <c r="Q53">
        <v>39.052441000000002</v>
      </c>
      <c r="R53">
        <v>39.070346999999998</v>
      </c>
      <c r="S53">
        <v>39.100074999999997</v>
      </c>
      <c r="T53">
        <v>39.154696999999999</v>
      </c>
      <c r="U53">
        <v>39.224575000000002</v>
      </c>
      <c r="V53">
        <v>39.296847999999997</v>
      </c>
      <c r="W53">
        <v>39.371372000000001</v>
      </c>
      <c r="X53">
        <v>39.457985000000001</v>
      </c>
      <c r="Y53">
        <v>39.552101</v>
      </c>
      <c r="Z53">
        <v>39.651665000000001</v>
      </c>
      <c r="AA53">
        <v>39.760478999999997</v>
      </c>
      <c r="AB53">
        <v>39.875320000000002</v>
      </c>
      <c r="AC53">
        <v>39.989348999999997</v>
      </c>
      <c r="AD53">
        <v>40.106861000000002</v>
      </c>
      <c r="AE53">
        <v>40.228512000000002</v>
      </c>
      <c r="AF53">
        <v>40.351573999999999</v>
      </c>
      <c r="AG53">
        <v>40.465255999999997</v>
      </c>
      <c r="AH53">
        <v>40.573878999999998</v>
      </c>
      <c r="AI53">
        <v>40.674187000000003</v>
      </c>
      <c r="AJ53">
        <v>40.771259000000001</v>
      </c>
      <c r="AK53">
        <v>40.860550000000003</v>
      </c>
      <c r="AL53" s="109">
        <v>3.0000000000000001E-3</v>
      </c>
    </row>
    <row r="54" spans="1:38" ht="15" customHeight="1">
      <c r="A54" s="118"/>
      <c r="B54" s="111" t="s">
        <v>907</v>
      </c>
      <c r="C54" t="s">
        <v>1709</v>
      </c>
      <c r="D54" t="s">
        <v>1787</v>
      </c>
      <c r="E54" t="s">
        <v>1788</v>
      </c>
      <c r="F54" t="s">
        <v>1718</v>
      </c>
      <c r="G54">
        <v>31.765070000000001</v>
      </c>
      <c r="H54">
        <v>32.790131000000002</v>
      </c>
      <c r="I54">
        <v>33.304336999999997</v>
      </c>
      <c r="J54">
        <v>33.675227999999997</v>
      </c>
      <c r="K54">
        <v>33.948895</v>
      </c>
      <c r="L54">
        <v>34.370635999999998</v>
      </c>
      <c r="M54">
        <v>34.850887</v>
      </c>
      <c r="N54">
        <v>34.987330999999998</v>
      </c>
      <c r="O54">
        <v>35.027724999999997</v>
      </c>
      <c r="P54">
        <v>35.055889000000001</v>
      </c>
      <c r="Q54">
        <v>35.139995999999996</v>
      </c>
      <c r="R54">
        <v>35.184066999999999</v>
      </c>
      <c r="S54">
        <v>35.253815000000003</v>
      </c>
      <c r="T54">
        <v>35.313755</v>
      </c>
      <c r="U54">
        <v>35.395432</v>
      </c>
      <c r="V54">
        <v>35.447819000000003</v>
      </c>
      <c r="W54">
        <v>35.509632000000003</v>
      </c>
      <c r="X54">
        <v>35.580489999999998</v>
      </c>
      <c r="Y54">
        <v>35.672145999999998</v>
      </c>
      <c r="Z54">
        <v>35.736598999999998</v>
      </c>
      <c r="AA54">
        <v>35.815669999999997</v>
      </c>
      <c r="AB54">
        <v>35.866309999999999</v>
      </c>
      <c r="AC54">
        <v>35.911537000000003</v>
      </c>
      <c r="AD54">
        <v>35.962077999999998</v>
      </c>
      <c r="AE54">
        <v>36.021683000000003</v>
      </c>
      <c r="AF54">
        <v>36.090629999999997</v>
      </c>
      <c r="AG54">
        <v>36.147751</v>
      </c>
      <c r="AH54">
        <v>36.213341</v>
      </c>
      <c r="AI54">
        <v>36.274783999999997</v>
      </c>
      <c r="AJ54">
        <v>36.358317999999997</v>
      </c>
      <c r="AK54">
        <v>36.442936000000003</v>
      </c>
      <c r="AL54" s="109">
        <v>5.0000000000000001E-3</v>
      </c>
    </row>
    <row r="55" spans="1:38" ht="15" customHeight="1">
      <c r="B55" s="111" t="s">
        <v>908</v>
      </c>
      <c r="C55" t="s">
        <v>909</v>
      </c>
      <c r="D55" t="s">
        <v>1789</v>
      </c>
      <c r="E55" t="s">
        <v>1790</v>
      </c>
      <c r="F55" t="s">
        <v>1718</v>
      </c>
      <c r="G55">
        <v>35.428043000000002</v>
      </c>
      <c r="H55">
        <v>36.588160999999999</v>
      </c>
      <c r="I55">
        <v>37.27243</v>
      </c>
      <c r="J55">
        <v>37.693686999999997</v>
      </c>
      <c r="K55">
        <v>38.000155999999997</v>
      </c>
      <c r="L55">
        <v>38.414771999999999</v>
      </c>
      <c r="M55">
        <v>38.930225</v>
      </c>
      <c r="N55">
        <v>39.067492999999999</v>
      </c>
      <c r="O55">
        <v>39.131560999999998</v>
      </c>
      <c r="P55">
        <v>39.187083999999999</v>
      </c>
      <c r="Q55">
        <v>39.367001000000002</v>
      </c>
      <c r="R55">
        <v>39.458767000000002</v>
      </c>
      <c r="S55">
        <v>39.570411999999997</v>
      </c>
      <c r="T55">
        <v>39.688381</v>
      </c>
      <c r="U55">
        <v>39.842903</v>
      </c>
      <c r="V55">
        <v>39.925739</v>
      </c>
      <c r="W55">
        <v>40.007632999999998</v>
      </c>
      <c r="X55">
        <v>40.122059</v>
      </c>
      <c r="Y55">
        <v>40.263226000000003</v>
      </c>
      <c r="Z55">
        <v>40.363658999999998</v>
      </c>
      <c r="AA55">
        <v>40.483314999999997</v>
      </c>
      <c r="AB55">
        <v>40.567554000000001</v>
      </c>
      <c r="AC55">
        <v>40.636898000000002</v>
      </c>
      <c r="AD55">
        <v>40.715224999999997</v>
      </c>
      <c r="AE55">
        <v>40.813823999999997</v>
      </c>
      <c r="AF55">
        <v>40.933928999999999</v>
      </c>
      <c r="AG55">
        <v>41.032744999999998</v>
      </c>
      <c r="AH55">
        <v>41.136253000000004</v>
      </c>
      <c r="AI55">
        <v>41.233733999999998</v>
      </c>
      <c r="AJ55">
        <v>41.366283000000003</v>
      </c>
      <c r="AK55">
        <v>41.510693000000003</v>
      </c>
      <c r="AL55" s="109">
        <v>5.0000000000000001E-3</v>
      </c>
    </row>
    <row r="56" spans="1:38" ht="15" customHeight="1">
      <c r="B56" s="111" t="s">
        <v>910</v>
      </c>
      <c r="C56" t="s">
        <v>1710</v>
      </c>
      <c r="D56" t="s">
        <v>1791</v>
      </c>
      <c r="E56" t="s">
        <v>1792</v>
      </c>
      <c r="F56" t="s">
        <v>1718</v>
      </c>
      <c r="G56">
        <v>28.566016999999999</v>
      </c>
      <c r="H56">
        <v>29.109739000000001</v>
      </c>
      <c r="I56">
        <v>29.685500999999999</v>
      </c>
      <c r="J56">
        <v>30.279817999999999</v>
      </c>
      <c r="K56">
        <v>30.888403</v>
      </c>
      <c r="L56">
        <v>31.506605</v>
      </c>
      <c r="M56">
        <v>32.110537999999998</v>
      </c>
      <c r="N56">
        <v>32.685017000000002</v>
      </c>
      <c r="O56">
        <v>33.24559</v>
      </c>
      <c r="P56">
        <v>33.794643000000001</v>
      </c>
      <c r="Q56">
        <v>34.330714999999998</v>
      </c>
      <c r="R56">
        <v>34.847881000000001</v>
      </c>
      <c r="S56">
        <v>35.352325</v>
      </c>
      <c r="T56">
        <v>35.836643000000002</v>
      </c>
      <c r="U56">
        <v>36.299149</v>
      </c>
      <c r="V56">
        <v>36.736674999999998</v>
      </c>
      <c r="W56">
        <v>37.133698000000003</v>
      </c>
      <c r="X56">
        <v>37.495438</v>
      </c>
      <c r="Y56">
        <v>37.824115999999997</v>
      </c>
      <c r="Z56">
        <v>38.122368000000002</v>
      </c>
      <c r="AA56">
        <v>38.385810999999997</v>
      </c>
      <c r="AB56">
        <v>38.627685999999997</v>
      </c>
      <c r="AC56">
        <v>38.844467000000002</v>
      </c>
      <c r="AD56">
        <v>39.038699999999999</v>
      </c>
      <c r="AE56">
        <v>39.216614</v>
      </c>
      <c r="AF56">
        <v>39.391930000000002</v>
      </c>
      <c r="AG56">
        <v>39.558449000000003</v>
      </c>
      <c r="AH56">
        <v>39.717094000000003</v>
      </c>
      <c r="AI56">
        <v>39.870784999999998</v>
      </c>
      <c r="AJ56">
        <v>40.018676999999997</v>
      </c>
      <c r="AK56">
        <v>40.165737</v>
      </c>
      <c r="AL56" s="109">
        <v>1.0999999999999999E-2</v>
      </c>
    </row>
    <row r="57" spans="1:38" ht="15" customHeight="1">
      <c r="B57" s="111" t="s">
        <v>911</v>
      </c>
      <c r="C57" t="s">
        <v>1711</v>
      </c>
      <c r="D57" t="s">
        <v>1793</v>
      </c>
      <c r="E57" t="s">
        <v>1794</v>
      </c>
      <c r="F57" t="s">
        <v>1718</v>
      </c>
      <c r="G57">
        <v>20.768613999999999</v>
      </c>
      <c r="H57">
        <v>21.292076000000002</v>
      </c>
      <c r="I57">
        <v>21.818249000000002</v>
      </c>
      <c r="J57">
        <v>22.350864000000001</v>
      </c>
      <c r="K57">
        <v>22.879635</v>
      </c>
      <c r="L57">
        <v>23.384112999999999</v>
      </c>
      <c r="M57">
        <v>23.862494000000002</v>
      </c>
      <c r="N57">
        <v>24.296194</v>
      </c>
      <c r="O57">
        <v>24.696311999999999</v>
      </c>
      <c r="P57">
        <v>25.062602999999999</v>
      </c>
      <c r="Q57">
        <v>25.394635999999998</v>
      </c>
      <c r="R57">
        <v>25.697447</v>
      </c>
      <c r="S57">
        <v>25.974972000000001</v>
      </c>
      <c r="T57">
        <v>26.225529000000002</v>
      </c>
      <c r="U57">
        <v>26.453403000000002</v>
      </c>
      <c r="V57">
        <v>26.660868000000001</v>
      </c>
      <c r="W57">
        <v>26.849837999999998</v>
      </c>
      <c r="X57">
        <v>27.021507</v>
      </c>
      <c r="Y57">
        <v>27.178953</v>
      </c>
      <c r="Z57">
        <v>27.322388</v>
      </c>
      <c r="AA57">
        <v>27.452736000000002</v>
      </c>
      <c r="AB57">
        <v>27.570454000000002</v>
      </c>
      <c r="AC57">
        <v>27.677546</v>
      </c>
      <c r="AD57">
        <v>27.775333</v>
      </c>
      <c r="AE57">
        <v>27.865057</v>
      </c>
      <c r="AF57">
        <v>27.949766</v>
      </c>
      <c r="AG57">
        <v>28.028714999999998</v>
      </c>
      <c r="AH57">
        <v>28.102900999999999</v>
      </c>
      <c r="AI57">
        <v>28.173290000000001</v>
      </c>
      <c r="AJ57">
        <v>28.240725999999999</v>
      </c>
      <c r="AK57">
        <v>28.305634000000001</v>
      </c>
      <c r="AL57" s="109">
        <v>0.01</v>
      </c>
    </row>
    <row r="58" spans="1:38" ht="15" customHeight="1">
      <c r="B58" s="111" t="s">
        <v>912</v>
      </c>
      <c r="C58" t="s">
        <v>1712</v>
      </c>
      <c r="D58" t="s">
        <v>1795</v>
      </c>
      <c r="E58" t="s">
        <v>1796</v>
      </c>
      <c r="F58" t="s">
        <v>1718</v>
      </c>
      <c r="G58">
        <v>24.007415999999999</v>
      </c>
      <c r="H58">
        <v>24.486086</v>
      </c>
      <c r="I58">
        <v>24.981627</v>
      </c>
      <c r="J58">
        <v>25.485527000000001</v>
      </c>
      <c r="K58">
        <v>25.988057999999999</v>
      </c>
      <c r="L58">
        <v>26.474716000000001</v>
      </c>
      <c r="M58">
        <v>26.937756</v>
      </c>
      <c r="N58">
        <v>27.360711999999999</v>
      </c>
      <c r="O58">
        <v>27.755447</v>
      </c>
      <c r="P58">
        <v>28.123076999999999</v>
      </c>
      <c r="Q58">
        <v>28.466404000000001</v>
      </c>
      <c r="R58">
        <v>28.784511999999999</v>
      </c>
      <c r="S58">
        <v>29.082840000000001</v>
      </c>
      <c r="T58">
        <v>29.358751000000002</v>
      </c>
      <c r="U58">
        <v>29.61619</v>
      </c>
      <c r="V58">
        <v>29.854928999999998</v>
      </c>
      <c r="W58">
        <v>30.072607000000001</v>
      </c>
      <c r="X58">
        <v>30.27281</v>
      </c>
      <c r="Y58">
        <v>30.457588000000001</v>
      </c>
      <c r="Z58">
        <v>30.626141000000001</v>
      </c>
      <c r="AA58">
        <v>30.778158000000001</v>
      </c>
      <c r="AB58">
        <v>30.917082000000001</v>
      </c>
      <c r="AC58">
        <v>31.042815999999998</v>
      </c>
      <c r="AD58">
        <v>31.156669999999998</v>
      </c>
      <c r="AE58">
        <v>31.261284</v>
      </c>
      <c r="AF58">
        <v>31.362148000000001</v>
      </c>
      <c r="AG58">
        <v>31.456233999999998</v>
      </c>
      <c r="AH58">
        <v>31.544521</v>
      </c>
      <c r="AI58">
        <v>31.628166</v>
      </c>
      <c r="AJ58">
        <v>31.708237</v>
      </c>
      <c r="AK58">
        <v>31.786325000000001</v>
      </c>
      <c r="AL58" s="109">
        <v>8.9999999999999993E-3</v>
      </c>
    </row>
    <row r="59" spans="1:38" ht="15" customHeight="1">
      <c r="B59" s="111" t="s">
        <v>913</v>
      </c>
      <c r="C59" t="s">
        <v>1713</v>
      </c>
      <c r="D59" t="s">
        <v>1797</v>
      </c>
      <c r="E59" t="s">
        <v>1798</v>
      </c>
      <c r="F59" t="s">
        <v>1718</v>
      </c>
      <c r="G59">
        <v>32.871009999999998</v>
      </c>
      <c r="H59">
        <v>33.802985999999997</v>
      </c>
      <c r="I59">
        <v>34.363480000000003</v>
      </c>
      <c r="J59">
        <v>34.719746000000001</v>
      </c>
      <c r="K59">
        <v>35.001995000000001</v>
      </c>
      <c r="L59">
        <v>35.371932999999999</v>
      </c>
      <c r="M59">
        <v>35.759293</v>
      </c>
      <c r="N59">
        <v>35.891773000000001</v>
      </c>
      <c r="O59">
        <v>35.924995000000003</v>
      </c>
      <c r="P59">
        <v>35.951228999999998</v>
      </c>
      <c r="Q59">
        <v>36.099457000000001</v>
      </c>
      <c r="R59">
        <v>36.160690000000002</v>
      </c>
      <c r="S59">
        <v>36.226151000000002</v>
      </c>
      <c r="T59">
        <v>36.289185000000003</v>
      </c>
      <c r="U59">
        <v>36.378605</v>
      </c>
      <c r="V59">
        <v>36.399791999999998</v>
      </c>
      <c r="W59">
        <v>36.435017000000002</v>
      </c>
      <c r="X59">
        <v>36.480240000000002</v>
      </c>
      <c r="Y59">
        <v>36.561176000000003</v>
      </c>
      <c r="Z59">
        <v>36.615310999999998</v>
      </c>
      <c r="AA59">
        <v>36.685676999999998</v>
      </c>
      <c r="AB59">
        <v>36.737552999999998</v>
      </c>
      <c r="AC59">
        <v>36.779648000000002</v>
      </c>
      <c r="AD59">
        <v>36.827495999999996</v>
      </c>
      <c r="AE59">
        <v>36.888897</v>
      </c>
      <c r="AF59">
        <v>36.963524</v>
      </c>
      <c r="AG59">
        <v>37.018115999999999</v>
      </c>
      <c r="AH59">
        <v>37.072226999999998</v>
      </c>
      <c r="AI59">
        <v>37.120398999999999</v>
      </c>
      <c r="AJ59">
        <v>37.191242000000003</v>
      </c>
      <c r="AK59">
        <v>37.267502</v>
      </c>
      <c r="AL59" s="109">
        <v>4.0000000000000001E-3</v>
      </c>
    </row>
    <row r="60" spans="1:38" ht="15" customHeight="1">
      <c r="B60" s="111" t="s">
        <v>914</v>
      </c>
      <c r="C60" t="s">
        <v>1712</v>
      </c>
      <c r="D60" t="s">
        <v>1799</v>
      </c>
      <c r="E60" t="s">
        <v>1800</v>
      </c>
      <c r="F60" t="s">
        <v>1718</v>
      </c>
      <c r="G60">
        <v>23.457035000000001</v>
      </c>
      <c r="H60">
        <v>23.927458000000001</v>
      </c>
      <c r="I60">
        <v>24.397593000000001</v>
      </c>
      <c r="J60">
        <v>24.882097000000002</v>
      </c>
      <c r="K60">
        <v>25.361504</v>
      </c>
      <c r="L60">
        <v>25.819859999999998</v>
      </c>
      <c r="M60">
        <v>26.258686000000001</v>
      </c>
      <c r="N60">
        <v>26.66161</v>
      </c>
      <c r="O60">
        <v>27.037537</v>
      </c>
      <c r="P60">
        <v>27.387816999999998</v>
      </c>
      <c r="Q60">
        <v>27.713816000000001</v>
      </c>
      <c r="R60">
        <v>28.014557</v>
      </c>
      <c r="S60">
        <v>28.294619000000001</v>
      </c>
      <c r="T60">
        <v>28.552923</v>
      </c>
      <c r="U60">
        <v>28.79158</v>
      </c>
      <c r="V60">
        <v>29.0107</v>
      </c>
      <c r="W60">
        <v>29.209783999999999</v>
      </c>
      <c r="X60">
        <v>29.391327</v>
      </c>
      <c r="Y60">
        <v>29.557725999999999</v>
      </c>
      <c r="Z60">
        <v>29.708765</v>
      </c>
      <c r="AA60">
        <v>29.844812000000001</v>
      </c>
      <c r="AB60">
        <v>29.967200999999999</v>
      </c>
      <c r="AC60">
        <v>30.078325</v>
      </c>
      <c r="AD60">
        <v>30.176634</v>
      </c>
      <c r="AE60">
        <v>30.266848</v>
      </c>
      <c r="AF60">
        <v>30.352947</v>
      </c>
      <c r="AG60">
        <v>30.430826</v>
      </c>
      <c r="AH60">
        <v>30.506861000000001</v>
      </c>
      <c r="AI60">
        <v>30.578023999999999</v>
      </c>
      <c r="AJ60">
        <v>30.644682</v>
      </c>
      <c r="AK60">
        <v>30.708752</v>
      </c>
      <c r="AL60" s="109">
        <v>8.9999999999999993E-3</v>
      </c>
    </row>
    <row r="61" spans="1:38" ht="15" customHeight="1">
      <c r="B61" s="111"/>
    </row>
    <row r="62" spans="1:38" ht="15" customHeight="1">
      <c r="B62" s="111"/>
    </row>
    <row r="63" spans="1:38" ht="15" customHeight="1">
      <c r="B63" s="111"/>
    </row>
    <row r="64" spans="1:38" ht="15" customHeight="1">
      <c r="B64" s="111"/>
    </row>
    <row r="65" spans="2:2" ht="15" customHeight="1">
      <c r="B65" s="111"/>
    </row>
    <row r="66" spans="2:2" ht="15" customHeight="1">
      <c r="B66" s="111"/>
    </row>
    <row r="67" spans="2:2" ht="15" customHeight="1">
      <c r="B67" s="111"/>
    </row>
    <row r="68" spans="2:2" ht="15" customHeight="1">
      <c r="B68" s="111"/>
    </row>
    <row r="69" spans="2:2" ht="15" customHeight="1">
      <c r="B69" s="111"/>
    </row>
    <row r="70" spans="2:2" ht="15" customHeight="1">
      <c r="B70" s="111"/>
    </row>
    <row r="71" spans="2:2" ht="15" customHeight="1">
      <c r="B71" s="111"/>
    </row>
    <row r="72" spans="2:2" ht="15" customHeight="1">
      <c r="B72" s="111"/>
    </row>
    <row r="73" spans="2:2" ht="15" customHeight="1">
      <c r="B73" s="111"/>
    </row>
    <row r="74" spans="2:2" ht="15" customHeight="1">
      <c r="B74" s="111"/>
    </row>
    <row r="75" spans="2:2" ht="15" customHeight="1">
      <c r="B75" s="111"/>
    </row>
    <row r="76" spans="2:2" ht="15" customHeight="1">
      <c r="B76" s="111"/>
    </row>
    <row r="77" spans="2:2" ht="15" customHeight="1">
      <c r="B77" s="111"/>
    </row>
    <row r="78" spans="2:2" ht="15" customHeight="1">
      <c r="B78" s="111"/>
    </row>
    <row r="79" spans="2:2" ht="15" customHeight="1">
      <c r="B79" s="111"/>
    </row>
    <row r="80" spans="2:2"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ht="15" customHeight="1">
      <c r="B91" s="111"/>
    </row>
    <row r="92" spans="2:2" ht="15" customHeight="1">
      <c r="B92" s="111"/>
    </row>
    <row r="93" spans="2:2" ht="15" customHeight="1">
      <c r="B93" s="111"/>
    </row>
    <row r="94" spans="2:2" ht="15" customHeight="1">
      <c r="B94" s="111"/>
    </row>
    <row r="95" spans="2:2" ht="15" customHeight="1">
      <c r="B95" s="111"/>
    </row>
    <row r="96" spans="2:2" ht="15" customHeight="1">
      <c r="B96" s="111"/>
    </row>
    <row r="97" spans="2:2" ht="15" customHeight="1">
      <c r="B97" s="111"/>
    </row>
    <row r="98" spans="2:2" ht="15" customHeight="1">
      <c r="B98" s="111"/>
    </row>
    <row r="99" spans="2:2" ht="15" customHeight="1">
      <c r="B99" s="111"/>
    </row>
    <row r="100" spans="2:2" ht="15" customHeight="1">
      <c r="B100" s="111"/>
    </row>
    <row r="101" spans="2:2" ht="15" customHeight="1">
      <c r="B101" s="111"/>
    </row>
    <row r="102" spans="2:2" ht="15" customHeight="1">
      <c r="B102" s="111"/>
    </row>
    <row r="103" spans="2:2" ht="15" customHeight="1">
      <c r="B103" s="111"/>
    </row>
    <row r="104" spans="2:2" ht="15" customHeight="1">
      <c r="B104" s="111"/>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37"/>
  <sheetViews>
    <sheetView workbookViewId="0">
      <selection activeCell="D12" sqref="D12"/>
    </sheetView>
  </sheetViews>
  <sheetFormatPr defaultColWidth="9.08984375" defaultRowHeight="14.5"/>
  <sheetData>
    <row r="1" spans="1:11">
      <c r="A1" t="s">
        <v>3363</v>
      </c>
    </row>
    <row r="2" spans="1:11">
      <c r="A2" t="s">
        <v>3364</v>
      </c>
    </row>
    <row r="3" spans="1:11">
      <c r="A3" t="s">
        <v>3365</v>
      </c>
    </row>
    <row r="4" spans="1:11">
      <c r="A4" t="s">
        <v>1198</v>
      </c>
    </row>
    <row r="5" spans="1:11" s="127" customFormat="1">
      <c r="A5" t="s">
        <v>3352</v>
      </c>
      <c r="B5" t="s">
        <v>3353</v>
      </c>
      <c r="C5" t="s">
        <v>3354</v>
      </c>
      <c r="D5" t="s">
        <v>3355</v>
      </c>
      <c r="E5" t="s">
        <v>3356</v>
      </c>
      <c r="F5" t="s">
        <v>3357</v>
      </c>
      <c r="G5" t="s">
        <v>3358</v>
      </c>
      <c r="H5" t="s">
        <v>3359</v>
      </c>
      <c r="I5" t="s">
        <v>3360</v>
      </c>
      <c r="J5" t="s">
        <v>3361</v>
      </c>
      <c r="K5" t="s">
        <v>3362</v>
      </c>
    </row>
    <row r="6" spans="1:11">
      <c r="A6">
        <v>2050</v>
      </c>
      <c r="B6">
        <v>41.234305999999997</v>
      </c>
      <c r="C6">
        <v>303.525238</v>
      </c>
      <c r="D6">
        <v>2.627345</v>
      </c>
      <c r="E6">
        <v>0.502718</v>
      </c>
      <c r="F6">
        <v>611.61779799999999</v>
      </c>
      <c r="G6">
        <v>2.8294320000000002</v>
      </c>
      <c r="H6">
        <v>3.0396559999999999</v>
      </c>
      <c r="I6">
        <v>3.2382460000000002</v>
      </c>
      <c r="J6">
        <v>0</v>
      </c>
      <c r="K6">
        <v>968.61480700000004</v>
      </c>
    </row>
    <row r="7" spans="1:11">
      <c r="A7">
        <v>2049</v>
      </c>
      <c r="B7">
        <v>52.488135999999997</v>
      </c>
      <c r="C7">
        <v>312.71551499999998</v>
      </c>
      <c r="D7">
        <v>2.5694270000000001</v>
      </c>
      <c r="E7">
        <v>0.50015699999999996</v>
      </c>
      <c r="F7">
        <v>598.50061000000005</v>
      </c>
      <c r="G7">
        <v>2.7670599999999999</v>
      </c>
      <c r="H7">
        <v>2.9726509999999999</v>
      </c>
      <c r="I7">
        <v>3.1668630000000002</v>
      </c>
      <c r="J7">
        <v>0</v>
      </c>
      <c r="K7">
        <v>975.68035899999995</v>
      </c>
    </row>
    <row r="8" spans="1:11">
      <c r="A8">
        <v>2048</v>
      </c>
      <c r="B8">
        <v>65.500670999999997</v>
      </c>
      <c r="C8">
        <v>319.407623</v>
      </c>
      <c r="D8">
        <v>2.509144</v>
      </c>
      <c r="E8">
        <v>0.49745099999999998</v>
      </c>
      <c r="F8">
        <v>584.76025400000003</v>
      </c>
      <c r="G8">
        <v>2.7021389999999998</v>
      </c>
      <c r="H8">
        <v>2.9029069999999999</v>
      </c>
      <c r="I8">
        <v>3.092562</v>
      </c>
      <c r="J8">
        <v>0</v>
      </c>
      <c r="K8">
        <v>981.37280299999998</v>
      </c>
    </row>
    <row r="9" spans="1:11">
      <c r="A9">
        <v>2047</v>
      </c>
      <c r="B9">
        <v>78.435828999999998</v>
      </c>
      <c r="C9">
        <v>321.22879</v>
      </c>
      <c r="D9">
        <v>2.4222769999999998</v>
      </c>
      <c r="E9">
        <v>0.49229899999999999</v>
      </c>
      <c r="F9">
        <v>564.84399399999995</v>
      </c>
      <c r="G9">
        <v>2.6085910000000001</v>
      </c>
      <c r="H9">
        <v>2.8024079999999998</v>
      </c>
      <c r="I9">
        <v>2.9854980000000002</v>
      </c>
      <c r="J9">
        <v>0</v>
      </c>
      <c r="K9">
        <v>975.81964100000005</v>
      </c>
    </row>
    <row r="10" spans="1:11">
      <c r="A10">
        <v>2046</v>
      </c>
      <c r="B10">
        <v>91.947372000000001</v>
      </c>
      <c r="C10">
        <v>326.26950099999999</v>
      </c>
      <c r="D10">
        <v>2.3632219999999999</v>
      </c>
      <c r="E10">
        <v>0.49283300000000002</v>
      </c>
      <c r="F10">
        <v>551.32525599999997</v>
      </c>
      <c r="G10">
        <v>2.544994</v>
      </c>
      <c r="H10">
        <v>2.734086</v>
      </c>
      <c r="I10">
        <v>2.912712</v>
      </c>
      <c r="J10">
        <v>0</v>
      </c>
      <c r="K10">
        <v>980.589966</v>
      </c>
    </row>
    <row r="11" spans="1:11">
      <c r="A11">
        <v>2045</v>
      </c>
      <c r="B11">
        <v>105.51058999999999</v>
      </c>
      <c r="C11">
        <v>330.60977200000002</v>
      </c>
      <c r="D11">
        <v>2.302584</v>
      </c>
      <c r="E11">
        <v>0.49298900000000001</v>
      </c>
      <c r="F11">
        <v>537.19427499999995</v>
      </c>
      <c r="G11">
        <v>2.479692</v>
      </c>
      <c r="H11">
        <v>2.663932</v>
      </c>
      <c r="I11">
        <v>2.8379750000000001</v>
      </c>
      <c r="J11">
        <v>0</v>
      </c>
      <c r="K11">
        <v>984.091858</v>
      </c>
    </row>
    <row r="12" spans="1:11">
      <c r="A12">
        <v>2044</v>
      </c>
      <c r="B12">
        <v>117.87550400000001</v>
      </c>
      <c r="C12">
        <v>330.536743</v>
      </c>
      <c r="D12">
        <v>2.2174510000000001</v>
      </c>
      <c r="E12">
        <v>0.48947099999999999</v>
      </c>
      <c r="F12">
        <v>517.332581</v>
      </c>
      <c r="G12">
        <v>2.38801</v>
      </c>
      <c r="H12">
        <v>2.5654379999999999</v>
      </c>
      <c r="I12">
        <v>2.7330459999999999</v>
      </c>
      <c r="J12">
        <v>0</v>
      </c>
      <c r="K12">
        <v>976.13824499999998</v>
      </c>
    </row>
    <row r="13" spans="1:11">
      <c r="A13">
        <v>2043</v>
      </c>
      <c r="B13">
        <v>131.30926500000001</v>
      </c>
      <c r="C13">
        <v>332.91735799999998</v>
      </c>
      <c r="D13">
        <v>2.1549939999999999</v>
      </c>
      <c r="E13">
        <v>0.49047299999999999</v>
      </c>
      <c r="F13">
        <v>502.76123000000001</v>
      </c>
      <c r="G13">
        <v>2.3207490000000002</v>
      </c>
      <c r="H13">
        <v>2.493179</v>
      </c>
      <c r="I13">
        <v>2.656066</v>
      </c>
      <c r="J13">
        <v>0</v>
      </c>
      <c r="K13">
        <v>977.10333300000002</v>
      </c>
    </row>
    <row r="14" spans="1:11">
      <c r="A14">
        <v>2042</v>
      </c>
      <c r="B14">
        <v>144.83325199999999</v>
      </c>
      <c r="C14">
        <v>335.44134500000001</v>
      </c>
      <c r="D14">
        <v>2.0971380000000002</v>
      </c>
      <c r="E14">
        <v>0.49220199999999997</v>
      </c>
      <c r="F14">
        <v>489.26348899999999</v>
      </c>
      <c r="G14">
        <v>2.2584430000000002</v>
      </c>
      <c r="H14">
        <v>2.4262440000000001</v>
      </c>
      <c r="I14">
        <v>2.5847579999999999</v>
      </c>
      <c r="J14">
        <v>0</v>
      </c>
      <c r="K14">
        <v>979.39685099999997</v>
      </c>
    </row>
    <row r="15" spans="1:11">
      <c r="A15">
        <v>2041</v>
      </c>
      <c r="B15">
        <v>158.02543600000001</v>
      </c>
      <c r="C15">
        <v>336.600525</v>
      </c>
      <c r="D15">
        <v>2.0353520000000001</v>
      </c>
      <c r="E15">
        <v>0.49284299999999998</v>
      </c>
      <c r="F15">
        <v>474.84887700000002</v>
      </c>
      <c r="G15">
        <v>2.1919050000000002</v>
      </c>
      <c r="H15">
        <v>2.3547630000000002</v>
      </c>
      <c r="I15">
        <v>2.5086059999999999</v>
      </c>
      <c r="J15">
        <v>0</v>
      </c>
      <c r="K15">
        <v>979.05828899999995</v>
      </c>
    </row>
    <row r="16" spans="1:11">
      <c r="A16">
        <v>2040</v>
      </c>
      <c r="B16">
        <v>171.80561800000001</v>
      </c>
      <c r="C16">
        <v>337.33624300000002</v>
      </c>
      <c r="D16">
        <v>1.977708</v>
      </c>
      <c r="E16">
        <v>0.49430800000000003</v>
      </c>
      <c r="F16">
        <v>461.40045199999997</v>
      </c>
      <c r="G16">
        <v>2.1298270000000001</v>
      </c>
      <c r="H16">
        <v>2.2880720000000001</v>
      </c>
      <c r="I16">
        <v>2.4375589999999998</v>
      </c>
      <c r="J16">
        <v>0</v>
      </c>
      <c r="K16">
        <v>979.86975099999995</v>
      </c>
    </row>
    <row r="17" spans="1:11">
      <c r="A17">
        <v>2039</v>
      </c>
      <c r="B17">
        <v>186.04432700000001</v>
      </c>
      <c r="C17">
        <v>337.47348</v>
      </c>
      <c r="D17">
        <v>1.9226080000000001</v>
      </c>
      <c r="E17">
        <v>0.496506</v>
      </c>
      <c r="F17">
        <v>448.545502</v>
      </c>
      <c r="G17">
        <v>2.0704880000000001</v>
      </c>
      <c r="H17">
        <v>2.2243240000000002</v>
      </c>
      <c r="I17">
        <v>2.3696470000000001</v>
      </c>
      <c r="J17">
        <v>0</v>
      </c>
      <c r="K17">
        <v>981.14685099999997</v>
      </c>
    </row>
    <row r="18" spans="1:11">
      <c r="A18">
        <v>2038</v>
      </c>
      <c r="B18">
        <v>199.508972</v>
      </c>
      <c r="C18">
        <v>336.64590500000003</v>
      </c>
      <c r="D18">
        <v>1.86426</v>
      </c>
      <c r="E18">
        <v>0.49760399999999999</v>
      </c>
      <c r="F18">
        <v>434.93289199999998</v>
      </c>
      <c r="G18">
        <v>2.0076529999999999</v>
      </c>
      <c r="H18">
        <v>2.1568200000000002</v>
      </c>
      <c r="I18">
        <v>2.2977319999999999</v>
      </c>
      <c r="J18">
        <v>0</v>
      </c>
      <c r="K18">
        <v>979.91186500000003</v>
      </c>
    </row>
    <row r="19" spans="1:11">
      <c r="A19">
        <v>2037</v>
      </c>
      <c r="B19">
        <v>210.32974200000001</v>
      </c>
      <c r="C19">
        <v>337.62747200000001</v>
      </c>
      <c r="D19">
        <v>1.8063149999999999</v>
      </c>
      <c r="E19">
        <v>0.498529</v>
      </c>
      <c r="F19">
        <v>421.41424599999999</v>
      </c>
      <c r="G19">
        <v>1.9452510000000001</v>
      </c>
      <c r="H19">
        <v>2.089782</v>
      </c>
      <c r="I19">
        <v>2.2263130000000002</v>
      </c>
      <c r="J19">
        <v>0</v>
      </c>
      <c r="K19">
        <v>977.93768299999999</v>
      </c>
    </row>
    <row r="20" spans="1:11">
      <c r="A20">
        <v>2036</v>
      </c>
      <c r="B20">
        <v>218.55239900000001</v>
      </c>
      <c r="C20">
        <v>344.63082900000001</v>
      </c>
      <c r="D20">
        <v>1.7622119999999999</v>
      </c>
      <c r="E20">
        <v>0.50331899999999996</v>
      </c>
      <c r="F20">
        <v>411.125092</v>
      </c>
      <c r="G20">
        <v>1.897756</v>
      </c>
      <c r="H20">
        <v>2.0387580000000001</v>
      </c>
      <c r="I20">
        <v>2.1719560000000002</v>
      </c>
      <c r="J20">
        <v>0</v>
      </c>
      <c r="K20">
        <v>982.68225099999995</v>
      </c>
    </row>
    <row r="21" spans="1:11">
      <c r="A21">
        <v>2035</v>
      </c>
      <c r="B21">
        <v>228.78547699999999</v>
      </c>
      <c r="C21">
        <v>348.27847300000002</v>
      </c>
      <c r="D21">
        <v>1.7158800000000001</v>
      </c>
      <c r="E21">
        <v>0.50743000000000005</v>
      </c>
      <c r="F21">
        <v>400.31573500000002</v>
      </c>
      <c r="G21">
        <v>1.8478600000000001</v>
      </c>
      <c r="H21">
        <v>1.985155</v>
      </c>
      <c r="I21">
        <v>2.1148509999999998</v>
      </c>
      <c r="J21">
        <v>0</v>
      </c>
      <c r="K21">
        <v>985.55090299999995</v>
      </c>
    </row>
    <row r="22" spans="1:11">
      <c r="A22">
        <v>2034</v>
      </c>
      <c r="B22">
        <v>236.77565000000001</v>
      </c>
      <c r="C22">
        <v>349.21078499999999</v>
      </c>
      <c r="D22">
        <v>1.657538</v>
      </c>
      <c r="E22">
        <v>0.50814300000000001</v>
      </c>
      <c r="F22">
        <v>386.70461999999998</v>
      </c>
      <c r="G22">
        <v>1.785031</v>
      </c>
      <c r="H22">
        <v>1.9176569999999999</v>
      </c>
      <c r="I22">
        <v>2.0429439999999999</v>
      </c>
      <c r="J22">
        <v>0</v>
      </c>
      <c r="K22">
        <v>980.60241699999995</v>
      </c>
    </row>
    <row r="23" spans="1:11">
      <c r="A23">
        <v>2033</v>
      </c>
      <c r="B23">
        <v>244.811722</v>
      </c>
      <c r="C23">
        <v>351.04898100000003</v>
      </c>
      <c r="D23">
        <v>1.604949</v>
      </c>
      <c r="E23">
        <v>0.51067099999999999</v>
      </c>
      <c r="F23">
        <v>374.43545499999999</v>
      </c>
      <c r="G23">
        <v>1.728396</v>
      </c>
      <c r="H23">
        <v>1.8568150000000001</v>
      </c>
      <c r="I23">
        <v>1.9781260000000001</v>
      </c>
      <c r="J23">
        <v>0</v>
      </c>
      <c r="K23">
        <v>977.975098</v>
      </c>
    </row>
    <row r="24" spans="1:11">
      <c r="A24">
        <v>2032</v>
      </c>
      <c r="B24">
        <v>250.27235400000001</v>
      </c>
      <c r="C24">
        <v>355.40701300000001</v>
      </c>
      <c r="D24">
        <v>1.5548869999999999</v>
      </c>
      <c r="E24">
        <v>0.51392700000000002</v>
      </c>
      <c r="F24">
        <v>362.756012</v>
      </c>
      <c r="G24">
        <v>1.6744840000000001</v>
      </c>
      <c r="H24">
        <v>1.798897</v>
      </c>
      <c r="I24">
        <v>1.9164239999999999</v>
      </c>
      <c r="J24">
        <v>0</v>
      </c>
      <c r="K24">
        <v>975.89404300000001</v>
      </c>
    </row>
    <row r="25" spans="1:11">
      <c r="A25">
        <v>2031</v>
      </c>
      <c r="B25">
        <v>256.645355</v>
      </c>
      <c r="C25">
        <v>357.63510100000002</v>
      </c>
      <c r="D25">
        <v>1.5043040000000001</v>
      </c>
      <c r="E25">
        <v>0.51693299999999998</v>
      </c>
      <c r="F25">
        <v>350.95504799999998</v>
      </c>
      <c r="G25">
        <v>1.6200110000000001</v>
      </c>
      <c r="H25">
        <v>1.7403770000000001</v>
      </c>
      <c r="I25">
        <v>1.8540810000000001</v>
      </c>
      <c r="J25">
        <v>0</v>
      </c>
      <c r="K25">
        <v>972.47125200000005</v>
      </c>
    </row>
    <row r="26" spans="1:11">
      <c r="A26">
        <v>2030</v>
      </c>
      <c r="B26">
        <v>262.66973899999999</v>
      </c>
      <c r="C26">
        <v>360.65728799999999</v>
      </c>
      <c r="D26">
        <v>1.4582569999999999</v>
      </c>
      <c r="E26">
        <v>0.52147699999999997</v>
      </c>
      <c r="F26">
        <v>340.62298600000003</v>
      </c>
      <c r="G26">
        <v>1.570422</v>
      </c>
      <c r="H26">
        <v>1.687103</v>
      </c>
      <c r="I26">
        <v>1.797326</v>
      </c>
      <c r="J26">
        <v>0</v>
      </c>
      <c r="K26">
        <v>970.98468000000003</v>
      </c>
    </row>
    <row r="27" spans="1:11">
      <c r="A27">
        <v>2029</v>
      </c>
      <c r="B27">
        <v>270.68841600000002</v>
      </c>
      <c r="C27">
        <v>369.00195300000001</v>
      </c>
      <c r="D27">
        <v>1.430736</v>
      </c>
      <c r="E27">
        <v>0.53297399999999995</v>
      </c>
      <c r="F27">
        <v>334.625854</v>
      </c>
      <c r="G27">
        <v>1.5407839999999999</v>
      </c>
      <c r="H27">
        <v>1.6552629999999999</v>
      </c>
      <c r="I27">
        <v>1.763406</v>
      </c>
      <c r="J27">
        <v>0</v>
      </c>
      <c r="K27">
        <v>981.23956299999998</v>
      </c>
    </row>
    <row r="28" spans="1:11">
      <c r="A28">
        <v>2028</v>
      </c>
      <c r="B28">
        <v>271.92001299999998</v>
      </c>
      <c r="C28">
        <v>367.16564899999997</v>
      </c>
      <c r="D28">
        <v>1.367756</v>
      </c>
      <c r="E28">
        <v>0.53148200000000001</v>
      </c>
      <c r="F28">
        <v>320.46148699999998</v>
      </c>
      <c r="G28">
        <v>1.47296</v>
      </c>
      <c r="H28">
        <v>1.5824</v>
      </c>
      <c r="I28">
        <v>1.685783</v>
      </c>
      <c r="J28">
        <v>0</v>
      </c>
      <c r="K28">
        <v>966.18756099999996</v>
      </c>
    </row>
    <row r="29" spans="1:11">
      <c r="A29">
        <v>2027</v>
      </c>
      <c r="B29">
        <v>269.96063199999998</v>
      </c>
      <c r="C29">
        <v>368.80770899999999</v>
      </c>
      <c r="D29">
        <v>1.310783</v>
      </c>
      <c r="E29">
        <v>0.53358700000000003</v>
      </c>
      <c r="F29">
        <v>308.562927</v>
      </c>
      <c r="G29">
        <v>1.4116040000000001</v>
      </c>
      <c r="H29">
        <v>1.5164850000000001</v>
      </c>
      <c r="I29">
        <v>1.6155619999999999</v>
      </c>
      <c r="J29">
        <v>0</v>
      </c>
      <c r="K29">
        <v>953.71936000000005</v>
      </c>
    </row>
    <row r="30" spans="1:11">
      <c r="A30">
        <v>2026</v>
      </c>
      <c r="B30">
        <v>273.16470299999997</v>
      </c>
      <c r="C30">
        <v>377.43167099999999</v>
      </c>
      <c r="D30">
        <v>1.2895080000000001</v>
      </c>
      <c r="E30">
        <v>0.55846799999999996</v>
      </c>
      <c r="F30">
        <v>309.47274800000002</v>
      </c>
      <c r="G30">
        <v>1.388693</v>
      </c>
      <c r="H30">
        <v>1.4918720000000001</v>
      </c>
      <c r="I30">
        <v>1.58934</v>
      </c>
      <c r="J30">
        <v>0</v>
      </c>
      <c r="K30">
        <v>966.38690199999996</v>
      </c>
    </row>
    <row r="31" spans="1:11">
      <c r="A31">
        <v>2025</v>
      </c>
      <c r="B31">
        <v>268.64215100000001</v>
      </c>
      <c r="C31">
        <v>378.94164999999998</v>
      </c>
      <c r="D31">
        <v>1.2498549999999999</v>
      </c>
      <c r="E31">
        <v>0.58546100000000001</v>
      </c>
      <c r="F31">
        <v>311.01882899999998</v>
      </c>
      <c r="G31">
        <v>1.34599</v>
      </c>
      <c r="H31">
        <v>1.4459960000000001</v>
      </c>
      <c r="I31">
        <v>1.5404679999999999</v>
      </c>
      <c r="J31">
        <v>0</v>
      </c>
      <c r="K31">
        <v>964.77038600000003</v>
      </c>
    </row>
    <row r="32" spans="1:11">
      <c r="A32">
        <v>2024</v>
      </c>
      <c r="B32">
        <v>256.30319200000002</v>
      </c>
      <c r="C32">
        <v>370.47814899999997</v>
      </c>
      <c r="D32">
        <v>1.18303</v>
      </c>
      <c r="E32">
        <v>0.60292599999999996</v>
      </c>
      <c r="F32">
        <v>307.91522200000003</v>
      </c>
      <c r="G32">
        <v>1.274025</v>
      </c>
      <c r="H32">
        <v>1.368684</v>
      </c>
      <c r="I32">
        <v>1.458105</v>
      </c>
      <c r="J32">
        <v>0</v>
      </c>
      <c r="K32">
        <v>940.58337400000005</v>
      </c>
    </row>
    <row r="33" spans="1:11">
      <c r="A33">
        <v>2023</v>
      </c>
      <c r="B33">
        <v>241.69340500000001</v>
      </c>
      <c r="C33">
        <v>356.18954500000001</v>
      </c>
      <c r="D33">
        <v>1.107456</v>
      </c>
      <c r="E33">
        <v>0.61705100000000002</v>
      </c>
      <c r="F33">
        <v>303.46545400000002</v>
      </c>
      <c r="G33">
        <v>1.1926380000000001</v>
      </c>
      <c r="H33">
        <v>1.28125</v>
      </c>
      <c r="I33">
        <v>1.3649579999999999</v>
      </c>
      <c r="J33">
        <v>0</v>
      </c>
      <c r="K33">
        <v>906.911743</v>
      </c>
    </row>
    <row r="34" spans="1:11">
      <c r="A34">
        <v>2022</v>
      </c>
      <c r="B34">
        <v>229.101303</v>
      </c>
      <c r="C34">
        <v>341.420502</v>
      </c>
      <c r="D34">
        <v>1.0420659999999999</v>
      </c>
      <c r="E34">
        <v>0.63706600000000002</v>
      </c>
      <c r="F34">
        <v>303.149292</v>
      </c>
      <c r="G34">
        <v>1.124236</v>
      </c>
      <c r="H34">
        <v>1.2055990000000001</v>
      </c>
      <c r="I34">
        <v>1.2843640000000001</v>
      </c>
      <c r="J34">
        <v>0</v>
      </c>
      <c r="K34">
        <v>878.96453899999995</v>
      </c>
    </row>
    <row r="35" spans="1:11">
      <c r="A35">
        <v>2021</v>
      </c>
      <c r="B35">
        <v>209.25556900000001</v>
      </c>
      <c r="C35">
        <v>316.24591099999998</v>
      </c>
      <c r="D35">
        <v>0.94705799999999996</v>
      </c>
      <c r="E35">
        <v>0.63694700000000004</v>
      </c>
      <c r="F35">
        <v>292.40875199999999</v>
      </c>
      <c r="G35">
        <v>1.0340469999999999</v>
      </c>
      <c r="H35">
        <v>1.0956809999999999</v>
      </c>
      <c r="I35">
        <v>1.167265</v>
      </c>
      <c r="J35">
        <v>0</v>
      </c>
      <c r="K35">
        <v>822.79125999999997</v>
      </c>
    </row>
    <row r="36" spans="1:11">
      <c r="A36">
        <v>2020</v>
      </c>
      <c r="B36">
        <v>180.749008</v>
      </c>
      <c r="C36">
        <v>276.82663000000002</v>
      </c>
      <c r="D36">
        <v>0.81437199999999998</v>
      </c>
      <c r="E36">
        <v>0.60410600000000003</v>
      </c>
      <c r="F36">
        <v>266.90481599999998</v>
      </c>
      <c r="G36">
        <v>0.89579500000000001</v>
      </c>
      <c r="H36">
        <v>0.94217200000000001</v>
      </c>
      <c r="I36">
        <v>1.003727</v>
      </c>
      <c r="J36">
        <v>0</v>
      </c>
      <c r="K36">
        <v>728.74066200000004</v>
      </c>
    </row>
    <row r="37" spans="1:11">
      <c r="A37">
        <v>2019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195"/>
  <sheetViews>
    <sheetView topLeftCell="A19" workbookViewId="0"/>
  </sheetViews>
  <sheetFormatPr defaultRowHeight="15" customHeight="1"/>
  <cols>
    <col min="1" max="1" width="19.36328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row r="10" spans="1:39" ht="15" customHeight="1">
      <c r="A10" s="111" t="s">
        <v>290</v>
      </c>
      <c r="B10" t="s">
        <v>1801</v>
      </c>
    </row>
    <row r="11" spans="1:39" ht="15" customHeight="1">
      <c r="B11" t="s">
        <v>1802</v>
      </c>
    </row>
    <row r="12" spans="1:39" ht="15" customHeight="1">
      <c r="B12" t="s">
        <v>1803</v>
      </c>
      <c r="AL12" s="5"/>
      <c r="AM12" s="5"/>
    </row>
    <row r="13" spans="1:39" ht="15" customHeight="1" thickBot="1">
      <c r="B13" t="s">
        <v>1198</v>
      </c>
      <c r="AL13" s="22"/>
      <c r="AM13" s="22"/>
    </row>
    <row r="14" spans="1:39" ht="15" customHeight="1" thickTop="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1" t="s">
        <v>289</v>
      </c>
      <c r="B15" t="s">
        <v>288</v>
      </c>
      <c r="C15" t="s">
        <v>1843</v>
      </c>
      <c r="D15" t="s">
        <v>1844</v>
      </c>
      <c r="E15" t="s">
        <v>1845</v>
      </c>
      <c r="F15">
        <v>4.8156590000000001</v>
      </c>
      <c r="G15">
        <v>5.2250389999999998</v>
      </c>
      <c r="H15">
        <v>5.6615609999999998</v>
      </c>
      <c r="I15">
        <v>6.0706199999999999</v>
      </c>
      <c r="J15">
        <v>6.3440469999999998</v>
      </c>
      <c r="K15">
        <v>6.384036</v>
      </c>
      <c r="L15">
        <v>6.6258910000000002</v>
      </c>
      <c r="M15">
        <v>6.8257729999999999</v>
      </c>
      <c r="N15">
        <v>6.9430110000000003</v>
      </c>
      <c r="O15">
        <v>7.1031199999999997</v>
      </c>
      <c r="P15">
        <v>7.293634</v>
      </c>
      <c r="Q15">
        <v>7.3804650000000001</v>
      </c>
      <c r="R15">
        <v>7.53721</v>
      </c>
      <c r="S15">
        <v>7.6308150000000001</v>
      </c>
      <c r="T15">
        <v>7.6994369999999996</v>
      </c>
      <c r="U15">
        <v>7.6936540000000004</v>
      </c>
      <c r="V15">
        <v>7.6581979999999996</v>
      </c>
      <c r="W15">
        <v>7.7571750000000002</v>
      </c>
      <c r="X15">
        <v>7.8758499999999998</v>
      </c>
      <c r="Y15">
        <v>7.833405</v>
      </c>
      <c r="Z15">
        <v>8.0496490000000005</v>
      </c>
      <c r="AA15">
        <v>8.1408109999999994</v>
      </c>
      <c r="AB15">
        <v>8.2181739999999994</v>
      </c>
      <c r="AC15">
        <v>8.3244249999999997</v>
      </c>
      <c r="AD15">
        <v>8.4519970000000004</v>
      </c>
      <c r="AE15">
        <v>8.6076390000000007</v>
      </c>
      <c r="AF15">
        <v>8.6851350000000007</v>
      </c>
      <c r="AG15">
        <v>8.7490389999999998</v>
      </c>
      <c r="AH15">
        <v>8.7735330000000005</v>
      </c>
      <c r="AI15">
        <v>8.8904899999999998</v>
      </c>
      <c r="AJ15">
        <v>8.968845</v>
      </c>
      <c r="AK15" s="109">
        <v>2.1000000000000001E-2</v>
      </c>
      <c r="AL15" s="34"/>
      <c r="AM15" s="31"/>
    </row>
    <row r="16" spans="1:39" ht="15" customHeight="1">
      <c r="A16" s="111"/>
      <c r="B16" t="s">
        <v>287</v>
      </c>
      <c r="D16" t="s">
        <v>1846</v>
      </c>
    </row>
    <row r="17" spans="1:39" ht="15" customHeight="1">
      <c r="A17" s="111" t="s">
        <v>286</v>
      </c>
      <c r="B17" t="s">
        <v>1804</v>
      </c>
      <c r="C17" t="s">
        <v>1847</v>
      </c>
      <c r="D17" t="s">
        <v>1848</v>
      </c>
      <c r="E17" t="s">
        <v>1849</v>
      </c>
      <c r="F17">
        <v>8.8595360000000003</v>
      </c>
      <c r="G17">
        <v>9.2072029999999998</v>
      </c>
      <c r="H17">
        <v>9.549512</v>
      </c>
      <c r="I17">
        <v>9.865418</v>
      </c>
      <c r="J17">
        <v>10.143012000000001</v>
      </c>
      <c r="K17">
        <v>10.368608999999999</v>
      </c>
      <c r="L17">
        <v>10.613405</v>
      </c>
      <c r="M17">
        <v>10.853698</v>
      </c>
      <c r="N17">
        <v>11.059388</v>
      </c>
      <c r="O17">
        <v>11.263126</v>
      </c>
      <c r="P17">
        <v>11.468404</v>
      </c>
      <c r="Q17">
        <v>11.644133</v>
      </c>
      <c r="R17">
        <v>11.822231</v>
      </c>
      <c r="S17">
        <v>11.981596</v>
      </c>
      <c r="T17">
        <v>12.128170000000001</v>
      </c>
      <c r="U17">
        <v>12.254733999999999</v>
      </c>
      <c r="V17">
        <v>12.377423</v>
      </c>
      <c r="W17">
        <v>12.518564</v>
      </c>
      <c r="X17">
        <v>12.655678999999999</v>
      </c>
      <c r="Y17">
        <v>12.75572</v>
      </c>
      <c r="Z17">
        <v>12.902013999999999</v>
      </c>
      <c r="AA17">
        <v>13.019755</v>
      </c>
      <c r="AB17">
        <v>13.130799</v>
      </c>
      <c r="AC17">
        <v>13.245196999999999</v>
      </c>
      <c r="AD17">
        <v>13.362012</v>
      </c>
      <c r="AE17">
        <v>13.480855999999999</v>
      </c>
      <c r="AF17">
        <v>13.583618</v>
      </c>
      <c r="AG17">
        <v>13.678144</v>
      </c>
      <c r="AH17">
        <v>13.760929000000001</v>
      </c>
      <c r="AI17">
        <v>13.856178999999999</v>
      </c>
      <c r="AJ17">
        <v>13.943871</v>
      </c>
      <c r="AK17" s="109">
        <v>1.4999999999999999E-2</v>
      </c>
      <c r="AL17" s="28"/>
      <c r="AM17" s="27"/>
    </row>
    <row r="18" spans="1:39" ht="15" customHeight="1">
      <c r="A18" s="111" t="s">
        <v>285</v>
      </c>
      <c r="B18" t="s">
        <v>1805</v>
      </c>
      <c r="C18" t="s">
        <v>1850</v>
      </c>
      <c r="D18" t="s">
        <v>1851</v>
      </c>
      <c r="E18" t="s">
        <v>1849</v>
      </c>
      <c r="F18">
        <v>11.967103</v>
      </c>
      <c r="G18">
        <v>12.894226</v>
      </c>
      <c r="H18">
        <v>13.546987</v>
      </c>
      <c r="I18">
        <v>14.025295</v>
      </c>
      <c r="J18">
        <v>14.390685</v>
      </c>
      <c r="K18">
        <v>14.679313</v>
      </c>
      <c r="L18">
        <v>14.935001</v>
      </c>
      <c r="M18">
        <v>15.165760000000001</v>
      </c>
      <c r="N18">
        <v>15.374655000000001</v>
      </c>
      <c r="O18">
        <v>15.575786000000001</v>
      </c>
      <c r="P18">
        <v>15.773184000000001</v>
      </c>
      <c r="Q18">
        <v>15.961397</v>
      </c>
      <c r="R18">
        <v>16.150122</v>
      </c>
      <c r="S18">
        <v>16.334641000000001</v>
      </c>
      <c r="T18">
        <v>16.516946999999998</v>
      </c>
      <c r="U18">
        <v>16.695312000000001</v>
      </c>
      <c r="V18">
        <v>16.873196</v>
      </c>
      <c r="W18">
        <v>17.056742</v>
      </c>
      <c r="X18">
        <v>17.240631</v>
      </c>
      <c r="Y18">
        <v>17.416499999999999</v>
      </c>
      <c r="Z18">
        <v>17.605228</v>
      </c>
      <c r="AA18">
        <v>17.787903</v>
      </c>
      <c r="AB18">
        <v>17.969933999999999</v>
      </c>
      <c r="AC18">
        <v>18.153659999999999</v>
      </c>
      <c r="AD18">
        <v>18.338688000000001</v>
      </c>
      <c r="AE18">
        <v>18.524971000000001</v>
      </c>
      <c r="AF18">
        <v>18.707729</v>
      </c>
      <c r="AG18">
        <v>18.889225</v>
      </c>
      <c r="AH18">
        <v>19.068621</v>
      </c>
      <c r="AI18">
        <v>19.252192000000001</v>
      </c>
      <c r="AJ18">
        <v>19.434508999999998</v>
      </c>
      <c r="AK18" s="109">
        <v>1.6E-2</v>
      </c>
      <c r="AL18" s="28"/>
      <c r="AM18" s="27"/>
    </row>
    <row r="19" spans="1:39" ht="15" customHeight="1">
      <c r="A19" s="111" t="s">
        <v>284</v>
      </c>
      <c r="B19" t="s">
        <v>1806</v>
      </c>
      <c r="C19" t="s">
        <v>1852</v>
      </c>
      <c r="D19" t="s">
        <v>1853</v>
      </c>
      <c r="E19" t="s">
        <v>1849</v>
      </c>
      <c r="F19">
        <v>11.967103</v>
      </c>
      <c r="G19">
        <v>12.894226</v>
      </c>
      <c r="H19">
        <v>13.546987</v>
      </c>
      <c r="I19">
        <v>14.025295</v>
      </c>
      <c r="J19">
        <v>14.390685</v>
      </c>
      <c r="K19">
        <v>14.679313</v>
      </c>
      <c r="L19">
        <v>14.935001</v>
      </c>
      <c r="M19">
        <v>15.165760000000001</v>
      </c>
      <c r="N19">
        <v>15.374655000000001</v>
      </c>
      <c r="O19">
        <v>15.575786000000001</v>
      </c>
      <c r="P19">
        <v>15.773184000000001</v>
      </c>
      <c r="Q19">
        <v>15.961397</v>
      </c>
      <c r="R19">
        <v>16.150122</v>
      </c>
      <c r="S19">
        <v>16.334641000000001</v>
      </c>
      <c r="T19">
        <v>16.516946999999998</v>
      </c>
      <c r="U19">
        <v>16.695312000000001</v>
      </c>
      <c r="V19">
        <v>16.873196</v>
      </c>
      <c r="W19">
        <v>17.056742</v>
      </c>
      <c r="X19">
        <v>17.240631</v>
      </c>
      <c r="Y19">
        <v>17.416499999999999</v>
      </c>
      <c r="Z19">
        <v>17.605228</v>
      </c>
      <c r="AA19">
        <v>17.787903</v>
      </c>
      <c r="AB19">
        <v>17.969933999999999</v>
      </c>
      <c r="AC19">
        <v>18.153659999999999</v>
      </c>
      <c r="AD19">
        <v>18.338688000000001</v>
      </c>
      <c r="AE19">
        <v>18.524971000000001</v>
      </c>
      <c r="AF19">
        <v>18.707729</v>
      </c>
      <c r="AG19">
        <v>18.889225</v>
      </c>
      <c r="AH19">
        <v>19.068621</v>
      </c>
      <c r="AI19">
        <v>19.252192000000001</v>
      </c>
      <c r="AJ19">
        <v>19.434508999999998</v>
      </c>
      <c r="AK19" s="109">
        <v>1.6E-2</v>
      </c>
      <c r="AL19" s="28"/>
      <c r="AM19" s="27"/>
    </row>
    <row r="20" spans="1:39" ht="15" customHeight="1">
      <c r="A20" s="111"/>
      <c r="B20" t="s">
        <v>283</v>
      </c>
      <c r="D20" t="s">
        <v>1854</v>
      </c>
    </row>
    <row r="21" spans="1:39" ht="15" customHeight="1">
      <c r="A21" s="111" t="s">
        <v>282</v>
      </c>
      <c r="B21" t="s">
        <v>1807</v>
      </c>
      <c r="C21" t="s">
        <v>1855</v>
      </c>
      <c r="D21" t="s">
        <v>1856</v>
      </c>
      <c r="E21" t="s">
        <v>1857</v>
      </c>
      <c r="F21">
        <v>0.58109900000000003</v>
      </c>
      <c r="G21">
        <v>0.72637300000000005</v>
      </c>
      <c r="H21">
        <v>0.79901100000000003</v>
      </c>
      <c r="I21">
        <v>0.83896099999999996</v>
      </c>
      <c r="J21">
        <v>0.85982099999999995</v>
      </c>
      <c r="K21">
        <v>0.85982099999999995</v>
      </c>
      <c r="L21">
        <v>0.86077400000000004</v>
      </c>
      <c r="M21">
        <v>0.86162700000000003</v>
      </c>
      <c r="N21">
        <v>0.86238899999999996</v>
      </c>
      <c r="O21">
        <v>0.86307199999999995</v>
      </c>
      <c r="P21">
        <v>0.86368699999999998</v>
      </c>
      <c r="Q21">
        <v>0.86423899999999998</v>
      </c>
      <c r="R21">
        <v>0.86473999999999995</v>
      </c>
      <c r="S21">
        <v>0.86519400000000002</v>
      </c>
      <c r="T21">
        <v>0.86560800000000004</v>
      </c>
      <c r="U21">
        <v>0.86598699999999995</v>
      </c>
      <c r="V21">
        <v>0.86633499999999997</v>
      </c>
      <c r="W21">
        <v>0.86665499999999995</v>
      </c>
      <c r="X21">
        <v>0.86695100000000003</v>
      </c>
      <c r="Y21">
        <v>0.86722500000000002</v>
      </c>
      <c r="Z21">
        <v>0.86751999999999996</v>
      </c>
      <c r="AA21">
        <v>0.86781600000000003</v>
      </c>
      <c r="AB21">
        <v>0.86811199999999999</v>
      </c>
      <c r="AC21">
        <v>0.86840799999999996</v>
      </c>
      <c r="AD21">
        <v>0.86870400000000003</v>
      </c>
      <c r="AE21">
        <v>0.86900100000000002</v>
      </c>
      <c r="AF21">
        <v>0.86929699999999999</v>
      </c>
      <c r="AG21">
        <v>0.86959399999999998</v>
      </c>
      <c r="AH21">
        <v>0.86989000000000005</v>
      </c>
      <c r="AI21">
        <v>0.87018700000000004</v>
      </c>
      <c r="AJ21">
        <v>0.87048400000000004</v>
      </c>
      <c r="AK21" s="109">
        <v>1.4E-2</v>
      </c>
      <c r="AL21" s="29"/>
      <c r="AM21" s="27"/>
    </row>
    <row r="22" spans="1:39" ht="15" customHeight="1">
      <c r="A22" s="111" t="s">
        <v>281</v>
      </c>
      <c r="B22" t="s">
        <v>1808</v>
      </c>
      <c r="C22" t="s">
        <v>1858</v>
      </c>
      <c r="D22" t="s">
        <v>1859</v>
      </c>
      <c r="E22" t="s">
        <v>1857</v>
      </c>
      <c r="F22">
        <v>0.67798000000000003</v>
      </c>
      <c r="G22">
        <v>0.74577800000000005</v>
      </c>
      <c r="H22">
        <v>0.79798199999999997</v>
      </c>
      <c r="I22">
        <v>0.82192100000000001</v>
      </c>
      <c r="J22">
        <v>0.82466600000000001</v>
      </c>
      <c r="K22">
        <v>0.82466600000000001</v>
      </c>
      <c r="L22">
        <v>0.82471499999999998</v>
      </c>
      <c r="M22">
        <v>0.82476400000000005</v>
      </c>
      <c r="N22">
        <v>0.82481000000000004</v>
      </c>
      <c r="O22">
        <v>0.824855</v>
      </c>
      <c r="P22">
        <v>0.82489999999999997</v>
      </c>
      <c r="Q22">
        <v>0.82494299999999998</v>
      </c>
      <c r="R22">
        <v>0.82498700000000003</v>
      </c>
      <c r="S22">
        <v>0.82503000000000004</v>
      </c>
      <c r="T22">
        <v>0.82507299999999995</v>
      </c>
      <c r="U22">
        <v>0.82511599999999996</v>
      </c>
      <c r="V22">
        <v>0.82515899999999998</v>
      </c>
      <c r="W22">
        <v>0.82520099999999996</v>
      </c>
      <c r="X22">
        <v>0.825241</v>
      </c>
      <c r="Y22">
        <v>0.82528000000000001</v>
      </c>
      <c r="Z22">
        <v>0.82532099999999997</v>
      </c>
      <c r="AA22">
        <v>0.82536200000000004</v>
      </c>
      <c r="AB22">
        <v>0.82540199999999997</v>
      </c>
      <c r="AC22">
        <v>0.82544300000000004</v>
      </c>
      <c r="AD22">
        <v>0.825484</v>
      </c>
      <c r="AE22">
        <v>0.82552400000000004</v>
      </c>
      <c r="AF22">
        <v>0.82556499999999999</v>
      </c>
      <c r="AG22">
        <v>0.82560599999999995</v>
      </c>
      <c r="AH22">
        <v>0.82564599999999999</v>
      </c>
      <c r="AI22">
        <v>0.82568699999999995</v>
      </c>
      <c r="AJ22">
        <v>0.82572699999999999</v>
      </c>
      <c r="AK22" s="109">
        <v>7.0000000000000001E-3</v>
      </c>
      <c r="AL22" s="29"/>
      <c r="AM22" s="27"/>
    </row>
    <row r="23" spans="1:39" ht="15" customHeight="1">
      <c r="A23" s="111"/>
      <c r="B23" t="s">
        <v>280</v>
      </c>
      <c r="D23" t="s">
        <v>1860</v>
      </c>
    </row>
    <row r="24" spans="1:39" ht="15" customHeight="1">
      <c r="A24" s="111"/>
      <c r="B24" t="s">
        <v>1809</v>
      </c>
      <c r="D24" t="s">
        <v>1861</v>
      </c>
    </row>
    <row r="25" spans="1:39" ht="15" customHeight="1">
      <c r="A25" s="111" t="s">
        <v>279</v>
      </c>
      <c r="B25" t="s">
        <v>1810</v>
      </c>
      <c r="C25" t="s">
        <v>1862</v>
      </c>
      <c r="D25" t="s">
        <v>1863</v>
      </c>
      <c r="E25" t="s">
        <v>1864</v>
      </c>
      <c r="F25">
        <v>330.40802000000002</v>
      </c>
      <c r="G25">
        <v>332.66256700000002</v>
      </c>
      <c r="H25">
        <v>334.98495500000001</v>
      </c>
      <c r="I25">
        <v>337.28607199999999</v>
      </c>
      <c r="J25">
        <v>339.56256100000002</v>
      </c>
      <c r="K25">
        <v>341.81274400000001</v>
      </c>
      <c r="L25">
        <v>344.037781</v>
      </c>
      <c r="M25">
        <v>346.23037699999998</v>
      </c>
      <c r="N25">
        <v>348.38626099999999</v>
      </c>
      <c r="O25">
        <v>350.510986</v>
      </c>
      <c r="P25">
        <v>352.59774800000002</v>
      </c>
      <c r="Q25">
        <v>354.63107300000001</v>
      </c>
      <c r="R25">
        <v>356.61285400000003</v>
      </c>
      <c r="S25">
        <v>358.54745500000001</v>
      </c>
      <c r="T25">
        <v>360.43542500000001</v>
      </c>
      <c r="U25">
        <v>362.27773999999999</v>
      </c>
      <c r="V25">
        <v>364.07598899999999</v>
      </c>
      <c r="W25">
        <v>365.83209199999999</v>
      </c>
      <c r="X25">
        <v>367.54803500000003</v>
      </c>
      <c r="Y25">
        <v>369.22619600000002</v>
      </c>
      <c r="Z25">
        <v>370.86914100000001</v>
      </c>
      <c r="AA25">
        <v>372.47976699999998</v>
      </c>
      <c r="AB25">
        <v>374.06146200000001</v>
      </c>
      <c r="AC25">
        <v>375.61776700000001</v>
      </c>
      <c r="AD25">
        <v>377.15304600000002</v>
      </c>
      <c r="AE25">
        <v>378.67199699999998</v>
      </c>
      <c r="AF25">
        <v>380.17904700000003</v>
      </c>
      <c r="AG25">
        <v>381.677277</v>
      </c>
      <c r="AH25">
        <v>383.17071499999997</v>
      </c>
      <c r="AI25">
        <v>384.66336100000001</v>
      </c>
      <c r="AJ25">
        <v>386.15859999999998</v>
      </c>
      <c r="AK25" s="109">
        <v>5.0000000000000001E-3</v>
      </c>
      <c r="AL25" s="26"/>
      <c r="AM25" s="27"/>
    </row>
    <row r="26" spans="1:39" ht="15" customHeight="1">
      <c r="A26" s="111" t="s">
        <v>278</v>
      </c>
      <c r="B26" t="s">
        <v>1811</v>
      </c>
      <c r="C26" t="s">
        <v>1865</v>
      </c>
      <c r="D26" t="s">
        <v>1866</v>
      </c>
      <c r="E26" t="s">
        <v>1864</v>
      </c>
      <c r="F26">
        <v>37.954399000000002</v>
      </c>
      <c r="G26">
        <v>38.284568999999998</v>
      </c>
      <c r="H26">
        <v>38.694302</v>
      </c>
      <c r="I26">
        <v>39.102600000000002</v>
      </c>
      <c r="J26">
        <v>39.509079</v>
      </c>
      <c r="K26">
        <v>39.913521000000003</v>
      </c>
      <c r="L26">
        <v>40.315201000000002</v>
      </c>
      <c r="M26">
        <v>40.713901999999997</v>
      </c>
      <c r="N26">
        <v>41.109200000000001</v>
      </c>
      <c r="O26">
        <v>41.500670999999997</v>
      </c>
      <c r="P26">
        <v>41.888100000000001</v>
      </c>
      <c r="Q26">
        <v>42.271000000000001</v>
      </c>
      <c r="R26">
        <v>42.649299999999997</v>
      </c>
      <c r="S26">
        <v>43.022799999999997</v>
      </c>
      <c r="T26">
        <v>43.391499000000003</v>
      </c>
      <c r="U26">
        <v>43.755501000000002</v>
      </c>
      <c r="V26">
        <v>44.114730999999999</v>
      </c>
      <c r="W26">
        <v>44.469397999999998</v>
      </c>
      <c r="X26">
        <v>44.819481000000003</v>
      </c>
      <c r="Y26">
        <v>45.165298</v>
      </c>
      <c r="Z26">
        <v>45.506802</v>
      </c>
      <c r="AA26">
        <v>45.843879999999999</v>
      </c>
      <c r="AB26">
        <v>46.176898999999999</v>
      </c>
      <c r="AC26">
        <v>46.505600000000001</v>
      </c>
      <c r="AD26">
        <v>46.831772000000001</v>
      </c>
      <c r="AE26">
        <v>47.156199999999998</v>
      </c>
      <c r="AF26">
        <v>47.479069000000003</v>
      </c>
      <c r="AG26">
        <v>47.800800000000002</v>
      </c>
      <c r="AH26">
        <v>48.121670000000002</v>
      </c>
      <c r="AI26">
        <v>48.442321999999997</v>
      </c>
      <c r="AJ26">
        <v>48.763081</v>
      </c>
      <c r="AK26" s="109">
        <v>8.0000000000000002E-3</v>
      </c>
      <c r="AL26" s="26"/>
      <c r="AM26" s="27"/>
    </row>
    <row r="27" spans="1:39" ht="15" customHeight="1">
      <c r="A27" s="111" t="s">
        <v>277</v>
      </c>
      <c r="B27" t="s">
        <v>1812</v>
      </c>
      <c r="C27" t="s">
        <v>1867</v>
      </c>
      <c r="D27" t="s">
        <v>1868</v>
      </c>
      <c r="E27" t="s">
        <v>1864</v>
      </c>
      <c r="F27">
        <v>223.32041899999999</v>
      </c>
      <c r="G27">
        <v>225.61029099999999</v>
      </c>
      <c r="H27">
        <v>227.87176500000001</v>
      </c>
      <c r="I27">
        <v>230.104263</v>
      </c>
      <c r="J27">
        <v>232.30613700000001</v>
      </c>
      <c r="K27">
        <v>234.47669999999999</v>
      </c>
      <c r="L27">
        <v>236.534378</v>
      </c>
      <c r="M27">
        <v>238.56050099999999</v>
      </c>
      <c r="N27">
        <v>240.55659499999999</v>
      </c>
      <c r="O27">
        <v>242.52452099999999</v>
      </c>
      <c r="P27">
        <v>244.46452300000001</v>
      </c>
      <c r="Q27">
        <v>246.26724200000001</v>
      </c>
      <c r="R27">
        <v>248.04324299999999</v>
      </c>
      <c r="S27">
        <v>249.789322</v>
      </c>
      <c r="T27">
        <v>251.50108299999999</v>
      </c>
      <c r="U27">
        <v>253.17491100000001</v>
      </c>
      <c r="V27">
        <v>254.71348599999999</v>
      </c>
      <c r="W27">
        <v>256.21667500000001</v>
      </c>
      <c r="X27">
        <v>257.68502799999999</v>
      </c>
      <c r="Y27">
        <v>259.118469</v>
      </c>
      <c r="Z27">
        <v>260.516907</v>
      </c>
      <c r="AA27">
        <v>261.770081</v>
      </c>
      <c r="AB27">
        <v>262.98867799999999</v>
      </c>
      <c r="AC27">
        <v>264.17175300000002</v>
      </c>
      <c r="AD27">
        <v>265.32070900000002</v>
      </c>
      <c r="AE27">
        <v>266.43298299999998</v>
      </c>
      <c r="AF27">
        <v>267.38092</v>
      </c>
      <c r="AG27">
        <v>268.28256199999998</v>
      </c>
      <c r="AH27">
        <v>269.15917999999999</v>
      </c>
      <c r="AI27">
        <v>270.03338600000001</v>
      </c>
      <c r="AJ27">
        <v>270.92089800000002</v>
      </c>
      <c r="AK27" s="109">
        <v>6.0000000000000001E-3</v>
      </c>
      <c r="AL27" s="26"/>
      <c r="AM27" s="27"/>
    </row>
    <row r="28" spans="1:39" ht="15" customHeight="1">
      <c r="A28" s="111" t="s">
        <v>276</v>
      </c>
      <c r="B28" t="s">
        <v>1813</v>
      </c>
      <c r="C28" t="s">
        <v>1869</v>
      </c>
      <c r="D28" t="s">
        <v>1870</v>
      </c>
      <c r="E28" t="s">
        <v>1864</v>
      </c>
      <c r="F28">
        <v>430.70031699999998</v>
      </c>
      <c r="G28">
        <v>433.89068600000002</v>
      </c>
      <c r="H28">
        <v>437.24807700000002</v>
      </c>
      <c r="I28">
        <v>440.694794</v>
      </c>
      <c r="J28">
        <v>444.09704599999998</v>
      </c>
      <c r="K28">
        <v>447.36013800000001</v>
      </c>
      <c r="L28">
        <v>450.48034699999999</v>
      </c>
      <c r="M28">
        <v>453.44320699999997</v>
      </c>
      <c r="N28">
        <v>456.26620500000001</v>
      </c>
      <c r="O28">
        <v>458.98440599999998</v>
      </c>
      <c r="P28">
        <v>461.62606799999998</v>
      </c>
      <c r="Q28">
        <v>464.07138099999997</v>
      </c>
      <c r="R28">
        <v>466.42431599999998</v>
      </c>
      <c r="S28">
        <v>468.68572999999998</v>
      </c>
      <c r="T28">
        <v>470.85870399999999</v>
      </c>
      <c r="U28">
        <v>472.94543499999997</v>
      </c>
      <c r="V28">
        <v>474.80038500000001</v>
      </c>
      <c r="W28">
        <v>476.57565299999999</v>
      </c>
      <c r="X28">
        <v>478.27377300000001</v>
      </c>
      <c r="Y28">
        <v>479.89575200000002</v>
      </c>
      <c r="Z28">
        <v>481.44192500000003</v>
      </c>
      <c r="AA28">
        <v>482.76858499999997</v>
      </c>
      <c r="AB28">
        <v>484.01843300000002</v>
      </c>
      <c r="AC28">
        <v>485.19619799999998</v>
      </c>
      <c r="AD28">
        <v>486.30758700000001</v>
      </c>
      <c r="AE28">
        <v>487.35217299999999</v>
      </c>
      <c r="AF28">
        <v>488.16757200000001</v>
      </c>
      <c r="AG28">
        <v>488.89956699999999</v>
      </c>
      <c r="AH28">
        <v>489.58212300000002</v>
      </c>
      <c r="AI28">
        <v>490.252838</v>
      </c>
      <c r="AJ28">
        <v>490.937073</v>
      </c>
      <c r="AK28" s="109">
        <v>4.0000000000000001E-3</v>
      </c>
      <c r="AL28" s="26"/>
      <c r="AM28" s="27"/>
    </row>
    <row r="29" spans="1:39" ht="15" customHeight="1">
      <c r="A29" s="111" t="s">
        <v>275</v>
      </c>
      <c r="B29" t="s">
        <v>1814</v>
      </c>
      <c r="C29" t="s">
        <v>1871</v>
      </c>
      <c r="D29" t="s">
        <v>1872</v>
      </c>
      <c r="E29" t="s">
        <v>1864</v>
      </c>
      <c r="F29">
        <v>631.305115</v>
      </c>
      <c r="G29">
        <v>632.64196800000002</v>
      </c>
      <c r="H29">
        <v>633.69061299999998</v>
      </c>
      <c r="I29">
        <v>634.54711899999995</v>
      </c>
      <c r="J29">
        <v>635.32482900000002</v>
      </c>
      <c r="K29">
        <v>636.11169400000006</v>
      </c>
      <c r="L29">
        <v>636.90045199999997</v>
      </c>
      <c r="M29">
        <v>637.65954599999998</v>
      </c>
      <c r="N29">
        <v>638.40142800000001</v>
      </c>
      <c r="O29">
        <v>639.13500999999997</v>
      </c>
      <c r="P29">
        <v>639.86547900000005</v>
      </c>
      <c r="Q29">
        <v>640.57476799999995</v>
      </c>
      <c r="R29">
        <v>641.273865</v>
      </c>
      <c r="S29">
        <v>641.94360400000005</v>
      </c>
      <c r="T29">
        <v>642.559753</v>
      </c>
      <c r="U29">
        <v>643.11065699999995</v>
      </c>
      <c r="V29">
        <v>643.59149200000002</v>
      </c>
      <c r="W29">
        <v>644.020264</v>
      </c>
      <c r="X29">
        <v>644.39562999999998</v>
      </c>
      <c r="Y29">
        <v>644.71453899999995</v>
      </c>
      <c r="Z29">
        <v>644.96997099999999</v>
      </c>
      <c r="AA29">
        <v>645.15045199999997</v>
      </c>
      <c r="AB29">
        <v>645.26129200000003</v>
      </c>
      <c r="AC29">
        <v>645.29870600000004</v>
      </c>
      <c r="AD29">
        <v>645.26232900000002</v>
      </c>
      <c r="AE29">
        <v>645.15008499999999</v>
      </c>
      <c r="AF29">
        <v>644.94628899999998</v>
      </c>
      <c r="AG29">
        <v>644.65441899999996</v>
      </c>
      <c r="AH29">
        <v>644.28961200000003</v>
      </c>
      <c r="AI29">
        <v>643.86712599999998</v>
      </c>
      <c r="AJ29">
        <v>643.39825399999995</v>
      </c>
      <c r="AK29" s="109">
        <v>1E-3</v>
      </c>
      <c r="AL29" s="26"/>
      <c r="AM29" s="27"/>
    </row>
    <row r="30" spans="1:39" ht="15" customHeight="1">
      <c r="A30" s="111" t="s">
        <v>274</v>
      </c>
      <c r="B30" t="s">
        <v>1815</v>
      </c>
      <c r="C30" t="s">
        <v>1873</v>
      </c>
      <c r="D30" t="s">
        <v>1874</v>
      </c>
      <c r="E30" t="s">
        <v>1864</v>
      </c>
      <c r="F30">
        <v>1237.5863039999999</v>
      </c>
      <c r="G30">
        <v>1269.3194579999999</v>
      </c>
      <c r="H30">
        <v>1301.084717</v>
      </c>
      <c r="I30">
        <v>1332.869263</v>
      </c>
      <c r="J30">
        <v>1364.6514890000001</v>
      </c>
      <c r="K30">
        <v>1396.419678</v>
      </c>
      <c r="L30">
        <v>1430.478638</v>
      </c>
      <c r="M30">
        <v>1464.5223390000001</v>
      </c>
      <c r="N30">
        <v>1498.553345</v>
      </c>
      <c r="O30">
        <v>1532.5751949999999</v>
      </c>
      <c r="P30">
        <v>1566.5935059999999</v>
      </c>
      <c r="Q30">
        <v>1602.662842</v>
      </c>
      <c r="R30">
        <v>1638.723999</v>
      </c>
      <c r="S30">
        <v>1674.776611</v>
      </c>
      <c r="T30">
        <v>1710.820068</v>
      </c>
      <c r="U30">
        <v>1746.851318</v>
      </c>
      <c r="V30">
        <v>1784.562134</v>
      </c>
      <c r="W30">
        <v>1822.2615969999999</v>
      </c>
      <c r="X30">
        <v>1859.950073</v>
      </c>
      <c r="Y30">
        <v>1897.6270750000001</v>
      </c>
      <c r="Z30">
        <v>1935.292725</v>
      </c>
      <c r="AA30">
        <v>1974.2360839999999</v>
      </c>
      <c r="AB30">
        <v>2013.1689449999999</v>
      </c>
      <c r="AC30">
        <v>2052.0891109999998</v>
      </c>
      <c r="AD30">
        <v>2090.9965820000002</v>
      </c>
      <c r="AE30">
        <v>2129.8879390000002</v>
      </c>
      <c r="AF30">
        <v>2169.5336910000001</v>
      </c>
      <c r="AG30">
        <v>2209.1591800000001</v>
      </c>
      <c r="AH30">
        <v>2248.7763669999999</v>
      </c>
      <c r="AI30">
        <v>2288.3933109999998</v>
      </c>
      <c r="AJ30">
        <v>2328.0170899999998</v>
      </c>
      <c r="AK30" s="109">
        <v>2.1000000000000001E-2</v>
      </c>
      <c r="AL30" s="26"/>
      <c r="AM30" s="27"/>
    </row>
    <row r="31" spans="1:39" ht="15" customHeight="1">
      <c r="A31" s="111" t="s">
        <v>273</v>
      </c>
      <c r="B31" t="s">
        <v>1816</v>
      </c>
      <c r="C31" t="s">
        <v>1875</v>
      </c>
      <c r="D31" t="s">
        <v>1876</v>
      </c>
      <c r="E31" t="s">
        <v>1864</v>
      </c>
      <c r="F31">
        <v>363.01025399999997</v>
      </c>
      <c r="G31">
        <v>370.27365099999997</v>
      </c>
      <c r="H31">
        <v>377.657104</v>
      </c>
      <c r="I31">
        <v>384.60693400000002</v>
      </c>
      <c r="J31">
        <v>391.44876099999999</v>
      </c>
      <c r="K31">
        <v>398.23770100000002</v>
      </c>
      <c r="L31">
        <v>404.39141799999999</v>
      </c>
      <c r="M31">
        <v>410.49569700000001</v>
      </c>
      <c r="N31">
        <v>416.58557100000002</v>
      </c>
      <c r="O31">
        <v>422.66189600000001</v>
      </c>
      <c r="P31">
        <v>428.73336799999998</v>
      </c>
      <c r="Q31">
        <v>434.43762199999998</v>
      </c>
      <c r="R31">
        <v>440.143463</v>
      </c>
      <c r="S31">
        <v>445.84140000000002</v>
      </c>
      <c r="T31">
        <v>451.53378300000003</v>
      </c>
      <c r="U31">
        <v>457.21707199999997</v>
      </c>
      <c r="V31">
        <v>462.81811499999998</v>
      </c>
      <c r="W31">
        <v>468.405823</v>
      </c>
      <c r="X31">
        <v>473.97998000000001</v>
      </c>
      <c r="Y31">
        <v>479.54068000000001</v>
      </c>
      <c r="Z31">
        <v>485.08743299999998</v>
      </c>
      <c r="AA31">
        <v>490.45166</v>
      </c>
      <c r="AB31">
        <v>495.79647799999998</v>
      </c>
      <c r="AC31">
        <v>501.12060500000001</v>
      </c>
      <c r="AD31">
        <v>506.42529300000001</v>
      </c>
      <c r="AE31">
        <v>511.70910600000002</v>
      </c>
      <c r="AF31">
        <v>516.69000200000005</v>
      </c>
      <c r="AG31">
        <v>521.64764400000001</v>
      </c>
      <c r="AH31">
        <v>526.58184800000004</v>
      </c>
      <c r="AI31">
        <v>531.48944100000006</v>
      </c>
      <c r="AJ31">
        <v>536.37133800000004</v>
      </c>
      <c r="AK31" s="109">
        <v>1.2999999999999999E-2</v>
      </c>
      <c r="AL31" s="26"/>
      <c r="AM31" s="27"/>
    </row>
    <row r="32" spans="1:39" ht="15" customHeight="1">
      <c r="A32" s="111" t="s">
        <v>272</v>
      </c>
      <c r="B32" t="s">
        <v>1817</v>
      </c>
      <c r="C32" t="s">
        <v>1877</v>
      </c>
      <c r="D32" t="s">
        <v>1878</v>
      </c>
      <c r="E32" t="s">
        <v>1864</v>
      </c>
      <c r="F32">
        <v>295.35101300000002</v>
      </c>
      <c r="G32">
        <v>296.15237400000001</v>
      </c>
      <c r="H32">
        <v>296.865814</v>
      </c>
      <c r="I32">
        <v>297.51208500000001</v>
      </c>
      <c r="J32">
        <v>298.11151100000001</v>
      </c>
      <c r="K32">
        <v>298.68005399999998</v>
      </c>
      <c r="L32">
        <v>299.02648900000003</v>
      </c>
      <c r="M32">
        <v>299.32473800000002</v>
      </c>
      <c r="N32">
        <v>299.58960000000002</v>
      </c>
      <c r="O32">
        <v>299.83373999999998</v>
      </c>
      <c r="P32">
        <v>300.06817599999999</v>
      </c>
      <c r="Q32">
        <v>300.23135400000001</v>
      </c>
      <c r="R32">
        <v>300.37100199999998</v>
      </c>
      <c r="S32">
        <v>300.500336</v>
      </c>
      <c r="T32">
        <v>300.63247699999999</v>
      </c>
      <c r="U32">
        <v>300.77874800000001</v>
      </c>
      <c r="V32">
        <v>300.92785600000002</v>
      </c>
      <c r="W32">
        <v>301.07995599999998</v>
      </c>
      <c r="X32">
        <v>301.24084499999998</v>
      </c>
      <c r="Y32">
        <v>301.41635100000002</v>
      </c>
      <c r="Z32">
        <v>301.61285400000003</v>
      </c>
      <c r="AA32">
        <v>301.76486199999999</v>
      </c>
      <c r="AB32">
        <v>301.93426499999998</v>
      </c>
      <c r="AC32">
        <v>302.11798099999999</v>
      </c>
      <c r="AD32">
        <v>302.31298800000002</v>
      </c>
      <c r="AE32">
        <v>302.51757800000001</v>
      </c>
      <c r="AF32">
        <v>302.60272200000003</v>
      </c>
      <c r="AG32">
        <v>302.70095800000001</v>
      </c>
      <c r="AH32">
        <v>302.80654900000002</v>
      </c>
      <c r="AI32">
        <v>302.91497800000002</v>
      </c>
      <c r="AJ32">
        <v>303.01962300000002</v>
      </c>
      <c r="AK32" s="109">
        <v>1E-3</v>
      </c>
      <c r="AL32" s="26"/>
      <c r="AM32" s="27"/>
    </row>
    <row r="33" spans="1:39" ht="15" customHeight="1">
      <c r="A33" s="111" t="s">
        <v>271</v>
      </c>
      <c r="B33" t="s">
        <v>1818</v>
      </c>
      <c r="C33" t="s">
        <v>1879</v>
      </c>
      <c r="D33" t="s">
        <v>1880</v>
      </c>
      <c r="E33" t="s">
        <v>1864</v>
      </c>
      <c r="F33">
        <v>1448.0882570000001</v>
      </c>
      <c r="G33">
        <v>1452.878784</v>
      </c>
      <c r="H33">
        <v>1457.0894780000001</v>
      </c>
      <c r="I33">
        <v>1460.7586670000001</v>
      </c>
      <c r="J33">
        <v>1463.9377440000001</v>
      </c>
      <c r="K33">
        <v>1466.65625</v>
      </c>
      <c r="L33">
        <v>1468.871216</v>
      </c>
      <c r="M33">
        <v>1470.5695800000001</v>
      </c>
      <c r="N33">
        <v>1471.8082280000001</v>
      </c>
      <c r="O33">
        <v>1472.6461179999999</v>
      </c>
      <c r="P33">
        <v>1473.119629</v>
      </c>
      <c r="Q33">
        <v>1473.213745</v>
      </c>
      <c r="R33">
        <v>1472.9061280000001</v>
      </c>
      <c r="S33">
        <v>1472.209961</v>
      </c>
      <c r="T33">
        <v>1471.1552730000001</v>
      </c>
      <c r="U33">
        <v>1469.7617190000001</v>
      </c>
      <c r="V33">
        <v>1468.0069579999999</v>
      </c>
      <c r="W33">
        <v>1465.8786620000001</v>
      </c>
      <c r="X33">
        <v>1463.411621</v>
      </c>
      <c r="Y33">
        <v>1460.628052</v>
      </c>
      <c r="Z33">
        <v>1457.5527340000001</v>
      </c>
      <c r="AA33">
        <v>1454.17749</v>
      </c>
      <c r="AB33">
        <v>1450.4868160000001</v>
      </c>
      <c r="AC33">
        <v>1446.4910890000001</v>
      </c>
      <c r="AD33">
        <v>1442.2070309999999</v>
      </c>
      <c r="AE33">
        <v>1437.6381839999999</v>
      </c>
      <c r="AF33">
        <v>1432.763428</v>
      </c>
      <c r="AG33">
        <v>1427.58728</v>
      </c>
      <c r="AH33">
        <v>1422.1361079999999</v>
      </c>
      <c r="AI33">
        <v>1416.4417719999999</v>
      </c>
      <c r="AJ33">
        <v>1410.5277100000001</v>
      </c>
      <c r="AK33" s="109">
        <v>-1E-3</v>
      </c>
      <c r="AL33" s="26"/>
      <c r="AM33" s="27"/>
    </row>
    <row r="34" spans="1:39" ht="15" customHeight="1">
      <c r="A34" s="111" t="s">
        <v>270</v>
      </c>
      <c r="B34" t="s">
        <v>1819</v>
      </c>
      <c r="C34" t="s">
        <v>1881</v>
      </c>
      <c r="D34" t="s">
        <v>1882</v>
      </c>
      <c r="E34" t="s">
        <v>1864</v>
      </c>
      <c r="F34">
        <v>203.51220699999999</v>
      </c>
      <c r="G34">
        <v>203.233307</v>
      </c>
      <c r="H34">
        <v>202.90194700000001</v>
      </c>
      <c r="I34">
        <v>202.52177399999999</v>
      </c>
      <c r="J34">
        <v>202.09805299999999</v>
      </c>
      <c r="K34">
        <v>201.63511700000001</v>
      </c>
      <c r="L34">
        <v>201.111786</v>
      </c>
      <c r="M34">
        <v>200.552719</v>
      </c>
      <c r="N34">
        <v>199.95962499999999</v>
      </c>
      <c r="O34">
        <v>199.33457899999999</v>
      </c>
      <c r="P34">
        <v>198.679306</v>
      </c>
      <c r="Q34">
        <v>197.96203600000001</v>
      </c>
      <c r="R34">
        <v>197.21980300000001</v>
      </c>
      <c r="S34">
        <v>196.452347</v>
      </c>
      <c r="T34">
        <v>195.65695199999999</v>
      </c>
      <c r="U34">
        <v>194.832367</v>
      </c>
      <c r="V34">
        <v>193.94442699999999</v>
      </c>
      <c r="W34">
        <v>193.032196</v>
      </c>
      <c r="X34">
        <v>192.097229</v>
      </c>
      <c r="Y34">
        <v>191.14259300000001</v>
      </c>
      <c r="Z34">
        <v>190.16897599999999</v>
      </c>
      <c r="AA34">
        <v>189.152603</v>
      </c>
      <c r="AB34">
        <v>188.11892700000001</v>
      </c>
      <c r="AC34">
        <v>187.07098400000001</v>
      </c>
      <c r="AD34">
        <v>186.01092499999999</v>
      </c>
      <c r="AE34">
        <v>184.94035299999999</v>
      </c>
      <c r="AF34">
        <v>183.84472700000001</v>
      </c>
      <c r="AG34">
        <v>182.737854</v>
      </c>
      <c r="AH34">
        <v>181.62060500000001</v>
      </c>
      <c r="AI34">
        <v>180.49267599999999</v>
      </c>
      <c r="AJ34">
        <v>179.35403400000001</v>
      </c>
      <c r="AK34" s="109">
        <v>-4.0000000000000001E-3</v>
      </c>
      <c r="AL34" s="26"/>
      <c r="AM34" s="27"/>
    </row>
    <row r="35" spans="1:39" ht="15" customHeight="1">
      <c r="A35" s="111" t="s">
        <v>269</v>
      </c>
      <c r="B35" t="s">
        <v>1820</v>
      </c>
      <c r="C35" t="s">
        <v>1883</v>
      </c>
      <c r="D35" t="s">
        <v>1884</v>
      </c>
      <c r="E35" t="s">
        <v>1864</v>
      </c>
      <c r="F35">
        <v>693.59417699999995</v>
      </c>
      <c r="G35">
        <v>700.03997800000002</v>
      </c>
      <c r="H35">
        <v>706.37652600000001</v>
      </c>
      <c r="I35">
        <v>712.60217299999999</v>
      </c>
      <c r="J35">
        <v>718.71643100000006</v>
      </c>
      <c r="K35">
        <v>724.72161900000003</v>
      </c>
      <c r="L35">
        <v>730.40924099999995</v>
      </c>
      <c r="M35">
        <v>735.99176</v>
      </c>
      <c r="N35">
        <v>741.46038799999997</v>
      </c>
      <c r="O35">
        <v>746.80859399999997</v>
      </c>
      <c r="P35">
        <v>752.02484100000004</v>
      </c>
      <c r="Q35">
        <v>756.83569299999999</v>
      </c>
      <c r="R35">
        <v>761.53820800000005</v>
      </c>
      <c r="S35">
        <v>766.12176499999998</v>
      </c>
      <c r="T35">
        <v>770.55542000000003</v>
      </c>
      <c r="U35">
        <v>774.837402</v>
      </c>
      <c r="V35">
        <v>778.74304199999995</v>
      </c>
      <c r="W35">
        <v>782.51916500000004</v>
      </c>
      <c r="X35">
        <v>786.14233400000001</v>
      </c>
      <c r="Y35">
        <v>789.62030000000004</v>
      </c>
      <c r="Z35">
        <v>792.96740699999998</v>
      </c>
      <c r="AA35">
        <v>795.98101799999995</v>
      </c>
      <c r="AB35">
        <v>798.84332300000005</v>
      </c>
      <c r="AC35">
        <v>801.56573500000002</v>
      </c>
      <c r="AD35">
        <v>804.15692100000001</v>
      </c>
      <c r="AE35">
        <v>806.61889599999995</v>
      </c>
      <c r="AF35">
        <v>808.73742700000003</v>
      </c>
      <c r="AG35">
        <v>810.71435499999995</v>
      </c>
      <c r="AH35">
        <v>812.56384300000002</v>
      </c>
      <c r="AI35">
        <v>814.29296899999997</v>
      </c>
      <c r="AJ35">
        <v>815.89392099999998</v>
      </c>
      <c r="AK35" s="109">
        <v>5.0000000000000001E-3</v>
      </c>
      <c r="AL35" s="26"/>
      <c r="AM35" s="27"/>
    </row>
    <row r="36" spans="1:39" ht="15" customHeight="1">
      <c r="A36" s="111" t="s">
        <v>268</v>
      </c>
      <c r="B36" t="s">
        <v>1821</v>
      </c>
      <c r="C36" t="s">
        <v>1885</v>
      </c>
      <c r="D36" t="s">
        <v>1886</v>
      </c>
      <c r="E36" t="s">
        <v>1864</v>
      </c>
      <c r="F36">
        <v>1857.287842</v>
      </c>
      <c r="G36">
        <v>1878.005249</v>
      </c>
      <c r="H36">
        <v>1898.549683</v>
      </c>
      <c r="I36">
        <v>1918.8819579999999</v>
      </c>
      <c r="J36">
        <v>1938.9693600000001</v>
      </c>
      <c r="K36">
        <v>1958.778687</v>
      </c>
      <c r="L36">
        <v>1977.774658</v>
      </c>
      <c r="M36">
        <v>1996.5375979999999</v>
      </c>
      <c r="N36">
        <v>2015.028687</v>
      </c>
      <c r="O36">
        <v>2033.1875</v>
      </c>
      <c r="P36">
        <v>2050.9704590000001</v>
      </c>
      <c r="Q36">
        <v>2067.8466800000001</v>
      </c>
      <c r="R36">
        <v>2084.413818</v>
      </c>
      <c r="S36">
        <v>2100.6110840000001</v>
      </c>
      <c r="T36">
        <v>2116.3732909999999</v>
      </c>
      <c r="U36">
        <v>2131.6484380000002</v>
      </c>
      <c r="V36">
        <v>2145.931885</v>
      </c>
      <c r="W36">
        <v>2159.7583009999998</v>
      </c>
      <c r="X36">
        <v>2173.1479490000002</v>
      </c>
      <c r="Y36">
        <v>2186.0954590000001</v>
      </c>
      <c r="Z36">
        <v>2198.5998540000001</v>
      </c>
      <c r="AA36">
        <v>2210.1047359999998</v>
      </c>
      <c r="AB36">
        <v>2221.147461</v>
      </c>
      <c r="AC36">
        <v>2231.766357</v>
      </c>
      <c r="AD36">
        <v>2242.001221</v>
      </c>
      <c r="AE36">
        <v>2251.8889159999999</v>
      </c>
      <c r="AF36">
        <v>2260.7429200000001</v>
      </c>
      <c r="AG36">
        <v>2269.2097170000002</v>
      </c>
      <c r="AH36">
        <v>2277.3125</v>
      </c>
      <c r="AI36">
        <v>2285.0732419999999</v>
      </c>
      <c r="AJ36">
        <v>2292.5129390000002</v>
      </c>
      <c r="AK36" s="109">
        <v>7.0000000000000001E-3</v>
      </c>
      <c r="AL36" s="26"/>
      <c r="AM36" s="27"/>
    </row>
    <row r="37" spans="1:39" ht="15" customHeight="1">
      <c r="A37" s="111" t="s">
        <v>267</v>
      </c>
      <c r="B37" t="s">
        <v>1822</v>
      </c>
      <c r="C37" t="s">
        <v>1887</v>
      </c>
      <c r="D37" t="s">
        <v>1888</v>
      </c>
      <c r="E37" t="s">
        <v>1864</v>
      </c>
      <c r="F37">
        <v>41.872661999999998</v>
      </c>
      <c r="G37">
        <v>42.303894</v>
      </c>
      <c r="H37">
        <v>42.843819000000003</v>
      </c>
      <c r="I37">
        <v>43.472217999999998</v>
      </c>
      <c r="J37">
        <v>44.120659000000003</v>
      </c>
      <c r="K37">
        <v>44.75853</v>
      </c>
      <c r="L37">
        <v>45.396641000000002</v>
      </c>
      <c r="M37">
        <v>46.033988999999998</v>
      </c>
      <c r="N37">
        <v>46.673676</v>
      </c>
      <c r="O37">
        <v>47.314444999999999</v>
      </c>
      <c r="P37">
        <v>47.953533</v>
      </c>
      <c r="Q37">
        <v>48.592503000000001</v>
      </c>
      <c r="R37">
        <v>49.227642000000003</v>
      </c>
      <c r="S37">
        <v>49.858459000000003</v>
      </c>
      <c r="T37">
        <v>50.485576999999999</v>
      </c>
      <c r="U37">
        <v>51.109752999999998</v>
      </c>
      <c r="V37">
        <v>51.730319999999999</v>
      </c>
      <c r="W37">
        <v>52.349120999999997</v>
      </c>
      <c r="X37">
        <v>52.966591000000001</v>
      </c>
      <c r="Y37">
        <v>53.582478000000002</v>
      </c>
      <c r="Z37">
        <v>54.196818999999998</v>
      </c>
      <c r="AA37">
        <v>54.806820000000002</v>
      </c>
      <c r="AB37">
        <v>55.415390000000002</v>
      </c>
      <c r="AC37">
        <v>56.022621000000001</v>
      </c>
      <c r="AD37">
        <v>56.628169999999997</v>
      </c>
      <c r="AE37">
        <v>57.231895000000002</v>
      </c>
      <c r="AF37">
        <v>57.828494999999997</v>
      </c>
      <c r="AG37">
        <v>58.423195</v>
      </c>
      <c r="AH37">
        <v>59.016624</v>
      </c>
      <c r="AI37">
        <v>59.610176000000003</v>
      </c>
      <c r="AJ37">
        <v>60.202911</v>
      </c>
      <c r="AK37" s="109">
        <v>1.2E-2</v>
      </c>
      <c r="AL37" s="26"/>
      <c r="AM37" s="27"/>
    </row>
    <row r="38" spans="1:39" ht="15" customHeight="1">
      <c r="A38" s="111"/>
      <c r="B38" t="s">
        <v>266</v>
      </c>
      <c r="D38" t="s">
        <v>1889</v>
      </c>
    </row>
    <row r="39" spans="1:39" ht="15" customHeight="1">
      <c r="A39" s="111"/>
      <c r="B39" t="s">
        <v>1823</v>
      </c>
      <c r="D39" t="s">
        <v>1890</v>
      </c>
    </row>
    <row r="40" spans="1:39" ht="15" customHeight="1">
      <c r="A40" s="111"/>
      <c r="B40" t="s">
        <v>1804</v>
      </c>
      <c r="D40" t="s">
        <v>1891</v>
      </c>
    </row>
    <row r="41" spans="1:39" ht="15" customHeight="1">
      <c r="A41" s="111" t="s">
        <v>265</v>
      </c>
      <c r="B41" t="s">
        <v>1810</v>
      </c>
      <c r="C41" t="s">
        <v>1892</v>
      </c>
      <c r="D41" t="s">
        <v>1893</v>
      </c>
      <c r="E41" t="s">
        <v>1894</v>
      </c>
      <c r="F41">
        <v>369.825378</v>
      </c>
      <c r="G41">
        <v>580.62579300000004</v>
      </c>
      <c r="H41">
        <v>676.04077099999995</v>
      </c>
      <c r="I41">
        <v>724.85772699999995</v>
      </c>
      <c r="J41">
        <v>752.83508300000005</v>
      </c>
      <c r="K41">
        <v>778.23168899999996</v>
      </c>
      <c r="L41">
        <v>796.84307899999999</v>
      </c>
      <c r="M41">
        <v>809.83221400000002</v>
      </c>
      <c r="N41">
        <v>820.70532200000002</v>
      </c>
      <c r="O41">
        <v>830.52337599999998</v>
      </c>
      <c r="P41">
        <v>840.79162599999995</v>
      </c>
      <c r="Q41">
        <v>852.89044200000001</v>
      </c>
      <c r="R41">
        <v>868.67492700000003</v>
      </c>
      <c r="S41">
        <v>884.73956299999998</v>
      </c>
      <c r="T41">
        <v>903.00506600000006</v>
      </c>
      <c r="U41">
        <v>923.197632</v>
      </c>
      <c r="V41">
        <v>941.32788100000005</v>
      </c>
      <c r="W41">
        <v>957.51031499999999</v>
      </c>
      <c r="X41">
        <v>974.28094499999997</v>
      </c>
      <c r="Y41">
        <v>993.48870799999997</v>
      </c>
      <c r="Z41">
        <v>1015.347839</v>
      </c>
      <c r="AA41">
        <v>1036.888672</v>
      </c>
      <c r="AB41">
        <v>1058.3245850000001</v>
      </c>
      <c r="AC41">
        <v>1079.478638</v>
      </c>
      <c r="AD41">
        <v>1099.933716</v>
      </c>
      <c r="AE41">
        <v>1122.0977780000001</v>
      </c>
      <c r="AF41">
        <v>1142.5672609999999</v>
      </c>
      <c r="AG41">
        <v>1161.0610349999999</v>
      </c>
      <c r="AH41">
        <v>1182.670044</v>
      </c>
      <c r="AI41">
        <v>1204.3160399999999</v>
      </c>
      <c r="AJ41">
        <v>1226.4289550000001</v>
      </c>
      <c r="AK41" s="109">
        <v>4.1000000000000002E-2</v>
      </c>
      <c r="AL41" s="26"/>
      <c r="AM41" s="27"/>
    </row>
    <row r="42" spans="1:39" ht="15" customHeight="1">
      <c r="A42" s="111" t="s">
        <v>264</v>
      </c>
      <c r="B42" t="s">
        <v>1811</v>
      </c>
      <c r="C42" t="s">
        <v>1895</v>
      </c>
      <c r="D42" t="s">
        <v>1896</v>
      </c>
      <c r="E42" t="s">
        <v>1894</v>
      </c>
      <c r="F42">
        <v>18.525003000000002</v>
      </c>
      <c r="G42">
        <v>29.084254999999999</v>
      </c>
      <c r="H42">
        <v>33.863708000000003</v>
      </c>
      <c r="I42">
        <v>36.309010000000001</v>
      </c>
      <c r="J42">
        <v>37.220688000000003</v>
      </c>
      <c r="K42">
        <v>38.157195999999999</v>
      </c>
      <c r="L42">
        <v>39.119948999999998</v>
      </c>
      <c r="M42">
        <v>40.100441000000004</v>
      </c>
      <c r="N42">
        <v>41.096569000000002</v>
      </c>
      <c r="O42">
        <v>42.110419999999998</v>
      </c>
      <c r="P42">
        <v>43.140255000000003</v>
      </c>
      <c r="Q42">
        <v>44.19162</v>
      </c>
      <c r="R42">
        <v>45.265965000000001</v>
      </c>
      <c r="S42">
        <v>46.364066999999999</v>
      </c>
      <c r="T42">
        <v>47.481873</v>
      </c>
      <c r="U42">
        <v>48.616447000000001</v>
      </c>
      <c r="V42">
        <v>49.779910999999998</v>
      </c>
      <c r="W42">
        <v>50.961964000000002</v>
      </c>
      <c r="X42">
        <v>52.162964000000002</v>
      </c>
      <c r="Y42">
        <v>53.385956</v>
      </c>
      <c r="Z42">
        <v>54.629050999999997</v>
      </c>
      <c r="AA42">
        <v>55.882683</v>
      </c>
      <c r="AB42">
        <v>57.156471000000003</v>
      </c>
      <c r="AC42">
        <v>58.449677000000001</v>
      </c>
      <c r="AD42">
        <v>59.764442000000003</v>
      </c>
      <c r="AE42">
        <v>61.102516000000001</v>
      </c>
      <c r="AF42">
        <v>62.464691000000002</v>
      </c>
      <c r="AG42">
        <v>63.850093999999999</v>
      </c>
      <c r="AH42">
        <v>65.255889999999994</v>
      </c>
      <c r="AI42">
        <v>66.681740000000005</v>
      </c>
      <c r="AJ42">
        <v>68.131743999999998</v>
      </c>
      <c r="AK42" s="109">
        <v>4.3999999999999997E-2</v>
      </c>
      <c r="AL42" s="26"/>
      <c r="AM42" s="27"/>
    </row>
    <row r="43" spans="1:39" ht="15" customHeight="1">
      <c r="A43" s="111" t="s">
        <v>263</v>
      </c>
      <c r="B43" t="s">
        <v>1812</v>
      </c>
      <c r="C43" t="s">
        <v>1897</v>
      </c>
      <c r="D43" t="s">
        <v>1898</v>
      </c>
      <c r="E43" t="s">
        <v>1894</v>
      </c>
      <c r="F43">
        <v>17.453876000000001</v>
      </c>
      <c r="G43">
        <v>27.402585999999999</v>
      </c>
      <c r="H43">
        <v>31.905684999999998</v>
      </c>
      <c r="I43">
        <v>34.209598999999997</v>
      </c>
      <c r="J43">
        <v>35.160442000000003</v>
      </c>
      <c r="K43">
        <v>36.130828999999999</v>
      </c>
      <c r="L43">
        <v>37.117870000000003</v>
      </c>
      <c r="M43">
        <v>38.126410999999997</v>
      </c>
      <c r="N43">
        <v>39.156616</v>
      </c>
      <c r="O43">
        <v>40.208354999999997</v>
      </c>
      <c r="P43">
        <v>41.279536999999998</v>
      </c>
      <c r="Q43">
        <v>42.357750000000003</v>
      </c>
      <c r="R43">
        <v>43.454456</v>
      </c>
      <c r="S43">
        <v>44.573467000000001</v>
      </c>
      <c r="T43">
        <v>45.715443</v>
      </c>
      <c r="U43">
        <v>46.881839999999997</v>
      </c>
      <c r="V43">
        <v>48.058697000000002</v>
      </c>
      <c r="W43">
        <v>49.259151000000003</v>
      </c>
      <c r="X43">
        <v>50.484473999999999</v>
      </c>
      <c r="Y43">
        <v>51.735348000000002</v>
      </c>
      <c r="Z43">
        <v>53.012225999999998</v>
      </c>
      <c r="AA43">
        <v>54.303322000000001</v>
      </c>
      <c r="AB43">
        <v>55.619781000000003</v>
      </c>
      <c r="AC43">
        <v>56.962555000000002</v>
      </c>
      <c r="AD43">
        <v>58.332152999999998</v>
      </c>
      <c r="AE43">
        <v>59.728580000000001</v>
      </c>
      <c r="AF43">
        <v>61.122387000000003</v>
      </c>
      <c r="AG43">
        <v>62.541125999999998</v>
      </c>
      <c r="AH43">
        <v>63.987324000000001</v>
      </c>
      <c r="AI43">
        <v>65.463959000000003</v>
      </c>
      <c r="AJ43">
        <v>66.973106000000001</v>
      </c>
      <c r="AK43" s="109">
        <v>4.5999999999999999E-2</v>
      </c>
      <c r="AL43" s="26"/>
      <c r="AM43" s="27"/>
    </row>
    <row r="44" spans="1:39" ht="15" customHeight="1">
      <c r="A44" s="111" t="s">
        <v>262</v>
      </c>
      <c r="B44" t="s">
        <v>1813</v>
      </c>
      <c r="C44" t="s">
        <v>1899</v>
      </c>
      <c r="D44" t="s">
        <v>1900</v>
      </c>
      <c r="E44" t="s">
        <v>1894</v>
      </c>
      <c r="F44">
        <v>55.321846000000001</v>
      </c>
      <c r="G44">
        <v>86.855293000000003</v>
      </c>
      <c r="H44">
        <v>101.128334</v>
      </c>
      <c r="I44">
        <v>108.430817</v>
      </c>
      <c r="J44">
        <v>115.769363</v>
      </c>
      <c r="K44">
        <v>123.41761</v>
      </c>
      <c r="L44">
        <v>131.45251500000001</v>
      </c>
      <c r="M44">
        <v>139.75443999999999</v>
      </c>
      <c r="N44">
        <v>148.387833</v>
      </c>
      <c r="O44">
        <v>157.33892800000001</v>
      </c>
      <c r="P44">
        <v>166.575256</v>
      </c>
      <c r="Q44">
        <v>176.164154</v>
      </c>
      <c r="R44">
        <v>186.229263</v>
      </c>
      <c r="S44">
        <v>196.828339</v>
      </c>
      <c r="T44">
        <v>207.99194299999999</v>
      </c>
      <c r="U44">
        <v>219.758453</v>
      </c>
      <c r="V44">
        <v>232.06997699999999</v>
      </c>
      <c r="W44">
        <v>245.03912399999999</v>
      </c>
      <c r="X44">
        <v>258.696594</v>
      </c>
      <c r="Y44">
        <v>273.07733200000001</v>
      </c>
      <c r="Z44">
        <v>288.21435500000001</v>
      </c>
      <c r="AA44">
        <v>303.922821</v>
      </c>
      <c r="AB44">
        <v>320.45532200000002</v>
      </c>
      <c r="AC44">
        <v>337.85366800000003</v>
      </c>
      <c r="AD44">
        <v>356.164917</v>
      </c>
      <c r="AE44">
        <v>375.434662</v>
      </c>
      <c r="AF44">
        <v>395.43231200000002</v>
      </c>
      <c r="AG44">
        <v>416.45608499999997</v>
      </c>
      <c r="AH44">
        <v>438.553223</v>
      </c>
      <c r="AI44">
        <v>461.771027</v>
      </c>
      <c r="AJ44">
        <v>486.16522200000003</v>
      </c>
      <c r="AK44" s="109">
        <v>7.4999999999999997E-2</v>
      </c>
      <c r="AL44" s="26"/>
      <c r="AM44" s="27"/>
    </row>
    <row r="45" spans="1:39" ht="15" customHeight="1">
      <c r="A45" s="111" t="s">
        <v>261</v>
      </c>
      <c r="B45" t="s">
        <v>1814</v>
      </c>
      <c r="C45" t="s">
        <v>1901</v>
      </c>
      <c r="D45" t="s">
        <v>1902</v>
      </c>
      <c r="E45" t="s">
        <v>1894</v>
      </c>
      <c r="F45">
        <v>316.60952800000001</v>
      </c>
      <c r="G45">
        <v>497.07693499999999</v>
      </c>
      <c r="H45">
        <v>578.76220699999999</v>
      </c>
      <c r="I45">
        <v>620.55468800000006</v>
      </c>
      <c r="J45">
        <v>646.80828899999995</v>
      </c>
      <c r="K45">
        <v>671.63061500000003</v>
      </c>
      <c r="L45">
        <v>695.76080300000001</v>
      </c>
      <c r="M45">
        <v>720.16149900000005</v>
      </c>
      <c r="N45">
        <v>745.03186000000005</v>
      </c>
      <c r="O45">
        <v>770.19171100000005</v>
      </c>
      <c r="P45">
        <v>795.60900900000001</v>
      </c>
      <c r="Q45">
        <v>821.55493200000001</v>
      </c>
      <c r="R45">
        <v>847.85955799999999</v>
      </c>
      <c r="S45">
        <v>874.793091</v>
      </c>
      <c r="T45">
        <v>902.60052499999995</v>
      </c>
      <c r="U45">
        <v>931.239014</v>
      </c>
      <c r="V45">
        <v>960.72979699999996</v>
      </c>
      <c r="W45">
        <v>991.18615699999998</v>
      </c>
      <c r="X45">
        <v>1022.621216</v>
      </c>
      <c r="Y45">
        <v>1055.0826420000001</v>
      </c>
      <c r="Z45">
        <v>1088.6485600000001</v>
      </c>
      <c r="AA45">
        <v>1123.2905270000001</v>
      </c>
      <c r="AB45">
        <v>1158.9957280000001</v>
      </c>
      <c r="AC45">
        <v>1195.751587</v>
      </c>
      <c r="AD45">
        <v>1233.533081</v>
      </c>
      <c r="AE45">
        <v>1272.4342039999999</v>
      </c>
      <c r="AF45">
        <v>1312.4833980000001</v>
      </c>
      <c r="AG45">
        <v>1353.724365</v>
      </c>
      <c r="AH45">
        <v>1396.3244629999999</v>
      </c>
      <c r="AI45">
        <v>1440.3989260000001</v>
      </c>
      <c r="AJ45">
        <v>1485.965698</v>
      </c>
      <c r="AK45" s="109">
        <v>5.2999999999999999E-2</v>
      </c>
      <c r="AL45" s="26"/>
      <c r="AM45" s="27"/>
    </row>
    <row r="46" spans="1:39" ht="15" customHeight="1">
      <c r="A46" s="111" t="s">
        <v>260</v>
      </c>
      <c r="B46" t="s">
        <v>1815</v>
      </c>
      <c r="C46" t="s">
        <v>1903</v>
      </c>
      <c r="D46" t="s">
        <v>1904</v>
      </c>
      <c r="E46" t="s">
        <v>1894</v>
      </c>
      <c r="F46">
        <v>17.486584000000001</v>
      </c>
      <c r="G46">
        <v>32.437614000000004</v>
      </c>
      <c r="H46">
        <v>39.204922000000003</v>
      </c>
      <c r="I46">
        <v>42.667267000000002</v>
      </c>
      <c r="J46">
        <v>45.441738000000001</v>
      </c>
      <c r="K46">
        <v>48.311897000000002</v>
      </c>
      <c r="L46">
        <v>51.282871</v>
      </c>
      <c r="M46">
        <v>54.407349000000004</v>
      </c>
      <c r="N46">
        <v>57.689174999999999</v>
      </c>
      <c r="O46">
        <v>61.139007999999997</v>
      </c>
      <c r="P46">
        <v>64.769630000000006</v>
      </c>
      <c r="Q46">
        <v>68.577629000000002</v>
      </c>
      <c r="R46">
        <v>72.600005999999993</v>
      </c>
      <c r="S46">
        <v>76.861214000000004</v>
      </c>
      <c r="T46">
        <v>81.380829000000006</v>
      </c>
      <c r="U46">
        <v>86.179778999999996</v>
      </c>
      <c r="V46">
        <v>91.262473999999997</v>
      </c>
      <c r="W46">
        <v>96.651336999999998</v>
      </c>
      <c r="X46">
        <v>102.3629</v>
      </c>
      <c r="Y46">
        <v>108.42369100000001</v>
      </c>
      <c r="Z46">
        <v>114.84942599999999</v>
      </c>
      <c r="AA46">
        <v>121.629242</v>
      </c>
      <c r="AB46">
        <v>128.81428500000001</v>
      </c>
      <c r="AC46">
        <v>136.43881200000001</v>
      </c>
      <c r="AD46">
        <v>144.53152499999999</v>
      </c>
      <c r="AE46">
        <v>153.11895799999999</v>
      </c>
      <c r="AF46">
        <v>162.183807</v>
      </c>
      <c r="AG46">
        <v>171.80677800000001</v>
      </c>
      <c r="AH46">
        <v>182.027557</v>
      </c>
      <c r="AI46">
        <v>192.89309700000001</v>
      </c>
      <c r="AJ46">
        <v>204.44766200000001</v>
      </c>
      <c r="AK46" s="109">
        <v>8.5000000000000006E-2</v>
      </c>
      <c r="AL46" s="26"/>
      <c r="AM46" s="27"/>
    </row>
    <row r="47" spans="1:39" ht="15" customHeight="1">
      <c r="A47" s="111" t="s">
        <v>259</v>
      </c>
      <c r="B47" t="s">
        <v>1816</v>
      </c>
      <c r="C47" t="s">
        <v>1905</v>
      </c>
      <c r="D47" t="s">
        <v>1906</v>
      </c>
      <c r="E47" t="s">
        <v>1894</v>
      </c>
      <c r="F47">
        <v>38.344875000000002</v>
      </c>
      <c r="G47">
        <v>60.201453999999998</v>
      </c>
      <c r="H47">
        <v>70.094429000000005</v>
      </c>
      <c r="I47">
        <v>75.155951999999999</v>
      </c>
      <c r="J47">
        <v>78.739883000000006</v>
      </c>
      <c r="K47">
        <v>82.252831</v>
      </c>
      <c r="L47">
        <v>85.878456</v>
      </c>
      <c r="M47">
        <v>89.631821000000002</v>
      </c>
      <c r="N47">
        <v>93.553321999999994</v>
      </c>
      <c r="O47">
        <v>97.598724000000004</v>
      </c>
      <c r="P47">
        <v>101.781212</v>
      </c>
      <c r="Q47">
        <v>106.132721</v>
      </c>
      <c r="R47">
        <v>110.64434799999999</v>
      </c>
      <c r="S47">
        <v>115.349937</v>
      </c>
      <c r="T47">
        <v>120.25142700000001</v>
      </c>
      <c r="U47">
        <v>125.35908499999999</v>
      </c>
      <c r="V47">
        <v>130.624878</v>
      </c>
      <c r="W47">
        <v>136.08114599999999</v>
      </c>
      <c r="X47">
        <v>141.75138899999999</v>
      </c>
      <c r="Y47">
        <v>147.64004499999999</v>
      </c>
      <c r="Z47">
        <v>153.740906</v>
      </c>
      <c r="AA47">
        <v>160.01937899999999</v>
      </c>
      <c r="AB47">
        <v>166.51738</v>
      </c>
      <c r="AC47">
        <v>173.24607800000001</v>
      </c>
      <c r="AD47">
        <v>180.21156300000001</v>
      </c>
      <c r="AE47">
        <v>187.42690999999999</v>
      </c>
      <c r="AF47">
        <v>194.899689</v>
      </c>
      <c r="AG47">
        <v>202.646759</v>
      </c>
      <c r="AH47">
        <v>210.67555200000001</v>
      </c>
      <c r="AI47">
        <v>218.995193</v>
      </c>
      <c r="AJ47">
        <v>227.632217</v>
      </c>
      <c r="AK47" s="109">
        <v>6.0999999999999999E-2</v>
      </c>
      <c r="AL47" s="26"/>
      <c r="AM47" s="27"/>
    </row>
    <row r="48" spans="1:39" ht="15" customHeight="1">
      <c r="A48" s="111" t="s">
        <v>258</v>
      </c>
      <c r="B48" t="s">
        <v>1817</v>
      </c>
      <c r="C48" t="s">
        <v>1907</v>
      </c>
      <c r="D48" t="s">
        <v>1908</v>
      </c>
      <c r="E48" t="s">
        <v>1894</v>
      </c>
      <c r="F48">
        <v>70.372009000000006</v>
      </c>
      <c r="G48">
        <v>97.113365000000002</v>
      </c>
      <c r="H48">
        <v>109.217354</v>
      </c>
      <c r="I48">
        <v>115.410088</v>
      </c>
      <c r="J48">
        <v>118.431572</v>
      </c>
      <c r="K48">
        <v>121.34063</v>
      </c>
      <c r="L48">
        <v>124.02645099999999</v>
      </c>
      <c r="M48">
        <v>126.764534</v>
      </c>
      <c r="N48">
        <v>129.60115099999999</v>
      </c>
      <c r="O48">
        <v>132.543442</v>
      </c>
      <c r="P48">
        <v>135.58772300000001</v>
      </c>
      <c r="Q48">
        <v>138.764206</v>
      </c>
      <c r="R48">
        <v>142.06958</v>
      </c>
      <c r="S48">
        <v>145.46305799999999</v>
      </c>
      <c r="T48">
        <v>148.905182</v>
      </c>
      <c r="U48">
        <v>152.361572</v>
      </c>
      <c r="V48">
        <v>155.74182099999999</v>
      </c>
      <c r="W48">
        <v>159.15016199999999</v>
      </c>
      <c r="X48">
        <v>162.59884600000001</v>
      </c>
      <c r="Y48">
        <v>166.10902400000001</v>
      </c>
      <c r="Z48">
        <v>169.69311500000001</v>
      </c>
      <c r="AA48">
        <v>173.24847399999999</v>
      </c>
      <c r="AB48">
        <v>176.86340300000001</v>
      </c>
      <c r="AC48">
        <v>180.543564</v>
      </c>
      <c r="AD48">
        <v>184.291245</v>
      </c>
      <c r="AE48">
        <v>188.107193</v>
      </c>
      <c r="AF48">
        <v>191.867493</v>
      </c>
      <c r="AG48">
        <v>195.680252</v>
      </c>
      <c r="AH48">
        <v>199.56402600000001</v>
      </c>
      <c r="AI48">
        <v>203.535751</v>
      </c>
      <c r="AJ48">
        <v>207.60640000000001</v>
      </c>
      <c r="AK48" s="109">
        <v>3.6999999999999998E-2</v>
      </c>
      <c r="AL48" s="26"/>
      <c r="AM48" s="27"/>
    </row>
    <row r="49" spans="1:39" ht="15" customHeight="1">
      <c r="A49" s="111" t="s">
        <v>257</v>
      </c>
      <c r="B49" t="s">
        <v>1818</v>
      </c>
      <c r="C49" t="s">
        <v>1909</v>
      </c>
      <c r="D49" t="s">
        <v>1910</v>
      </c>
      <c r="E49" t="s">
        <v>1894</v>
      </c>
      <c r="F49">
        <v>322.65188599999999</v>
      </c>
      <c r="G49">
        <v>445.25958300000002</v>
      </c>
      <c r="H49">
        <v>500.75570699999997</v>
      </c>
      <c r="I49">
        <v>529.14904799999999</v>
      </c>
      <c r="J49">
        <v>563.79492200000004</v>
      </c>
      <c r="K49">
        <v>600.16229199999998</v>
      </c>
      <c r="L49">
        <v>636.24743699999999</v>
      </c>
      <c r="M49">
        <v>672.70202600000005</v>
      </c>
      <c r="N49">
        <v>709.950378</v>
      </c>
      <c r="O49">
        <v>747.70599400000003</v>
      </c>
      <c r="P49">
        <v>785.86993399999994</v>
      </c>
      <c r="Q49">
        <v>824.81646699999999</v>
      </c>
      <c r="R49">
        <v>863.92504899999994</v>
      </c>
      <c r="S49">
        <v>903.23718299999996</v>
      </c>
      <c r="T49">
        <v>942.72808799999996</v>
      </c>
      <c r="U49">
        <v>982.66113299999995</v>
      </c>
      <c r="V49">
        <v>1022.943909</v>
      </c>
      <c r="W49">
        <v>1063.2117920000001</v>
      </c>
      <c r="X49">
        <v>1103.470703</v>
      </c>
      <c r="Y49">
        <v>1144.1087649999999</v>
      </c>
      <c r="Z49">
        <v>1185.589111</v>
      </c>
      <c r="AA49">
        <v>1228.2380370000001</v>
      </c>
      <c r="AB49">
        <v>1272.0451660000001</v>
      </c>
      <c r="AC49">
        <v>1316.6273189999999</v>
      </c>
      <c r="AD49">
        <v>1361.4970699999999</v>
      </c>
      <c r="AE49">
        <v>1406.087524</v>
      </c>
      <c r="AF49">
        <v>1450.2504879999999</v>
      </c>
      <c r="AG49">
        <v>1494.305908</v>
      </c>
      <c r="AH49">
        <v>1538.0589600000001</v>
      </c>
      <c r="AI49">
        <v>1581.0083010000001</v>
      </c>
      <c r="AJ49">
        <v>1622.6552730000001</v>
      </c>
      <c r="AK49" s="109">
        <v>5.5E-2</v>
      </c>
      <c r="AL49" s="26"/>
      <c r="AM49" s="27"/>
    </row>
    <row r="50" spans="1:39" ht="15" customHeight="1">
      <c r="A50" s="111" t="s">
        <v>256</v>
      </c>
      <c r="B50" t="s">
        <v>1819</v>
      </c>
      <c r="C50" t="s">
        <v>1911</v>
      </c>
      <c r="D50" t="s">
        <v>1912</v>
      </c>
      <c r="E50" t="s">
        <v>1894</v>
      </c>
      <c r="F50">
        <v>37.983845000000002</v>
      </c>
      <c r="G50">
        <v>61.913665999999999</v>
      </c>
      <c r="H50">
        <v>72.745056000000005</v>
      </c>
      <c r="I50">
        <v>78.286697000000004</v>
      </c>
      <c r="J50">
        <v>79.509040999999996</v>
      </c>
      <c r="K50">
        <v>80.612335000000002</v>
      </c>
      <c r="L50">
        <v>81.640822999999997</v>
      </c>
      <c r="M50">
        <v>82.618645000000001</v>
      </c>
      <c r="N50">
        <v>83.551383999999999</v>
      </c>
      <c r="O50">
        <v>84.439468000000005</v>
      </c>
      <c r="P50">
        <v>85.284935000000004</v>
      </c>
      <c r="Q50">
        <v>86.064423000000005</v>
      </c>
      <c r="R50">
        <v>86.789017000000001</v>
      </c>
      <c r="S50">
        <v>87.501487999999995</v>
      </c>
      <c r="T50">
        <v>88.208656000000005</v>
      </c>
      <c r="U50">
        <v>88.908484999999999</v>
      </c>
      <c r="V50">
        <v>89.593924999999999</v>
      </c>
      <c r="W50">
        <v>90.267280999999997</v>
      </c>
      <c r="X50">
        <v>90.929107999999999</v>
      </c>
      <c r="Y50">
        <v>91.587012999999999</v>
      </c>
      <c r="Z50">
        <v>92.245750000000001</v>
      </c>
      <c r="AA50">
        <v>92.903259000000006</v>
      </c>
      <c r="AB50">
        <v>93.564261999999999</v>
      </c>
      <c r="AC50">
        <v>94.224845999999999</v>
      </c>
      <c r="AD50">
        <v>94.885627999999997</v>
      </c>
      <c r="AE50">
        <v>95.547721999999993</v>
      </c>
      <c r="AF50">
        <v>96.206130999999999</v>
      </c>
      <c r="AG50">
        <v>96.864891</v>
      </c>
      <c r="AH50">
        <v>97.527602999999999</v>
      </c>
      <c r="AI50">
        <v>98.197265999999999</v>
      </c>
      <c r="AJ50">
        <v>98.875748000000002</v>
      </c>
      <c r="AK50" s="109">
        <v>3.2000000000000001E-2</v>
      </c>
      <c r="AL50" s="26"/>
      <c r="AM50" s="27"/>
    </row>
    <row r="51" spans="1:39" ht="15" customHeight="1">
      <c r="A51" s="111" t="s">
        <v>255</v>
      </c>
      <c r="B51" t="s">
        <v>1820</v>
      </c>
      <c r="C51" t="s">
        <v>1913</v>
      </c>
      <c r="D51" t="s">
        <v>1914</v>
      </c>
      <c r="E51" t="s">
        <v>1894</v>
      </c>
      <c r="F51">
        <v>91.591103000000004</v>
      </c>
      <c r="G51">
        <v>143.79801900000001</v>
      </c>
      <c r="H51">
        <v>167.428528</v>
      </c>
      <c r="I51">
        <v>179.51857000000001</v>
      </c>
      <c r="J51">
        <v>192.48387099999999</v>
      </c>
      <c r="K51">
        <v>205.84510800000001</v>
      </c>
      <c r="L51">
        <v>219.71850599999999</v>
      </c>
      <c r="M51">
        <v>234.077866</v>
      </c>
      <c r="N51">
        <v>248.899033</v>
      </c>
      <c r="O51">
        <v>264.13732900000002</v>
      </c>
      <c r="P51">
        <v>279.73605300000003</v>
      </c>
      <c r="Q51">
        <v>295.91055299999999</v>
      </c>
      <c r="R51">
        <v>312.685272</v>
      </c>
      <c r="S51">
        <v>330.08270299999998</v>
      </c>
      <c r="T51">
        <v>348.19042999999999</v>
      </c>
      <c r="U51">
        <v>367.04812600000002</v>
      </c>
      <c r="V51">
        <v>386.51220699999999</v>
      </c>
      <c r="W51">
        <v>406.76388500000002</v>
      </c>
      <c r="X51">
        <v>427.854218</v>
      </c>
      <c r="Y51">
        <v>449.805542</v>
      </c>
      <c r="Z51">
        <v>472.69830300000001</v>
      </c>
      <c r="AA51">
        <v>496.45748900000001</v>
      </c>
      <c r="AB51">
        <v>521.162781</v>
      </c>
      <c r="AC51">
        <v>546.778503</v>
      </c>
      <c r="AD51">
        <v>573.38159199999996</v>
      </c>
      <c r="AE51">
        <v>600.94647199999997</v>
      </c>
      <c r="AF51">
        <v>628.88500999999997</v>
      </c>
      <c r="AG51">
        <v>657.68212900000003</v>
      </c>
      <c r="AH51">
        <v>687.45367399999998</v>
      </c>
      <c r="AI51">
        <v>718.32189900000003</v>
      </c>
      <c r="AJ51">
        <v>750.44549600000005</v>
      </c>
      <c r="AK51" s="109">
        <v>7.2999999999999995E-2</v>
      </c>
      <c r="AL51" s="26"/>
      <c r="AM51" s="27"/>
    </row>
    <row r="52" spans="1:39" ht="15" customHeight="1">
      <c r="A52" s="111" t="s">
        <v>254</v>
      </c>
      <c r="B52" t="s">
        <v>1821</v>
      </c>
      <c r="C52" t="s">
        <v>1915</v>
      </c>
      <c r="D52" t="s">
        <v>1916</v>
      </c>
      <c r="E52" t="s">
        <v>1894</v>
      </c>
      <c r="F52">
        <v>42.749336</v>
      </c>
      <c r="G52">
        <v>67.116455000000002</v>
      </c>
      <c r="H52">
        <v>78.145781999999997</v>
      </c>
      <c r="I52">
        <v>83.788703999999996</v>
      </c>
      <c r="J52">
        <v>91.737885000000006</v>
      </c>
      <c r="K52">
        <v>100.338364</v>
      </c>
      <c r="L52">
        <v>109.571091</v>
      </c>
      <c r="M52">
        <v>119.582092</v>
      </c>
      <c r="N52">
        <v>130.41180399999999</v>
      </c>
      <c r="O52">
        <v>141.958969</v>
      </c>
      <c r="P52">
        <v>154.03793300000001</v>
      </c>
      <c r="Q52">
        <v>166.510223</v>
      </c>
      <c r="R52">
        <v>179.208282</v>
      </c>
      <c r="S52">
        <v>192.00363200000001</v>
      </c>
      <c r="T52">
        <v>204.84288000000001</v>
      </c>
      <c r="U52">
        <v>218.07711800000001</v>
      </c>
      <c r="V52">
        <v>231.87806699999999</v>
      </c>
      <c r="W52">
        <v>246.347565</v>
      </c>
      <c r="X52">
        <v>261.52185100000003</v>
      </c>
      <c r="Y52">
        <v>277.41717499999999</v>
      </c>
      <c r="Z52">
        <v>294.05609099999998</v>
      </c>
      <c r="AA52">
        <v>311.32965100000001</v>
      </c>
      <c r="AB52">
        <v>329.32653800000003</v>
      </c>
      <c r="AC52">
        <v>348.09707600000002</v>
      </c>
      <c r="AD52">
        <v>367.645691</v>
      </c>
      <c r="AE52">
        <v>387.98361199999999</v>
      </c>
      <c r="AF52">
        <v>409.006775</v>
      </c>
      <c r="AG52">
        <v>430.768036</v>
      </c>
      <c r="AH52">
        <v>453.32583599999998</v>
      </c>
      <c r="AI52">
        <v>476.673157</v>
      </c>
      <c r="AJ52">
        <v>500.83752399999997</v>
      </c>
      <c r="AK52" s="109">
        <v>8.5000000000000006E-2</v>
      </c>
      <c r="AL52" s="26"/>
      <c r="AM52" s="27"/>
    </row>
    <row r="53" spans="1:39" ht="15" customHeight="1">
      <c r="A53" s="111" t="s">
        <v>253</v>
      </c>
      <c r="B53" t="s">
        <v>1822</v>
      </c>
      <c r="C53" t="s">
        <v>1917</v>
      </c>
      <c r="D53" t="s">
        <v>1918</v>
      </c>
      <c r="E53" t="s">
        <v>1894</v>
      </c>
      <c r="F53">
        <v>33.617503999999997</v>
      </c>
      <c r="G53">
        <v>52.77948</v>
      </c>
      <c r="H53">
        <v>61.452796999999997</v>
      </c>
      <c r="I53">
        <v>65.890311999999994</v>
      </c>
      <c r="J53">
        <v>69.145270999999994</v>
      </c>
      <c r="K53">
        <v>71.958427</v>
      </c>
      <c r="L53">
        <v>74.646049000000005</v>
      </c>
      <c r="M53">
        <v>77.407784000000007</v>
      </c>
      <c r="N53">
        <v>80.247612000000004</v>
      </c>
      <c r="O53">
        <v>83.166588000000004</v>
      </c>
      <c r="P53">
        <v>86.168419</v>
      </c>
      <c r="Q53">
        <v>89.253082000000006</v>
      </c>
      <c r="R53">
        <v>92.405356999999995</v>
      </c>
      <c r="S53">
        <v>95.613235000000003</v>
      </c>
      <c r="T53">
        <v>98.872574</v>
      </c>
      <c r="U53">
        <v>102.17997699999999</v>
      </c>
      <c r="V53">
        <v>105.51692199999999</v>
      </c>
      <c r="W53">
        <v>108.860703</v>
      </c>
      <c r="X53">
        <v>112.142883</v>
      </c>
      <c r="Y53">
        <v>115.39743799999999</v>
      </c>
      <c r="Z53">
        <v>118.738983</v>
      </c>
      <c r="AA53">
        <v>122.165543</v>
      </c>
      <c r="AB53">
        <v>125.68074799999999</v>
      </c>
      <c r="AC53">
        <v>129.28753699999999</v>
      </c>
      <c r="AD53">
        <v>132.98829699999999</v>
      </c>
      <c r="AE53">
        <v>136.78753699999999</v>
      </c>
      <c r="AF53">
        <v>140.68867499999999</v>
      </c>
      <c r="AG53">
        <v>144.694153</v>
      </c>
      <c r="AH53">
        <v>148.80844099999999</v>
      </c>
      <c r="AI53">
        <v>153.03239400000001</v>
      </c>
      <c r="AJ53">
        <v>157.37184099999999</v>
      </c>
      <c r="AK53" s="109">
        <v>5.2999999999999999E-2</v>
      </c>
      <c r="AL53" s="26"/>
      <c r="AM53" s="27"/>
    </row>
    <row r="54" spans="1:39" ht="15" customHeight="1">
      <c r="A54" s="111"/>
      <c r="B54" t="s">
        <v>1805</v>
      </c>
      <c r="D54" t="s">
        <v>1919</v>
      </c>
    </row>
    <row r="55" spans="1:39" ht="15" customHeight="1">
      <c r="A55" s="111" t="s">
        <v>252</v>
      </c>
      <c r="B55" t="s">
        <v>1810</v>
      </c>
      <c r="C55" t="s">
        <v>1920</v>
      </c>
      <c r="D55" t="s">
        <v>1921</v>
      </c>
      <c r="E55" t="s">
        <v>1894</v>
      </c>
      <c r="F55">
        <v>65.570098999999999</v>
      </c>
      <c r="G55">
        <v>203.26728800000001</v>
      </c>
      <c r="H55">
        <v>285.88558999999998</v>
      </c>
      <c r="I55">
        <v>335.45660400000003</v>
      </c>
      <c r="J55">
        <v>372.63482699999997</v>
      </c>
      <c r="K55">
        <v>394.94174199999998</v>
      </c>
      <c r="L55">
        <v>405.67648300000002</v>
      </c>
      <c r="M55">
        <v>414.17031900000001</v>
      </c>
      <c r="N55">
        <v>421.857574</v>
      </c>
      <c r="O55">
        <v>429.17263800000001</v>
      </c>
      <c r="P55">
        <v>436.74331699999999</v>
      </c>
      <c r="Q55">
        <v>445.15548699999999</v>
      </c>
      <c r="R55">
        <v>455.21203600000001</v>
      </c>
      <c r="S55">
        <v>465.47653200000002</v>
      </c>
      <c r="T55">
        <v>476.77606200000002</v>
      </c>
      <c r="U55">
        <v>489.003784</v>
      </c>
      <c r="V55">
        <v>500.44461100000001</v>
      </c>
      <c r="W55">
        <v>511.139679</v>
      </c>
      <c r="X55">
        <v>522.18554700000004</v>
      </c>
      <c r="Y55">
        <v>534.39581299999998</v>
      </c>
      <c r="Z55">
        <v>547.87725799999998</v>
      </c>
      <c r="AA55">
        <v>561.33587599999998</v>
      </c>
      <c r="AB55">
        <v>574.86657700000001</v>
      </c>
      <c r="AC55">
        <v>588.392517</v>
      </c>
      <c r="AD55">
        <v>601.72943099999998</v>
      </c>
      <c r="AE55">
        <v>615.95178199999998</v>
      </c>
      <c r="AF55">
        <v>629.54540999999995</v>
      </c>
      <c r="AG55">
        <v>642.37738000000002</v>
      </c>
      <c r="AH55">
        <v>656.73962400000005</v>
      </c>
      <c r="AI55">
        <v>671.25531000000001</v>
      </c>
      <c r="AJ55">
        <v>686.12292500000001</v>
      </c>
      <c r="AK55" s="109">
        <v>8.1000000000000003E-2</v>
      </c>
      <c r="AL55" s="26"/>
      <c r="AM55" s="27"/>
    </row>
    <row r="56" spans="1:39" ht="15" customHeight="1">
      <c r="A56" s="111" t="s">
        <v>251</v>
      </c>
      <c r="B56" t="s">
        <v>1811</v>
      </c>
      <c r="C56" t="s">
        <v>1922</v>
      </c>
      <c r="D56" t="s">
        <v>1923</v>
      </c>
      <c r="E56" t="s">
        <v>1894</v>
      </c>
      <c r="F56">
        <v>14.672772999999999</v>
      </c>
      <c r="G56">
        <v>45.485588</v>
      </c>
      <c r="H56">
        <v>63.973286000000002</v>
      </c>
      <c r="I56">
        <v>75.065894999999998</v>
      </c>
      <c r="J56">
        <v>83.385361000000003</v>
      </c>
      <c r="K56">
        <v>88.377028999999993</v>
      </c>
      <c r="L56">
        <v>90.958076000000005</v>
      </c>
      <c r="M56">
        <v>93.600037</v>
      </c>
      <c r="N56">
        <v>96.294205000000005</v>
      </c>
      <c r="O56">
        <v>99.051108999999997</v>
      </c>
      <c r="P56">
        <v>101.86331199999999</v>
      </c>
      <c r="Q56">
        <v>104.757698</v>
      </c>
      <c r="R56">
        <v>107.74153099999999</v>
      </c>
      <c r="S56">
        <v>110.819435</v>
      </c>
      <c r="T56">
        <v>113.97296900000001</v>
      </c>
      <c r="U56">
        <v>117.188385</v>
      </c>
      <c r="V56">
        <v>120.523293</v>
      </c>
      <c r="W56">
        <v>123.929108</v>
      </c>
      <c r="X56">
        <v>127.407814</v>
      </c>
      <c r="Y56">
        <v>130.973297</v>
      </c>
      <c r="Z56">
        <v>134.61702</v>
      </c>
      <c r="AA56">
        <v>138.29324299999999</v>
      </c>
      <c r="AB56">
        <v>142.047302</v>
      </c>
      <c r="AC56">
        <v>145.87652600000001</v>
      </c>
      <c r="AD56">
        <v>149.786102</v>
      </c>
      <c r="AE56">
        <v>153.78218100000001</v>
      </c>
      <c r="AF56">
        <v>157.86805699999999</v>
      </c>
      <c r="AG56">
        <v>162.03791799999999</v>
      </c>
      <c r="AH56">
        <v>166.276489</v>
      </c>
      <c r="AI56">
        <v>170.57942199999999</v>
      </c>
      <c r="AJ56">
        <v>174.96551500000001</v>
      </c>
      <c r="AK56" s="109">
        <v>8.5999999999999993E-2</v>
      </c>
      <c r="AL56" s="26"/>
      <c r="AM56" s="27"/>
    </row>
    <row r="57" spans="1:39" ht="15" customHeight="1">
      <c r="A57" s="111" t="s">
        <v>250</v>
      </c>
      <c r="B57" t="s">
        <v>1812</v>
      </c>
      <c r="C57" t="s">
        <v>1924</v>
      </c>
      <c r="D57" t="s">
        <v>1925</v>
      </c>
      <c r="E57" t="s">
        <v>1894</v>
      </c>
      <c r="F57">
        <v>18.003374000000001</v>
      </c>
      <c r="G57">
        <v>55.810451999999998</v>
      </c>
      <c r="H57">
        <v>78.494704999999996</v>
      </c>
      <c r="I57">
        <v>92.105255</v>
      </c>
      <c r="J57">
        <v>102.313164</v>
      </c>
      <c r="K57">
        <v>108.437912</v>
      </c>
      <c r="L57">
        <v>112.81431600000001</v>
      </c>
      <c r="M57">
        <v>117.35099</v>
      </c>
      <c r="N57">
        <v>122.05265</v>
      </c>
      <c r="O57">
        <v>126.922997</v>
      </c>
      <c r="P57">
        <v>131.95924400000001</v>
      </c>
      <c r="Q57">
        <v>137.12674000000001</v>
      </c>
      <c r="R57">
        <v>142.46431000000001</v>
      </c>
      <c r="S57">
        <v>147.989746</v>
      </c>
      <c r="T57">
        <v>153.710373</v>
      </c>
      <c r="U57">
        <v>159.63664199999999</v>
      </c>
      <c r="V57">
        <v>165.72671500000001</v>
      </c>
      <c r="W57">
        <v>172.029022</v>
      </c>
      <c r="X57">
        <v>178.553619</v>
      </c>
      <c r="Y57">
        <v>185.30892900000001</v>
      </c>
      <c r="Z57">
        <v>192.302582</v>
      </c>
      <c r="AA57">
        <v>199.50006099999999</v>
      </c>
      <c r="AB57">
        <v>206.944931</v>
      </c>
      <c r="AC57">
        <v>214.647324</v>
      </c>
      <c r="AD57">
        <v>222.61582899999999</v>
      </c>
      <c r="AE57">
        <v>230.857437</v>
      </c>
      <c r="AF57">
        <v>239.26365699999999</v>
      </c>
      <c r="AG57">
        <v>247.946899</v>
      </c>
      <c r="AH57">
        <v>256.92361499999998</v>
      </c>
      <c r="AI57">
        <v>266.21264600000001</v>
      </c>
      <c r="AJ57">
        <v>275.830017</v>
      </c>
      <c r="AK57" s="109">
        <v>9.5000000000000001E-2</v>
      </c>
      <c r="AL57" s="26"/>
      <c r="AM57" s="27"/>
    </row>
    <row r="58" spans="1:39" ht="15" customHeight="1">
      <c r="A58" s="111" t="s">
        <v>249</v>
      </c>
      <c r="B58" t="s">
        <v>1813</v>
      </c>
      <c r="C58" t="s">
        <v>1926</v>
      </c>
      <c r="D58" t="s">
        <v>1927</v>
      </c>
      <c r="E58" t="s">
        <v>1894</v>
      </c>
      <c r="F58">
        <v>13.002867999999999</v>
      </c>
      <c r="G58">
        <v>40.308883999999999</v>
      </c>
      <c r="H58">
        <v>56.692497000000003</v>
      </c>
      <c r="I58">
        <v>66.522666999999998</v>
      </c>
      <c r="J58">
        <v>73.895286999999996</v>
      </c>
      <c r="K58">
        <v>78.318862999999993</v>
      </c>
      <c r="L58">
        <v>82.077788999999996</v>
      </c>
      <c r="M58">
        <v>85.938332000000003</v>
      </c>
      <c r="N58">
        <v>89.917984000000004</v>
      </c>
      <c r="O58">
        <v>94.019157000000007</v>
      </c>
      <c r="P58">
        <v>98.240234000000001</v>
      </c>
      <c r="Q58">
        <v>102.580933</v>
      </c>
      <c r="R58">
        <v>107.08216899999999</v>
      </c>
      <c r="S58">
        <v>111.75675200000001</v>
      </c>
      <c r="T58">
        <v>116.611847</v>
      </c>
      <c r="U58">
        <v>121.655991</v>
      </c>
      <c r="V58">
        <v>126.853386</v>
      </c>
      <c r="W58">
        <v>132.25114400000001</v>
      </c>
      <c r="X58">
        <v>137.85614000000001</v>
      </c>
      <c r="Y58">
        <v>143.675781</v>
      </c>
      <c r="Z58">
        <v>149.71684300000001</v>
      </c>
      <c r="AA58">
        <v>155.91587799999999</v>
      </c>
      <c r="AB58">
        <v>162.348511</v>
      </c>
      <c r="AC58">
        <v>169.02371199999999</v>
      </c>
      <c r="AD58">
        <v>175.951752</v>
      </c>
      <c r="AE58">
        <v>183.141144</v>
      </c>
      <c r="AF58">
        <v>190.51170300000001</v>
      </c>
      <c r="AG58">
        <v>198.15026900000001</v>
      </c>
      <c r="AH58">
        <v>206.074005</v>
      </c>
      <c r="AI58">
        <v>214.30229199999999</v>
      </c>
      <c r="AJ58">
        <v>222.85398900000001</v>
      </c>
      <c r="AK58" s="109">
        <v>9.9000000000000005E-2</v>
      </c>
      <c r="AL58" s="26"/>
      <c r="AM58" s="27"/>
    </row>
    <row r="59" spans="1:39" ht="15" customHeight="1">
      <c r="A59" s="111" t="s">
        <v>248</v>
      </c>
      <c r="B59" t="s">
        <v>1814</v>
      </c>
      <c r="C59" t="s">
        <v>1928</v>
      </c>
      <c r="D59" t="s">
        <v>1929</v>
      </c>
      <c r="E59" t="s">
        <v>1894</v>
      </c>
      <c r="F59">
        <v>94.620330999999993</v>
      </c>
      <c r="G59">
        <v>293.322968</v>
      </c>
      <c r="H59">
        <v>412.544556</v>
      </c>
      <c r="I59">
        <v>484.07751500000001</v>
      </c>
      <c r="J59">
        <v>537.72723399999995</v>
      </c>
      <c r="K59">
        <v>569.91705300000001</v>
      </c>
      <c r="L59">
        <v>591.83166500000004</v>
      </c>
      <c r="M59">
        <v>614.21887200000003</v>
      </c>
      <c r="N59">
        <v>637.21295199999997</v>
      </c>
      <c r="O59">
        <v>660.71783400000004</v>
      </c>
      <c r="P59">
        <v>684.72631799999999</v>
      </c>
      <c r="Q59">
        <v>709.40972899999997</v>
      </c>
      <c r="R59">
        <v>734.67913799999997</v>
      </c>
      <c r="S59">
        <v>760.70629899999994</v>
      </c>
      <c r="T59">
        <v>787.64776600000005</v>
      </c>
      <c r="U59">
        <v>815.48632799999996</v>
      </c>
      <c r="V59">
        <v>844.24688700000002</v>
      </c>
      <c r="W59">
        <v>874.02087400000005</v>
      </c>
      <c r="X59">
        <v>904.83142099999998</v>
      </c>
      <c r="Y59">
        <v>936.72302200000001</v>
      </c>
      <c r="Z59">
        <v>969.75775099999998</v>
      </c>
      <c r="AA59">
        <v>1003.929138</v>
      </c>
      <c r="AB59">
        <v>1039.2470699999999</v>
      </c>
      <c r="AC59">
        <v>1075.7182620000001</v>
      </c>
      <c r="AD59">
        <v>1113.3427730000001</v>
      </c>
      <c r="AE59">
        <v>1152.1961670000001</v>
      </c>
      <c r="AF59">
        <v>1192.3057859999999</v>
      </c>
      <c r="AG59">
        <v>1233.7182620000001</v>
      </c>
      <c r="AH59">
        <v>1276.5686040000001</v>
      </c>
      <c r="AI59">
        <v>1320.959961</v>
      </c>
      <c r="AJ59">
        <v>1366.932861</v>
      </c>
      <c r="AK59" s="109">
        <v>9.2999999999999999E-2</v>
      </c>
      <c r="AL59" s="26"/>
      <c r="AM59" s="27"/>
    </row>
    <row r="60" spans="1:39" ht="15" customHeight="1">
      <c r="A60" s="111" t="s">
        <v>247</v>
      </c>
      <c r="B60" t="s">
        <v>1815</v>
      </c>
      <c r="C60" t="s">
        <v>1930</v>
      </c>
      <c r="D60" t="s">
        <v>1931</v>
      </c>
      <c r="E60" t="s">
        <v>1894</v>
      </c>
      <c r="F60">
        <v>13.566049</v>
      </c>
      <c r="G60">
        <v>42.054741</v>
      </c>
      <c r="H60">
        <v>59.147961000000002</v>
      </c>
      <c r="I60">
        <v>69.403892999999997</v>
      </c>
      <c r="J60">
        <v>77.095839999999995</v>
      </c>
      <c r="K60">
        <v>81.711005999999998</v>
      </c>
      <c r="L60">
        <v>85.881400999999997</v>
      </c>
      <c r="M60">
        <v>90.216217</v>
      </c>
      <c r="N60">
        <v>94.715644999999995</v>
      </c>
      <c r="O60">
        <v>99.390777999999997</v>
      </c>
      <c r="P60">
        <v>104.255585</v>
      </c>
      <c r="Q60">
        <v>109.29800400000001</v>
      </c>
      <c r="R60">
        <v>114.569183</v>
      </c>
      <c r="S60">
        <v>120.098907</v>
      </c>
      <c r="T60">
        <v>125.90818</v>
      </c>
      <c r="U60">
        <v>132.01904300000001</v>
      </c>
      <c r="V60">
        <v>138.42781099999999</v>
      </c>
      <c r="W60">
        <v>145.15707399999999</v>
      </c>
      <c r="X60">
        <v>152.21997099999999</v>
      </c>
      <c r="Y60">
        <v>159.64350899999999</v>
      </c>
      <c r="Z60">
        <v>167.437759</v>
      </c>
      <c r="AA60">
        <v>175.57418799999999</v>
      </c>
      <c r="AB60">
        <v>184.11291499999999</v>
      </c>
      <c r="AC60">
        <v>193.08793600000001</v>
      </c>
      <c r="AD60">
        <v>202.523819</v>
      </c>
      <c r="AE60">
        <v>212.440979</v>
      </c>
      <c r="AF60">
        <v>222.79884300000001</v>
      </c>
      <c r="AG60">
        <v>233.69058200000001</v>
      </c>
      <c r="AH60">
        <v>245.15062</v>
      </c>
      <c r="AI60">
        <v>257.22125199999999</v>
      </c>
      <c r="AJ60">
        <v>269.93923999999998</v>
      </c>
      <c r="AK60" s="109">
        <v>0.105</v>
      </c>
      <c r="AL60" s="26"/>
      <c r="AM60" s="27"/>
    </row>
    <row r="61" spans="1:39" ht="15" customHeight="1">
      <c r="A61" s="111" t="s">
        <v>246</v>
      </c>
      <c r="B61" t="s">
        <v>1816</v>
      </c>
      <c r="C61" t="s">
        <v>1932</v>
      </c>
      <c r="D61" t="s">
        <v>1933</v>
      </c>
      <c r="E61" t="s">
        <v>1894</v>
      </c>
      <c r="F61">
        <v>68.406684999999996</v>
      </c>
      <c r="G61">
        <v>153.18611100000001</v>
      </c>
      <c r="H61">
        <v>204.05377200000001</v>
      </c>
      <c r="I61">
        <v>234.57435599999999</v>
      </c>
      <c r="J61">
        <v>257.46481299999999</v>
      </c>
      <c r="K61">
        <v>271.19909699999999</v>
      </c>
      <c r="L61">
        <v>284.82852200000002</v>
      </c>
      <c r="M61">
        <v>299.03765900000002</v>
      </c>
      <c r="N61">
        <v>313.87616000000003</v>
      </c>
      <c r="O61">
        <v>329.36932400000001</v>
      </c>
      <c r="P61">
        <v>345.55145299999998</v>
      </c>
      <c r="Q61">
        <v>362.152557</v>
      </c>
      <c r="R61">
        <v>379.48703</v>
      </c>
      <c r="S61">
        <v>397.57797199999999</v>
      </c>
      <c r="T61">
        <v>416.45867900000002</v>
      </c>
      <c r="U61">
        <v>436.15863000000002</v>
      </c>
      <c r="V61">
        <v>456.63827500000002</v>
      </c>
      <c r="W61">
        <v>477.99572799999999</v>
      </c>
      <c r="X61">
        <v>500.26678500000003</v>
      </c>
      <c r="Y61">
        <v>523.48858600000005</v>
      </c>
      <c r="Z61">
        <v>547.69872999999995</v>
      </c>
      <c r="AA61">
        <v>572.740723</v>
      </c>
      <c r="AB61">
        <v>598.83221400000002</v>
      </c>
      <c r="AC61">
        <v>626.01361099999997</v>
      </c>
      <c r="AD61">
        <v>654.32959000000005</v>
      </c>
      <c r="AE61">
        <v>683.82324200000005</v>
      </c>
      <c r="AF61">
        <v>714.15460199999995</v>
      </c>
      <c r="AG61">
        <v>745.72894299999996</v>
      </c>
      <c r="AH61">
        <v>778.59429899999998</v>
      </c>
      <c r="AI61">
        <v>812.79614300000003</v>
      </c>
      <c r="AJ61">
        <v>848.38793899999996</v>
      </c>
      <c r="AK61" s="109">
        <v>8.7999999999999995E-2</v>
      </c>
      <c r="AL61" s="26"/>
      <c r="AM61" s="27"/>
    </row>
    <row r="62" spans="1:39" ht="15" customHeight="1">
      <c r="A62" s="111" t="s">
        <v>245</v>
      </c>
      <c r="B62" t="s">
        <v>1817</v>
      </c>
      <c r="C62" t="s">
        <v>1934</v>
      </c>
      <c r="D62" t="s">
        <v>1935</v>
      </c>
      <c r="E62" t="s">
        <v>1894</v>
      </c>
      <c r="F62">
        <v>11.722842999999999</v>
      </c>
      <c r="G62">
        <v>36.340809</v>
      </c>
      <c r="H62">
        <v>51.111590999999997</v>
      </c>
      <c r="I62">
        <v>59.974055999999997</v>
      </c>
      <c r="J62">
        <v>66.620902999999998</v>
      </c>
      <c r="K62">
        <v>70.609015999999997</v>
      </c>
      <c r="L62">
        <v>73.099639999999994</v>
      </c>
      <c r="M62">
        <v>75.673409000000007</v>
      </c>
      <c r="N62">
        <v>78.359222000000003</v>
      </c>
      <c r="O62">
        <v>81.164580999999998</v>
      </c>
      <c r="P62">
        <v>84.090941999999998</v>
      </c>
      <c r="Q62">
        <v>87.158896999999996</v>
      </c>
      <c r="R62">
        <v>90.371284000000003</v>
      </c>
      <c r="S62">
        <v>93.707642000000007</v>
      </c>
      <c r="T62">
        <v>97.147155999999995</v>
      </c>
      <c r="U62">
        <v>100.671013</v>
      </c>
      <c r="V62">
        <v>104.22345</v>
      </c>
      <c r="W62">
        <v>107.87114</v>
      </c>
      <c r="X62">
        <v>111.62434399999999</v>
      </c>
      <c r="Y62">
        <v>115.49968</v>
      </c>
      <c r="Z62">
        <v>119.50872</v>
      </c>
      <c r="AA62">
        <v>123.584198</v>
      </c>
      <c r="AB62">
        <v>127.788803</v>
      </c>
      <c r="AC62">
        <v>132.12966900000001</v>
      </c>
      <c r="AD62">
        <v>136.61189300000001</v>
      </c>
      <c r="AE62">
        <v>141.239609</v>
      </c>
      <c r="AF62">
        <v>145.92396500000001</v>
      </c>
      <c r="AG62">
        <v>150.74739099999999</v>
      </c>
      <c r="AH62">
        <v>155.72695899999999</v>
      </c>
      <c r="AI62">
        <v>160.879242</v>
      </c>
      <c r="AJ62">
        <v>166.216949</v>
      </c>
      <c r="AK62" s="109">
        <v>9.1999999999999998E-2</v>
      </c>
      <c r="AL62" s="26"/>
      <c r="AM62" s="27"/>
    </row>
    <row r="63" spans="1:39" ht="15" customHeight="1">
      <c r="A63" s="111" t="s">
        <v>244</v>
      </c>
      <c r="B63" t="s">
        <v>1818</v>
      </c>
      <c r="C63" t="s">
        <v>1936</v>
      </c>
      <c r="D63" t="s">
        <v>1937</v>
      </c>
      <c r="E63" t="s">
        <v>1894</v>
      </c>
      <c r="F63">
        <v>35.273876000000001</v>
      </c>
      <c r="G63">
        <v>109.348991</v>
      </c>
      <c r="H63">
        <v>153.794083</v>
      </c>
      <c r="I63">
        <v>180.46112099999999</v>
      </c>
      <c r="J63">
        <v>200.461411</v>
      </c>
      <c r="K63">
        <v>212.46156300000001</v>
      </c>
      <c r="L63">
        <v>224.35466</v>
      </c>
      <c r="M63">
        <v>236.53804</v>
      </c>
      <c r="N63">
        <v>249.105042</v>
      </c>
      <c r="O63">
        <v>262.01666299999999</v>
      </c>
      <c r="P63">
        <v>275.26788299999998</v>
      </c>
      <c r="Q63">
        <v>288.93746900000002</v>
      </c>
      <c r="R63">
        <v>302.91778599999998</v>
      </c>
      <c r="S63">
        <v>317.22726399999999</v>
      </c>
      <c r="T63">
        <v>331.873535</v>
      </c>
      <c r="U63">
        <v>346.91757200000001</v>
      </c>
      <c r="V63">
        <v>362.34909099999999</v>
      </c>
      <c r="W63">
        <v>378.10678100000001</v>
      </c>
      <c r="X63">
        <v>394.20400999999998</v>
      </c>
      <c r="Y63">
        <v>410.72579999999999</v>
      </c>
      <c r="Z63">
        <v>427.77374300000002</v>
      </c>
      <c r="AA63">
        <v>445.42065400000001</v>
      </c>
      <c r="AB63">
        <v>463.67425500000002</v>
      </c>
      <c r="AC63">
        <v>482.47348</v>
      </c>
      <c r="AD63">
        <v>501.73638899999997</v>
      </c>
      <c r="AE63">
        <v>521.36144999999999</v>
      </c>
      <c r="AF63">
        <v>541.32305899999994</v>
      </c>
      <c r="AG63">
        <v>561.69177200000001</v>
      </c>
      <c r="AH63">
        <v>582.44036900000003</v>
      </c>
      <c r="AI63">
        <v>603.47979699999996</v>
      </c>
      <c r="AJ63">
        <v>624.71722399999999</v>
      </c>
      <c r="AK63" s="109">
        <v>0.10100000000000001</v>
      </c>
      <c r="AL63" s="26"/>
      <c r="AM63" s="27"/>
    </row>
    <row r="64" spans="1:39" ht="15" customHeight="1">
      <c r="A64" s="111" t="s">
        <v>243</v>
      </c>
      <c r="B64" t="s">
        <v>1819</v>
      </c>
      <c r="C64" t="s">
        <v>1938</v>
      </c>
      <c r="D64" t="s">
        <v>1939</v>
      </c>
      <c r="E64" t="s">
        <v>1894</v>
      </c>
      <c r="F64">
        <v>28.045705999999999</v>
      </c>
      <c r="G64">
        <v>86.941672999999994</v>
      </c>
      <c r="H64">
        <v>122.279251</v>
      </c>
      <c r="I64">
        <v>143.481796</v>
      </c>
      <c r="J64">
        <v>159.383713</v>
      </c>
      <c r="K64">
        <v>168.92486600000001</v>
      </c>
      <c r="L64">
        <v>173.363663</v>
      </c>
      <c r="M64">
        <v>177.35876500000001</v>
      </c>
      <c r="N64">
        <v>180.95362900000001</v>
      </c>
      <c r="O64">
        <v>184.13841199999999</v>
      </c>
      <c r="P64">
        <v>186.924362</v>
      </c>
      <c r="Q64">
        <v>189.17274499999999</v>
      </c>
      <c r="R64">
        <v>190.86563100000001</v>
      </c>
      <c r="S64">
        <v>192.48216199999999</v>
      </c>
      <c r="T64">
        <v>194.11274700000001</v>
      </c>
      <c r="U64">
        <v>195.74400299999999</v>
      </c>
      <c r="V64">
        <v>197.44258099999999</v>
      </c>
      <c r="W64">
        <v>199.080994</v>
      </c>
      <c r="X64">
        <v>200.66232299999999</v>
      </c>
      <c r="Y64">
        <v>202.262146</v>
      </c>
      <c r="Z64">
        <v>203.93388400000001</v>
      </c>
      <c r="AA64">
        <v>205.763443</v>
      </c>
      <c r="AB64">
        <v>207.69790599999999</v>
      </c>
      <c r="AC64">
        <v>209.68344099999999</v>
      </c>
      <c r="AD64">
        <v>211.72053500000001</v>
      </c>
      <c r="AE64">
        <v>213.81732199999999</v>
      </c>
      <c r="AF64">
        <v>215.98954800000001</v>
      </c>
      <c r="AG64">
        <v>218.22203099999999</v>
      </c>
      <c r="AH64">
        <v>220.555283</v>
      </c>
      <c r="AI64">
        <v>223.029053</v>
      </c>
      <c r="AJ64">
        <v>225.66970800000001</v>
      </c>
      <c r="AK64" s="109">
        <v>7.1999999999999995E-2</v>
      </c>
      <c r="AL64" s="26"/>
      <c r="AM64" s="27"/>
    </row>
    <row r="65" spans="1:39" ht="15" customHeight="1">
      <c r="A65" s="111" t="s">
        <v>242</v>
      </c>
      <c r="B65" t="s">
        <v>1820</v>
      </c>
      <c r="C65" t="s">
        <v>1940</v>
      </c>
      <c r="D65" t="s">
        <v>1941</v>
      </c>
      <c r="E65" t="s">
        <v>1894</v>
      </c>
      <c r="F65">
        <v>21.643387000000001</v>
      </c>
      <c r="G65">
        <v>126.898628</v>
      </c>
      <c r="H65">
        <v>190.05178799999999</v>
      </c>
      <c r="I65">
        <v>227.94366500000001</v>
      </c>
      <c r="J65">
        <v>256.36257899999998</v>
      </c>
      <c r="K65">
        <v>273.41394000000003</v>
      </c>
      <c r="L65">
        <v>289.280823</v>
      </c>
      <c r="M65">
        <v>305.21569799999997</v>
      </c>
      <c r="N65">
        <v>321.13415500000002</v>
      </c>
      <c r="O65">
        <v>336.91549700000002</v>
      </c>
      <c r="P65">
        <v>352.42364500000002</v>
      </c>
      <c r="Q65">
        <v>368.10632299999997</v>
      </c>
      <c r="R65">
        <v>383.90145899999999</v>
      </c>
      <c r="S65">
        <v>399.81356799999998</v>
      </c>
      <c r="T65">
        <v>415.969177</v>
      </c>
      <c r="U65">
        <v>432.39505000000003</v>
      </c>
      <c r="V65">
        <v>448.85961900000001</v>
      </c>
      <c r="W65">
        <v>465.57363900000001</v>
      </c>
      <c r="X65">
        <v>482.58496100000002</v>
      </c>
      <c r="Y65">
        <v>499.87982199999999</v>
      </c>
      <c r="Z65">
        <v>517.53765899999996</v>
      </c>
      <c r="AA65">
        <v>535.45214799999997</v>
      </c>
      <c r="AB65">
        <v>553.64624000000003</v>
      </c>
      <c r="AC65">
        <v>572.00945999999999</v>
      </c>
      <c r="AD65">
        <v>590.61169400000006</v>
      </c>
      <c r="AE65">
        <v>609.36267099999998</v>
      </c>
      <c r="AF65">
        <v>627.41430700000001</v>
      </c>
      <c r="AG65">
        <v>645.40795900000001</v>
      </c>
      <c r="AH65">
        <v>663.47106900000006</v>
      </c>
      <c r="AI65">
        <v>681.73303199999998</v>
      </c>
      <c r="AJ65">
        <v>700.37152100000003</v>
      </c>
      <c r="AK65" s="109">
        <v>0.123</v>
      </c>
      <c r="AL65" s="26"/>
      <c r="AM65" s="27"/>
    </row>
    <row r="66" spans="1:39" ht="15" customHeight="1">
      <c r="A66" s="111" t="s">
        <v>241</v>
      </c>
      <c r="B66" t="s">
        <v>1821</v>
      </c>
      <c r="C66" t="s">
        <v>1942</v>
      </c>
      <c r="D66" t="s">
        <v>1943</v>
      </c>
      <c r="E66" t="s">
        <v>1894</v>
      </c>
      <c r="F66">
        <v>6.5626740000000003</v>
      </c>
      <c r="G66">
        <v>38.478000999999999</v>
      </c>
      <c r="H66">
        <v>57.627200999999999</v>
      </c>
      <c r="I66">
        <v>69.116721999999996</v>
      </c>
      <c r="J66">
        <v>77.733849000000006</v>
      </c>
      <c r="K66">
        <v>82.904128999999998</v>
      </c>
      <c r="L66">
        <v>89.352065999999994</v>
      </c>
      <c r="M66">
        <v>96.253310999999997</v>
      </c>
      <c r="N66">
        <v>103.624466</v>
      </c>
      <c r="O66">
        <v>111.39778099999999</v>
      </c>
      <c r="P66">
        <v>119.460083</v>
      </c>
      <c r="Q66">
        <v>127.723412</v>
      </c>
      <c r="R66">
        <v>136.10299699999999</v>
      </c>
      <c r="S66">
        <v>144.530441</v>
      </c>
      <c r="T66">
        <v>152.98092700000001</v>
      </c>
      <c r="U66">
        <v>161.655518</v>
      </c>
      <c r="V66">
        <v>170.64056400000001</v>
      </c>
      <c r="W66">
        <v>180.00096099999999</v>
      </c>
      <c r="X66">
        <v>189.75528</v>
      </c>
      <c r="Y66">
        <v>199.910416</v>
      </c>
      <c r="Z66">
        <v>210.476776</v>
      </c>
      <c r="AA66">
        <v>221.380661</v>
      </c>
      <c r="AB66">
        <v>232.680893</v>
      </c>
      <c r="AC66">
        <v>244.40403699999999</v>
      </c>
      <c r="AD66">
        <v>256.55224600000003</v>
      </c>
      <c r="AE66">
        <v>269.13156099999998</v>
      </c>
      <c r="AF66">
        <v>282.06607100000002</v>
      </c>
      <c r="AG66">
        <v>295.401611</v>
      </c>
      <c r="AH66">
        <v>309.16885400000001</v>
      </c>
      <c r="AI66">
        <v>323.36471599999999</v>
      </c>
      <c r="AJ66">
        <v>338.00390599999997</v>
      </c>
      <c r="AK66" s="109">
        <v>0.14000000000000001</v>
      </c>
      <c r="AL66" s="26"/>
      <c r="AM66" s="27"/>
    </row>
    <row r="67" spans="1:39" ht="15" customHeight="1">
      <c r="A67" s="111" t="s">
        <v>240</v>
      </c>
      <c r="B67" t="s">
        <v>1822</v>
      </c>
      <c r="C67" t="s">
        <v>1944</v>
      </c>
      <c r="D67" t="s">
        <v>1945</v>
      </c>
      <c r="E67" t="s">
        <v>1894</v>
      </c>
      <c r="F67">
        <v>7.1730749999999999</v>
      </c>
      <c r="G67">
        <v>42.056880999999997</v>
      </c>
      <c r="H67">
        <v>62.987166999999999</v>
      </c>
      <c r="I67">
        <v>75.545333999999997</v>
      </c>
      <c r="J67">
        <v>84.963965999999999</v>
      </c>
      <c r="K67">
        <v>90.615143000000003</v>
      </c>
      <c r="L67">
        <v>93.977692000000005</v>
      </c>
      <c r="M67">
        <v>97.440178000000003</v>
      </c>
      <c r="N67">
        <v>101.01068100000001</v>
      </c>
      <c r="O67">
        <v>104.69010900000001</v>
      </c>
      <c r="P67">
        <v>108.478004</v>
      </c>
      <c r="Q67">
        <v>112.378845</v>
      </c>
      <c r="R67">
        <v>116.38269</v>
      </c>
      <c r="S67">
        <v>120.485703</v>
      </c>
      <c r="T67">
        <v>124.68911</v>
      </c>
      <c r="U67">
        <v>128.99475100000001</v>
      </c>
      <c r="V67">
        <v>133.39591999999999</v>
      </c>
      <c r="W67">
        <v>137.88853499999999</v>
      </c>
      <c r="X67">
        <v>142.447113</v>
      </c>
      <c r="Y67">
        <v>147.087357</v>
      </c>
      <c r="Z67">
        <v>151.859207</v>
      </c>
      <c r="AA67">
        <v>156.75900300000001</v>
      </c>
      <c r="AB67">
        <v>161.79628</v>
      </c>
      <c r="AC67">
        <v>166.975143</v>
      </c>
      <c r="AD67">
        <v>172.29864499999999</v>
      </c>
      <c r="AE67">
        <v>177.77121</v>
      </c>
      <c r="AF67">
        <v>183.38580300000001</v>
      </c>
      <c r="AG67">
        <v>189.15707399999999</v>
      </c>
      <c r="AH67">
        <v>195.09127799999999</v>
      </c>
      <c r="AI67">
        <v>201.19511399999999</v>
      </c>
      <c r="AJ67">
        <v>207.47226000000001</v>
      </c>
      <c r="AK67" s="109">
        <v>0.11899999999999999</v>
      </c>
      <c r="AL67" s="26"/>
      <c r="AM67" s="27"/>
    </row>
    <row r="68" spans="1:39" ht="15" customHeight="1">
      <c r="A68" s="111"/>
      <c r="B68" t="s">
        <v>1824</v>
      </c>
      <c r="D68" t="s">
        <v>1946</v>
      </c>
    </row>
    <row r="69" spans="1:39" ht="15" customHeight="1">
      <c r="A69" s="111" t="s">
        <v>239</v>
      </c>
      <c r="B69" t="s">
        <v>1810</v>
      </c>
      <c r="C69" t="s">
        <v>1947</v>
      </c>
      <c r="D69" t="s">
        <v>1948</v>
      </c>
      <c r="E69" t="s">
        <v>1894</v>
      </c>
      <c r="F69">
        <v>43.981495000000002</v>
      </c>
      <c r="G69">
        <v>45.429355999999999</v>
      </c>
      <c r="H69">
        <v>47.498997000000003</v>
      </c>
      <c r="I69">
        <v>49.332541999999997</v>
      </c>
      <c r="J69">
        <v>50.937168</v>
      </c>
      <c r="K69">
        <v>52.453938000000001</v>
      </c>
      <c r="L69">
        <v>53.721713999999999</v>
      </c>
      <c r="M69">
        <v>54.783749</v>
      </c>
      <c r="N69">
        <v>55.773513999999999</v>
      </c>
      <c r="O69">
        <v>56.731701000000001</v>
      </c>
      <c r="P69">
        <v>57.716473000000001</v>
      </c>
      <c r="Q69">
        <v>58.781714999999998</v>
      </c>
      <c r="R69">
        <v>60.002583000000001</v>
      </c>
      <c r="S69">
        <v>61.245002999999997</v>
      </c>
      <c r="T69">
        <v>62.586120999999999</v>
      </c>
      <c r="U69">
        <v>64.015724000000006</v>
      </c>
      <c r="V69">
        <v>65.374031000000002</v>
      </c>
      <c r="W69">
        <v>66.665183999999996</v>
      </c>
      <c r="X69">
        <v>67.991355999999996</v>
      </c>
      <c r="Y69">
        <v>69.428191999999996</v>
      </c>
      <c r="Z69">
        <v>70.985434999999995</v>
      </c>
      <c r="AA69">
        <v>72.543021999999993</v>
      </c>
      <c r="AB69">
        <v>74.110045999999997</v>
      </c>
      <c r="AC69">
        <v>75.67971</v>
      </c>
      <c r="AD69">
        <v>77.235405</v>
      </c>
      <c r="AE69">
        <v>78.876616999999996</v>
      </c>
      <c r="AF69">
        <v>80.464164999999994</v>
      </c>
      <c r="AG69">
        <v>81.986366000000004</v>
      </c>
      <c r="AH69">
        <v>83.654358000000002</v>
      </c>
      <c r="AI69">
        <v>85.341865999999996</v>
      </c>
      <c r="AJ69">
        <v>87.067458999999999</v>
      </c>
      <c r="AK69" s="109">
        <v>2.3E-2</v>
      </c>
      <c r="AL69" s="28"/>
      <c r="AM69" s="27"/>
    </row>
    <row r="70" spans="1:39" ht="15" customHeight="1">
      <c r="A70" s="111" t="s">
        <v>238</v>
      </c>
      <c r="B70" t="s">
        <v>1811</v>
      </c>
      <c r="C70" t="s">
        <v>1949</v>
      </c>
      <c r="D70" t="s">
        <v>1950</v>
      </c>
      <c r="E70" t="s">
        <v>1894</v>
      </c>
      <c r="F70">
        <v>2.164612</v>
      </c>
      <c r="G70">
        <v>2.2819790000000002</v>
      </c>
      <c r="H70">
        <v>2.3372950000000001</v>
      </c>
      <c r="I70">
        <v>2.3834610000000001</v>
      </c>
      <c r="J70">
        <v>2.4155669999999998</v>
      </c>
      <c r="K70">
        <v>2.4492790000000002</v>
      </c>
      <c r="L70">
        <v>2.4848499999999998</v>
      </c>
      <c r="M70">
        <v>2.5207220000000001</v>
      </c>
      <c r="N70">
        <v>2.5565289999999998</v>
      </c>
      <c r="O70">
        <v>2.5926480000000001</v>
      </c>
      <c r="P70">
        <v>2.6287600000000002</v>
      </c>
      <c r="Q70">
        <v>2.665842</v>
      </c>
      <c r="R70">
        <v>2.704094</v>
      </c>
      <c r="S70">
        <v>2.7436150000000001</v>
      </c>
      <c r="T70">
        <v>2.7836669999999999</v>
      </c>
      <c r="U70">
        <v>2.8237040000000002</v>
      </c>
      <c r="V70">
        <v>2.8657119999999998</v>
      </c>
      <c r="W70">
        <v>2.9078970000000002</v>
      </c>
      <c r="X70">
        <v>2.9502830000000002</v>
      </c>
      <c r="Y70">
        <v>2.9932840000000001</v>
      </c>
      <c r="Z70">
        <v>3.0365549999999999</v>
      </c>
      <c r="AA70">
        <v>3.0785300000000002</v>
      </c>
      <c r="AB70">
        <v>3.1206870000000002</v>
      </c>
      <c r="AC70">
        <v>3.1629019999999999</v>
      </c>
      <c r="AD70">
        <v>3.2052330000000002</v>
      </c>
      <c r="AE70">
        <v>3.2477939999999998</v>
      </c>
      <c r="AF70">
        <v>3.2906300000000002</v>
      </c>
      <c r="AG70">
        <v>3.333485</v>
      </c>
      <c r="AH70">
        <v>3.375829</v>
      </c>
      <c r="AI70">
        <v>3.4174730000000002</v>
      </c>
      <c r="AJ70">
        <v>3.4589409999999998</v>
      </c>
      <c r="AK70" s="109">
        <v>1.6E-2</v>
      </c>
      <c r="AL70" s="28"/>
      <c r="AM70" s="27"/>
    </row>
    <row r="71" spans="1:39" ht="15" customHeight="1">
      <c r="A71" s="111" t="s">
        <v>237</v>
      </c>
      <c r="B71" t="s">
        <v>1812</v>
      </c>
      <c r="C71" t="s">
        <v>1951</v>
      </c>
      <c r="D71" t="s">
        <v>1952</v>
      </c>
      <c r="E71" t="s">
        <v>1894</v>
      </c>
      <c r="F71">
        <v>0.68013800000000002</v>
      </c>
      <c r="G71">
        <v>0.73680599999999996</v>
      </c>
      <c r="H71">
        <v>0.770957</v>
      </c>
      <c r="I71">
        <v>0.80063200000000001</v>
      </c>
      <c r="J71">
        <v>0.82861899999999999</v>
      </c>
      <c r="K71">
        <v>0.85705100000000001</v>
      </c>
      <c r="L71">
        <v>0.88610199999999995</v>
      </c>
      <c r="M71">
        <v>0.91569900000000004</v>
      </c>
      <c r="N71">
        <v>0.94583099999999998</v>
      </c>
      <c r="O71">
        <v>0.97646699999999997</v>
      </c>
      <c r="P71">
        <v>1.0074650000000001</v>
      </c>
      <c r="Q71">
        <v>1.038599</v>
      </c>
      <c r="R71">
        <v>1.0700289999999999</v>
      </c>
      <c r="S71">
        <v>1.1019810000000001</v>
      </c>
      <c r="T71">
        <v>1.1345000000000001</v>
      </c>
      <c r="U71">
        <v>1.1676770000000001</v>
      </c>
      <c r="V71">
        <v>1.2011860000000001</v>
      </c>
      <c r="W71">
        <v>1.235285</v>
      </c>
      <c r="X71">
        <v>1.2700309999999999</v>
      </c>
      <c r="Y71">
        <v>1.3054479999999999</v>
      </c>
      <c r="Z71">
        <v>1.3415490000000001</v>
      </c>
      <c r="AA71">
        <v>1.378261</v>
      </c>
      <c r="AB71">
        <v>1.4156139999999999</v>
      </c>
      <c r="AC71">
        <v>1.4536549999999999</v>
      </c>
      <c r="AD71">
        <v>1.492391</v>
      </c>
      <c r="AE71">
        <v>1.531825</v>
      </c>
      <c r="AF71">
        <v>1.571064</v>
      </c>
      <c r="AG71">
        <v>1.6109659999999999</v>
      </c>
      <c r="AH71">
        <v>1.6515299999999999</v>
      </c>
      <c r="AI71">
        <v>1.6927639999999999</v>
      </c>
      <c r="AJ71">
        <v>1.7346600000000001</v>
      </c>
      <c r="AK71" s="109">
        <v>3.2000000000000001E-2</v>
      </c>
      <c r="AL71" s="28"/>
      <c r="AM71" s="27"/>
    </row>
    <row r="72" spans="1:39" ht="15" customHeight="1">
      <c r="A72" s="111" t="s">
        <v>236</v>
      </c>
      <c r="B72" t="s">
        <v>1813</v>
      </c>
      <c r="C72" t="s">
        <v>1953</v>
      </c>
      <c r="D72" t="s">
        <v>1954</v>
      </c>
      <c r="E72" t="s">
        <v>1894</v>
      </c>
      <c r="F72">
        <v>3.4439449999999998</v>
      </c>
      <c r="G72">
        <v>3.671853</v>
      </c>
      <c r="H72">
        <v>3.8509329999999999</v>
      </c>
      <c r="I72">
        <v>4.0185979999999999</v>
      </c>
      <c r="J72">
        <v>4.1650710000000002</v>
      </c>
      <c r="K72">
        <v>4.307099</v>
      </c>
      <c r="L72">
        <v>4.447438</v>
      </c>
      <c r="M72">
        <v>4.5809350000000002</v>
      </c>
      <c r="N72">
        <v>4.7099580000000003</v>
      </c>
      <c r="O72">
        <v>4.8337909999999997</v>
      </c>
      <c r="P72">
        <v>4.9512130000000001</v>
      </c>
      <c r="Q72">
        <v>5.0643719999999997</v>
      </c>
      <c r="R72">
        <v>5.1768879999999999</v>
      </c>
      <c r="S72">
        <v>5.289841</v>
      </c>
      <c r="T72">
        <v>5.4033329999999999</v>
      </c>
      <c r="U72">
        <v>5.5176309999999997</v>
      </c>
      <c r="V72">
        <v>5.6303520000000002</v>
      </c>
      <c r="W72">
        <v>5.7438279999999997</v>
      </c>
      <c r="X72">
        <v>5.8579910000000002</v>
      </c>
      <c r="Y72">
        <v>5.9728349999999999</v>
      </c>
      <c r="Z72">
        <v>6.0882740000000002</v>
      </c>
      <c r="AA72">
        <v>6.1994850000000001</v>
      </c>
      <c r="AB72">
        <v>6.3114559999999997</v>
      </c>
      <c r="AC72">
        <v>6.4241890000000001</v>
      </c>
      <c r="AD72">
        <v>6.537744</v>
      </c>
      <c r="AE72">
        <v>6.6521059999999999</v>
      </c>
      <c r="AF72">
        <v>6.7623239999999996</v>
      </c>
      <c r="AG72">
        <v>6.8731879999999999</v>
      </c>
      <c r="AH72">
        <v>6.9846459999999997</v>
      </c>
      <c r="AI72">
        <v>7.0966250000000004</v>
      </c>
      <c r="AJ72">
        <v>7.2091459999999996</v>
      </c>
      <c r="AK72" s="109">
        <v>2.5000000000000001E-2</v>
      </c>
      <c r="AL72" s="28"/>
      <c r="AM72" s="27"/>
    </row>
    <row r="73" spans="1:39" ht="15" customHeight="1">
      <c r="A73" s="111" t="s">
        <v>235</v>
      </c>
      <c r="B73" t="s">
        <v>1814</v>
      </c>
      <c r="C73" t="s">
        <v>1955</v>
      </c>
      <c r="D73" t="s">
        <v>1956</v>
      </c>
      <c r="E73" t="s">
        <v>1894</v>
      </c>
      <c r="F73">
        <v>30.556460999999999</v>
      </c>
      <c r="G73">
        <v>32.565449000000001</v>
      </c>
      <c r="H73">
        <v>34.041420000000002</v>
      </c>
      <c r="I73">
        <v>35.044311999999998</v>
      </c>
      <c r="J73">
        <v>35.827061</v>
      </c>
      <c r="K73">
        <v>36.498542999999998</v>
      </c>
      <c r="L73">
        <v>37.100814999999997</v>
      </c>
      <c r="M73">
        <v>37.682921999999998</v>
      </c>
      <c r="N73">
        <v>38.254745</v>
      </c>
      <c r="O73">
        <v>38.807971999999999</v>
      </c>
      <c r="P73">
        <v>39.341605999999999</v>
      </c>
      <c r="Q73">
        <v>39.867778999999999</v>
      </c>
      <c r="R73">
        <v>40.378993999999999</v>
      </c>
      <c r="S73">
        <v>40.886597000000002</v>
      </c>
      <c r="T73">
        <v>41.399906000000001</v>
      </c>
      <c r="U73">
        <v>41.915913000000003</v>
      </c>
      <c r="V73">
        <v>42.434448000000003</v>
      </c>
      <c r="W73">
        <v>42.959206000000002</v>
      </c>
      <c r="X73">
        <v>43.489521000000003</v>
      </c>
      <c r="Y73">
        <v>44.025993</v>
      </c>
      <c r="Z73">
        <v>44.570202000000002</v>
      </c>
      <c r="AA73">
        <v>45.119670999999997</v>
      </c>
      <c r="AB73">
        <v>45.672829</v>
      </c>
      <c r="AC73">
        <v>46.228091999999997</v>
      </c>
      <c r="AD73">
        <v>46.783607000000003</v>
      </c>
      <c r="AE73">
        <v>47.341537000000002</v>
      </c>
      <c r="AF73">
        <v>47.901539</v>
      </c>
      <c r="AG73">
        <v>48.463985000000001</v>
      </c>
      <c r="AH73">
        <v>49.033245000000001</v>
      </c>
      <c r="AI73">
        <v>49.611739999999998</v>
      </c>
      <c r="AJ73">
        <v>50.198711000000003</v>
      </c>
      <c r="AK73" s="109">
        <v>1.7000000000000001E-2</v>
      </c>
      <c r="AL73" s="28"/>
      <c r="AM73" s="27"/>
    </row>
    <row r="74" spans="1:39" ht="15" customHeight="1">
      <c r="A74" s="111" t="s">
        <v>234</v>
      </c>
      <c r="B74" t="s">
        <v>1815</v>
      </c>
      <c r="C74" t="s">
        <v>1957</v>
      </c>
      <c r="D74" t="s">
        <v>1958</v>
      </c>
      <c r="E74" t="s">
        <v>1894</v>
      </c>
      <c r="F74">
        <v>2.718639</v>
      </c>
      <c r="G74">
        <v>2.8516370000000002</v>
      </c>
      <c r="H74">
        <v>2.9703909999999998</v>
      </c>
      <c r="I74">
        <v>3.082338</v>
      </c>
      <c r="J74">
        <v>3.198966</v>
      </c>
      <c r="K74">
        <v>3.314263</v>
      </c>
      <c r="L74">
        <v>3.4285519999999998</v>
      </c>
      <c r="M74">
        <v>3.544565</v>
      </c>
      <c r="N74">
        <v>3.6621429999999999</v>
      </c>
      <c r="O74">
        <v>3.7814960000000002</v>
      </c>
      <c r="P74">
        <v>3.9029050000000001</v>
      </c>
      <c r="Q74">
        <v>4.0259109999999998</v>
      </c>
      <c r="R74">
        <v>4.1518360000000003</v>
      </c>
      <c r="S74">
        <v>4.2813480000000004</v>
      </c>
      <c r="T74">
        <v>4.4147939999999997</v>
      </c>
      <c r="U74">
        <v>4.5525169999999999</v>
      </c>
      <c r="V74">
        <v>4.6941800000000002</v>
      </c>
      <c r="W74">
        <v>4.8400259999999999</v>
      </c>
      <c r="X74">
        <v>4.9900969999999996</v>
      </c>
      <c r="Y74">
        <v>5.1447940000000001</v>
      </c>
      <c r="Z74">
        <v>5.3040320000000003</v>
      </c>
      <c r="AA74">
        <v>5.4667919999999999</v>
      </c>
      <c r="AB74">
        <v>5.6342410000000003</v>
      </c>
      <c r="AC74">
        <v>5.8068629999999999</v>
      </c>
      <c r="AD74">
        <v>5.9848629999999998</v>
      </c>
      <c r="AE74">
        <v>6.1683190000000003</v>
      </c>
      <c r="AF74">
        <v>6.3559099999999997</v>
      </c>
      <c r="AG74">
        <v>6.5493899999999998</v>
      </c>
      <c r="AH74">
        <v>6.7490880000000004</v>
      </c>
      <c r="AI74">
        <v>6.9554660000000004</v>
      </c>
      <c r="AJ74">
        <v>7.1688179999999999</v>
      </c>
      <c r="AK74" s="109">
        <v>3.3000000000000002E-2</v>
      </c>
      <c r="AL74" s="28"/>
      <c r="AM74" s="27"/>
    </row>
    <row r="75" spans="1:39" ht="15" customHeight="1">
      <c r="A75" s="111" t="s">
        <v>233</v>
      </c>
      <c r="B75" t="s">
        <v>1816</v>
      </c>
      <c r="C75" t="s">
        <v>1959</v>
      </c>
      <c r="D75" t="s">
        <v>1960</v>
      </c>
      <c r="E75" t="s">
        <v>1894</v>
      </c>
      <c r="F75">
        <v>21.300633999999999</v>
      </c>
      <c r="G75">
        <v>21.792570000000001</v>
      </c>
      <c r="H75">
        <v>22.839779</v>
      </c>
      <c r="I75">
        <v>23.771972999999999</v>
      </c>
      <c r="J75">
        <v>24.548313</v>
      </c>
      <c r="K75">
        <v>25.272507000000001</v>
      </c>
      <c r="L75">
        <v>26.002253</v>
      </c>
      <c r="M75">
        <v>26.742912</v>
      </c>
      <c r="N75">
        <v>27.505835000000001</v>
      </c>
      <c r="O75">
        <v>28.276066</v>
      </c>
      <c r="P75">
        <v>29.056536000000001</v>
      </c>
      <c r="Q75">
        <v>29.854353</v>
      </c>
      <c r="R75">
        <v>30.666574000000001</v>
      </c>
      <c r="S75">
        <v>31.501448</v>
      </c>
      <c r="T75">
        <v>32.357818999999999</v>
      </c>
      <c r="U75">
        <v>33.236823999999999</v>
      </c>
      <c r="V75">
        <v>34.123375000000003</v>
      </c>
      <c r="W75">
        <v>35.025249000000002</v>
      </c>
      <c r="X75">
        <v>35.947192999999999</v>
      </c>
      <c r="Y75">
        <v>36.888668000000003</v>
      </c>
      <c r="Z75">
        <v>37.846370999999998</v>
      </c>
      <c r="AA75">
        <v>38.809382999999997</v>
      </c>
      <c r="AB75">
        <v>39.787593999999999</v>
      </c>
      <c r="AC75">
        <v>40.782192000000002</v>
      </c>
      <c r="AD75">
        <v>41.793033999999999</v>
      </c>
      <c r="AE75">
        <v>42.821609000000002</v>
      </c>
      <c r="AF75">
        <v>43.866886000000001</v>
      </c>
      <c r="AG75">
        <v>44.932094999999997</v>
      </c>
      <c r="AH75">
        <v>46.017059000000003</v>
      </c>
      <c r="AI75">
        <v>47.121963999999998</v>
      </c>
      <c r="AJ75">
        <v>48.250790000000002</v>
      </c>
      <c r="AK75" s="109">
        <v>2.8000000000000001E-2</v>
      </c>
      <c r="AL75" s="28"/>
      <c r="AM75" s="27"/>
    </row>
    <row r="76" spans="1:39" ht="15" customHeight="1">
      <c r="A76" s="111" t="s">
        <v>232</v>
      </c>
      <c r="B76" t="s">
        <v>1817</v>
      </c>
      <c r="C76" t="s">
        <v>1961</v>
      </c>
      <c r="D76" t="s">
        <v>1962</v>
      </c>
      <c r="E76" t="s">
        <v>1894</v>
      </c>
      <c r="F76">
        <v>7.5426989999999998</v>
      </c>
      <c r="G76">
        <v>7.8772339999999996</v>
      </c>
      <c r="H76">
        <v>8.3023640000000007</v>
      </c>
      <c r="I76">
        <v>8.6463730000000005</v>
      </c>
      <c r="J76">
        <v>9.0035550000000004</v>
      </c>
      <c r="K76">
        <v>9.3322009999999995</v>
      </c>
      <c r="L76">
        <v>9.6169320000000003</v>
      </c>
      <c r="M76">
        <v>9.909141</v>
      </c>
      <c r="N76">
        <v>10.218139000000001</v>
      </c>
      <c r="O76">
        <v>10.544869</v>
      </c>
      <c r="P76">
        <v>10.888</v>
      </c>
      <c r="Q76">
        <v>11.257322</v>
      </c>
      <c r="R76">
        <v>11.649851999999999</v>
      </c>
      <c r="S76">
        <v>12.056036000000001</v>
      </c>
      <c r="T76">
        <v>12.466384</v>
      </c>
      <c r="U76">
        <v>12.872408999999999</v>
      </c>
      <c r="V76">
        <v>13.254386999999999</v>
      </c>
      <c r="W76">
        <v>13.635102</v>
      </c>
      <c r="X76">
        <v>14.016712999999999</v>
      </c>
      <c r="Y76">
        <v>14.403337000000001</v>
      </c>
      <c r="Z76">
        <v>14.7971</v>
      </c>
      <c r="AA76">
        <v>15.179180000000001</v>
      </c>
      <c r="AB76">
        <v>15.565066</v>
      </c>
      <c r="AC76">
        <v>15.955992</v>
      </c>
      <c r="AD76">
        <v>16.352449</v>
      </c>
      <c r="AE76">
        <v>16.754496</v>
      </c>
      <c r="AF76">
        <v>17.143694</v>
      </c>
      <c r="AG76">
        <v>17.534578</v>
      </c>
      <c r="AH76">
        <v>17.931538</v>
      </c>
      <c r="AI76">
        <v>18.338486</v>
      </c>
      <c r="AJ76">
        <v>18.758199999999999</v>
      </c>
      <c r="AK76" s="109">
        <v>3.1E-2</v>
      </c>
      <c r="AL76" s="28"/>
      <c r="AM76" s="27"/>
    </row>
    <row r="77" spans="1:39" ht="15" customHeight="1">
      <c r="A77" s="111" t="s">
        <v>231</v>
      </c>
      <c r="B77" t="s">
        <v>1818</v>
      </c>
      <c r="C77" t="s">
        <v>1963</v>
      </c>
      <c r="D77" t="s">
        <v>1964</v>
      </c>
      <c r="E77" t="s">
        <v>1894</v>
      </c>
      <c r="F77">
        <v>24.198941999999999</v>
      </c>
      <c r="G77">
        <v>26.141850999999999</v>
      </c>
      <c r="H77">
        <v>27.475876</v>
      </c>
      <c r="I77">
        <v>28.782633000000001</v>
      </c>
      <c r="J77">
        <v>30.119610000000002</v>
      </c>
      <c r="K77">
        <v>31.466647999999999</v>
      </c>
      <c r="L77">
        <v>32.750056999999998</v>
      </c>
      <c r="M77">
        <v>33.997580999999997</v>
      </c>
      <c r="N77">
        <v>35.226109000000001</v>
      </c>
      <c r="O77">
        <v>36.427605</v>
      </c>
      <c r="P77">
        <v>37.600807000000003</v>
      </c>
      <c r="Q77">
        <v>38.758659000000002</v>
      </c>
      <c r="R77">
        <v>39.883366000000002</v>
      </c>
      <c r="S77">
        <v>40.978180000000002</v>
      </c>
      <c r="T77">
        <v>42.044288999999999</v>
      </c>
      <c r="U77">
        <v>43.090530000000001</v>
      </c>
      <c r="V77">
        <v>44.115195999999997</v>
      </c>
      <c r="W77">
        <v>45.109791000000001</v>
      </c>
      <c r="X77">
        <v>46.076210000000003</v>
      </c>
      <c r="Y77">
        <v>47.025523999999997</v>
      </c>
      <c r="Z77">
        <v>47.969650000000001</v>
      </c>
      <c r="AA77">
        <v>48.916030999999997</v>
      </c>
      <c r="AB77">
        <v>49.863655000000001</v>
      </c>
      <c r="AC77">
        <v>50.803390999999998</v>
      </c>
      <c r="AD77">
        <v>51.724632</v>
      </c>
      <c r="AE77">
        <v>52.615890999999998</v>
      </c>
      <c r="AF77">
        <v>53.47522</v>
      </c>
      <c r="AG77">
        <v>54.310696</v>
      </c>
      <c r="AH77">
        <v>55.119438000000002</v>
      </c>
      <c r="AI77">
        <v>55.892764999999997</v>
      </c>
      <c r="AJ77">
        <v>56.622608</v>
      </c>
      <c r="AK77" s="109">
        <v>2.9000000000000001E-2</v>
      </c>
      <c r="AL77" s="28"/>
      <c r="AM77" s="27"/>
    </row>
    <row r="78" spans="1:39" ht="15" customHeight="1">
      <c r="A78" s="111" t="s">
        <v>230</v>
      </c>
      <c r="B78" t="s">
        <v>1819</v>
      </c>
      <c r="C78" t="s">
        <v>1965</v>
      </c>
      <c r="D78" t="s">
        <v>1966</v>
      </c>
      <c r="E78" t="s">
        <v>1894</v>
      </c>
      <c r="F78">
        <v>19.381550000000001</v>
      </c>
      <c r="G78">
        <v>20.598074</v>
      </c>
      <c r="H78">
        <v>22.126936000000001</v>
      </c>
      <c r="I78">
        <v>23.279057000000002</v>
      </c>
      <c r="J78">
        <v>24.201975000000001</v>
      </c>
      <c r="K78">
        <v>24.953934</v>
      </c>
      <c r="L78">
        <v>25.605349</v>
      </c>
      <c r="M78">
        <v>26.183160999999998</v>
      </c>
      <c r="N78">
        <v>26.693991</v>
      </c>
      <c r="O78">
        <v>27.136654</v>
      </c>
      <c r="P78">
        <v>27.513117000000001</v>
      </c>
      <c r="Q78">
        <v>27.797167000000002</v>
      </c>
      <c r="R78">
        <v>27.992923999999999</v>
      </c>
      <c r="S78">
        <v>28.171379000000002</v>
      </c>
      <c r="T78">
        <v>28.345251000000001</v>
      </c>
      <c r="U78">
        <v>28.512152</v>
      </c>
      <c r="V78">
        <v>28.675215000000001</v>
      </c>
      <c r="W78">
        <v>28.822846999999999</v>
      </c>
      <c r="X78">
        <v>28.955743999999999</v>
      </c>
      <c r="Y78">
        <v>29.085374999999999</v>
      </c>
      <c r="Z78">
        <v>29.219443999999999</v>
      </c>
      <c r="AA78">
        <v>29.365313</v>
      </c>
      <c r="AB78">
        <v>29.519981000000001</v>
      </c>
      <c r="AC78">
        <v>29.676079000000001</v>
      </c>
      <c r="AD78">
        <v>29.833901999999998</v>
      </c>
      <c r="AE78">
        <v>29.994741000000001</v>
      </c>
      <c r="AF78">
        <v>30.157551000000002</v>
      </c>
      <c r="AG78">
        <v>30.322783000000001</v>
      </c>
      <c r="AH78">
        <v>30.496027000000002</v>
      </c>
      <c r="AI78">
        <v>30.682388</v>
      </c>
      <c r="AJ78">
        <v>30.885082000000001</v>
      </c>
      <c r="AK78" s="109">
        <v>1.6E-2</v>
      </c>
      <c r="AL78" s="28"/>
      <c r="AM78" s="27"/>
    </row>
    <row r="79" spans="1:39" ht="15" customHeight="1">
      <c r="A79" s="111" t="s">
        <v>229</v>
      </c>
      <c r="B79" t="s">
        <v>1820</v>
      </c>
      <c r="C79" t="s">
        <v>1967</v>
      </c>
      <c r="D79" t="s">
        <v>1968</v>
      </c>
      <c r="E79" t="s">
        <v>1894</v>
      </c>
      <c r="F79">
        <v>10.717637</v>
      </c>
      <c r="G79">
        <v>11.242664</v>
      </c>
      <c r="H79">
        <v>11.801710999999999</v>
      </c>
      <c r="I79">
        <v>12.304582</v>
      </c>
      <c r="J79">
        <v>12.796514999999999</v>
      </c>
      <c r="K79">
        <v>13.283493999999999</v>
      </c>
      <c r="L79">
        <v>13.768234</v>
      </c>
      <c r="M79">
        <v>14.251025</v>
      </c>
      <c r="N79">
        <v>14.731154</v>
      </c>
      <c r="O79">
        <v>15.207452999999999</v>
      </c>
      <c r="P79">
        <v>15.67858</v>
      </c>
      <c r="Q79">
        <v>16.148643</v>
      </c>
      <c r="R79">
        <v>16.619748999999999</v>
      </c>
      <c r="S79">
        <v>17.092098</v>
      </c>
      <c r="T79">
        <v>17.56719</v>
      </c>
      <c r="U79">
        <v>18.045431000000001</v>
      </c>
      <c r="V79">
        <v>18.521792999999999</v>
      </c>
      <c r="W79">
        <v>19.001442000000001</v>
      </c>
      <c r="X79">
        <v>19.484760000000001</v>
      </c>
      <c r="Y79">
        <v>19.971696999999999</v>
      </c>
      <c r="Z79">
        <v>20.463349999999998</v>
      </c>
      <c r="AA79">
        <v>20.956322</v>
      </c>
      <c r="AB79">
        <v>21.452829000000001</v>
      </c>
      <c r="AC79">
        <v>21.951827999999999</v>
      </c>
      <c r="AD79">
        <v>22.454243000000002</v>
      </c>
      <c r="AE79">
        <v>22.959194</v>
      </c>
      <c r="AF79">
        <v>23.455400000000001</v>
      </c>
      <c r="AG79">
        <v>23.952169000000001</v>
      </c>
      <c r="AH79">
        <v>24.451094000000001</v>
      </c>
      <c r="AI79">
        <v>24.953635999999999</v>
      </c>
      <c r="AJ79">
        <v>25.461511999999999</v>
      </c>
      <c r="AK79" s="109">
        <v>2.9000000000000001E-2</v>
      </c>
      <c r="AL79" s="28"/>
      <c r="AM79" s="27"/>
    </row>
    <row r="80" spans="1:39" ht="15" customHeight="1">
      <c r="A80" s="111" t="s">
        <v>228</v>
      </c>
      <c r="B80" t="s">
        <v>1821</v>
      </c>
      <c r="C80" t="s">
        <v>1969</v>
      </c>
      <c r="D80" t="s">
        <v>1970</v>
      </c>
      <c r="E80" t="s">
        <v>1894</v>
      </c>
      <c r="F80">
        <v>2.834066</v>
      </c>
      <c r="G80">
        <v>3.0463680000000002</v>
      </c>
      <c r="H80">
        <v>3.212164</v>
      </c>
      <c r="I80">
        <v>3.4108309999999999</v>
      </c>
      <c r="J80">
        <v>3.6182799999999999</v>
      </c>
      <c r="K80">
        <v>3.831448</v>
      </c>
      <c r="L80">
        <v>4.0488989999999996</v>
      </c>
      <c r="M80">
        <v>4.2730139999999999</v>
      </c>
      <c r="N80">
        <v>4.5035980000000002</v>
      </c>
      <c r="O80">
        <v>4.73813</v>
      </c>
      <c r="P80">
        <v>4.9732229999999999</v>
      </c>
      <c r="Q80">
        <v>5.2064459999999997</v>
      </c>
      <c r="R80">
        <v>5.4360590000000002</v>
      </c>
      <c r="S80">
        <v>5.6607560000000001</v>
      </c>
      <c r="T80">
        <v>5.8803979999999996</v>
      </c>
      <c r="U80">
        <v>6.1000220000000001</v>
      </c>
      <c r="V80">
        <v>6.3214249999999996</v>
      </c>
      <c r="W80">
        <v>6.5460570000000002</v>
      </c>
      <c r="X80">
        <v>6.7740970000000003</v>
      </c>
      <c r="Y80">
        <v>7.0054619999999996</v>
      </c>
      <c r="Z80">
        <v>7.2401369999999998</v>
      </c>
      <c r="AA80">
        <v>7.4762690000000003</v>
      </c>
      <c r="AB80">
        <v>7.7150699999999999</v>
      </c>
      <c r="AC80">
        <v>7.9568849999999998</v>
      </c>
      <c r="AD80">
        <v>8.2015840000000004</v>
      </c>
      <c r="AE80">
        <v>8.4491160000000001</v>
      </c>
      <c r="AF80">
        <v>8.69773</v>
      </c>
      <c r="AG80">
        <v>8.9483870000000003</v>
      </c>
      <c r="AH80">
        <v>9.2014940000000003</v>
      </c>
      <c r="AI80">
        <v>9.4568759999999994</v>
      </c>
      <c r="AJ80">
        <v>9.714658</v>
      </c>
      <c r="AK80" s="109">
        <v>4.2000000000000003E-2</v>
      </c>
      <c r="AL80" s="28"/>
      <c r="AM80" s="27"/>
    </row>
    <row r="81" spans="1:39" ht="15" customHeight="1">
      <c r="A81" s="111" t="s">
        <v>227</v>
      </c>
      <c r="B81" t="s">
        <v>1822</v>
      </c>
      <c r="C81" t="s">
        <v>1971</v>
      </c>
      <c r="D81" t="s">
        <v>1972</v>
      </c>
      <c r="E81" t="s">
        <v>1894</v>
      </c>
      <c r="F81">
        <v>3.082049</v>
      </c>
      <c r="G81">
        <v>3.2343220000000001</v>
      </c>
      <c r="H81">
        <v>3.4462449999999998</v>
      </c>
      <c r="I81">
        <v>3.6556280000000001</v>
      </c>
      <c r="J81">
        <v>3.8751359999999999</v>
      </c>
      <c r="K81">
        <v>4.063828</v>
      </c>
      <c r="L81">
        <v>4.2430789999999998</v>
      </c>
      <c r="M81">
        <v>4.4257559999999998</v>
      </c>
      <c r="N81">
        <v>4.6121920000000003</v>
      </c>
      <c r="O81">
        <v>4.8023360000000004</v>
      </c>
      <c r="P81">
        <v>4.9962280000000003</v>
      </c>
      <c r="Q81">
        <v>5.1938659999999999</v>
      </c>
      <c r="R81">
        <v>5.3940630000000001</v>
      </c>
      <c r="S81">
        <v>5.5959979999999998</v>
      </c>
      <c r="T81">
        <v>5.7994070000000004</v>
      </c>
      <c r="U81">
        <v>6.004086</v>
      </c>
      <c r="V81">
        <v>6.2088489999999998</v>
      </c>
      <c r="W81">
        <v>6.4124189999999999</v>
      </c>
      <c r="X81">
        <v>6.6107509999999996</v>
      </c>
      <c r="Y81">
        <v>6.80593</v>
      </c>
      <c r="Z81">
        <v>7.0047610000000002</v>
      </c>
      <c r="AA81">
        <v>7.2069070000000002</v>
      </c>
      <c r="AB81">
        <v>7.4126750000000001</v>
      </c>
      <c r="AC81">
        <v>7.6221680000000003</v>
      </c>
      <c r="AD81">
        <v>7.8354379999999999</v>
      </c>
      <c r="AE81">
        <v>8.0526610000000005</v>
      </c>
      <c r="AF81">
        <v>8.2736490000000007</v>
      </c>
      <c r="AG81">
        <v>8.4987560000000002</v>
      </c>
      <c r="AH81">
        <v>8.728192</v>
      </c>
      <c r="AI81">
        <v>8.9620090000000001</v>
      </c>
      <c r="AJ81">
        <v>9.2003939999999993</v>
      </c>
      <c r="AK81" s="109">
        <v>3.6999999999999998E-2</v>
      </c>
      <c r="AL81" s="28"/>
      <c r="AM81" s="27"/>
    </row>
    <row r="82" spans="1:39" ht="15" customHeight="1">
      <c r="A82" s="111" t="s">
        <v>226</v>
      </c>
      <c r="B82" t="s">
        <v>153</v>
      </c>
      <c r="C82" t="s">
        <v>1973</v>
      </c>
      <c r="D82" t="s">
        <v>1974</v>
      </c>
      <c r="E82" t="s">
        <v>1894</v>
      </c>
      <c r="F82">
        <v>172.602859</v>
      </c>
      <c r="G82">
        <v>181.470169</v>
      </c>
      <c r="H82">
        <v>190.67506399999999</v>
      </c>
      <c r="I82">
        <v>198.51293899999999</v>
      </c>
      <c r="J82">
        <v>205.535843</v>
      </c>
      <c r="K82">
        <v>212.08422899999999</v>
      </c>
      <c r="L82">
        <v>218.104263</v>
      </c>
      <c r="M82">
        <v>223.811172</v>
      </c>
      <c r="N82">
        <v>229.39373800000001</v>
      </c>
      <c r="O82">
        <v>234.85720800000001</v>
      </c>
      <c r="P82">
        <v>240.254929</v>
      </c>
      <c r="Q82">
        <v>245.66066000000001</v>
      </c>
      <c r="R82">
        <v>251.127014</v>
      </c>
      <c r="S82">
        <v>256.60427900000002</v>
      </c>
      <c r="T82">
        <v>262.183044</v>
      </c>
      <c r="U82">
        <v>267.854645</v>
      </c>
      <c r="V82">
        <v>273.42016599999999</v>
      </c>
      <c r="W82">
        <v>278.90432700000002</v>
      </c>
      <c r="X82">
        <v>284.41476399999999</v>
      </c>
      <c r="Y82">
        <v>290.05658</v>
      </c>
      <c r="Z82">
        <v>295.86688199999998</v>
      </c>
      <c r="AA82">
        <v>301.69519000000003</v>
      </c>
      <c r="AB82">
        <v>307.58175699999998</v>
      </c>
      <c r="AC82">
        <v>313.50396699999999</v>
      </c>
      <c r="AD82">
        <v>319.43450899999999</v>
      </c>
      <c r="AE82">
        <v>325.46594199999998</v>
      </c>
      <c r="AF82">
        <v>331.41577100000001</v>
      </c>
      <c r="AG82">
        <v>337.31686400000001</v>
      </c>
      <c r="AH82">
        <v>343.39352400000001</v>
      </c>
      <c r="AI82">
        <v>349.52407799999997</v>
      </c>
      <c r="AJ82">
        <v>355.73095699999999</v>
      </c>
      <c r="AK82" s="109">
        <v>2.4E-2</v>
      </c>
      <c r="AL82" s="28"/>
      <c r="AM82" s="27"/>
    </row>
    <row r="83" spans="1:39" ht="15" customHeight="1">
      <c r="A83" s="111"/>
      <c r="B83" t="s">
        <v>225</v>
      </c>
      <c r="D83" t="s">
        <v>1975</v>
      </c>
    </row>
    <row r="84" spans="1:39" ht="15" customHeight="1">
      <c r="A84" s="111" t="s">
        <v>224</v>
      </c>
      <c r="B84" t="s">
        <v>1810</v>
      </c>
      <c r="C84" t="s">
        <v>1976</v>
      </c>
      <c r="D84" t="s">
        <v>1977</v>
      </c>
      <c r="E84" t="s">
        <v>1894</v>
      </c>
      <c r="F84">
        <v>738.85894800000005</v>
      </c>
      <c r="G84">
        <v>1081.6602780000001</v>
      </c>
      <c r="H84">
        <v>1215.7373050000001</v>
      </c>
      <c r="I84">
        <v>1284.3009030000001</v>
      </c>
      <c r="J84">
        <v>1340.241943</v>
      </c>
      <c r="K84">
        <v>1397.2540280000001</v>
      </c>
      <c r="L84">
        <v>1430.9814449999999</v>
      </c>
      <c r="M84">
        <v>1455.449707</v>
      </c>
      <c r="N84">
        <v>1476.532837</v>
      </c>
      <c r="O84">
        <v>1495.998779</v>
      </c>
      <c r="P84">
        <v>1516.366577</v>
      </c>
      <c r="Q84">
        <v>1539.9562989999999</v>
      </c>
      <c r="R84">
        <v>1569.89563</v>
      </c>
      <c r="S84">
        <v>1600.4498289999999</v>
      </c>
      <c r="T84">
        <v>1634.8596190000001</v>
      </c>
      <c r="U84">
        <v>1672.668457</v>
      </c>
      <c r="V84">
        <v>1707.1351320000001</v>
      </c>
      <c r="W84">
        <v>1738.4458010000001</v>
      </c>
      <c r="X84">
        <v>1770.8867190000001</v>
      </c>
      <c r="Y84">
        <v>1807.5972899999999</v>
      </c>
      <c r="Z84">
        <v>1848.8919679999999</v>
      </c>
      <c r="AA84">
        <v>1889.77063</v>
      </c>
      <c r="AB84">
        <v>1930.5969239999999</v>
      </c>
      <c r="AC84">
        <v>1971.0720209999999</v>
      </c>
      <c r="AD84">
        <v>2010.4888920000001</v>
      </c>
      <c r="AE84">
        <v>2052.9484859999998</v>
      </c>
      <c r="AF84">
        <v>2092.6599120000001</v>
      </c>
      <c r="AG84">
        <v>2129.1379390000002</v>
      </c>
      <c r="AH84">
        <v>2171.07251</v>
      </c>
      <c r="AI84">
        <v>2213.2192380000001</v>
      </c>
      <c r="AJ84">
        <v>2256.3168949999999</v>
      </c>
      <c r="AK84" s="109">
        <v>3.7999999999999999E-2</v>
      </c>
      <c r="AL84" s="26"/>
      <c r="AM84" s="27"/>
    </row>
    <row r="85" spans="1:39" ht="15" customHeight="1">
      <c r="A85" s="111" t="s">
        <v>223</v>
      </c>
      <c r="B85" t="s">
        <v>1825</v>
      </c>
      <c r="C85" t="s">
        <v>1978</v>
      </c>
      <c r="D85" t="s">
        <v>1979</v>
      </c>
      <c r="E85" t="s">
        <v>1894</v>
      </c>
      <c r="F85">
        <v>562.94067399999994</v>
      </c>
      <c r="G85">
        <v>755.66082800000004</v>
      </c>
      <c r="H85">
        <v>824.98547399999995</v>
      </c>
      <c r="I85">
        <v>859.57690400000001</v>
      </c>
      <c r="J85">
        <v>887.13696300000004</v>
      </c>
      <c r="K85">
        <v>925.18139599999995</v>
      </c>
      <c r="L85">
        <v>951.38073699999995</v>
      </c>
      <c r="M85">
        <v>971.203125</v>
      </c>
      <c r="N85">
        <v>988.65777600000001</v>
      </c>
      <c r="O85">
        <v>1004.951721</v>
      </c>
      <c r="P85">
        <v>1021.836121</v>
      </c>
      <c r="Q85">
        <v>1040.9460449999999</v>
      </c>
      <c r="R85">
        <v>1064.5020750000001</v>
      </c>
      <c r="S85">
        <v>1088.4945070000001</v>
      </c>
      <c r="T85">
        <v>1115.2185059999999</v>
      </c>
      <c r="U85">
        <v>1144.371216</v>
      </c>
      <c r="V85">
        <v>1171.1705320000001</v>
      </c>
      <c r="W85">
        <v>1195.7264399999999</v>
      </c>
      <c r="X85">
        <v>1221.08728</v>
      </c>
      <c r="Y85">
        <v>1249.5074460000001</v>
      </c>
      <c r="Z85">
        <v>1281.224121</v>
      </c>
      <c r="AA85">
        <v>1312.6591800000001</v>
      </c>
      <c r="AB85">
        <v>1344.0698239999999</v>
      </c>
      <c r="AC85">
        <v>1375.237183</v>
      </c>
      <c r="AD85">
        <v>1405.6435550000001</v>
      </c>
      <c r="AE85">
        <v>1438.2613530000001</v>
      </c>
      <c r="AF85">
        <v>1468.8854980000001</v>
      </c>
      <c r="AG85">
        <v>1497.148682</v>
      </c>
      <c r="AH85">
        <v>1529.3839109999999</v>
      </c>
      <c r="AI85">
        <v>1561.772217</v>
      </c>
      <c r="AJ85">
        <v>1594.8538820000001</v>
      </c>
      <c r="AK85" s="109">
        <v>3.5000000000000003E-2</v>
      </c>
      <c r="AL85" s="26"/>
      <c r="AM85" s="27"/>
    </row>
    <row r="86" spans="1:39" ht="15" customHeight="1">
      <c r="A86" s="111" t="s">
        <v>222</v>
      </c>
      <c r="B86" t="s">
        <v>1826</v>
      </c>
      <c r="C86" t="s">
        <v>1980</v>
      </c>
      <c r="D86" t="s">
        <v>1981</v>
      </c>
      <c r="E86" t="s">
        <v>1894</v>
      </c>
      <c r="F86">
        <v>99.122467</v>
      </c>
      <c r="G86">
        <v>231.48748800000001</v>
      </c>
      <c r="H86">
        <v>293.59433000000001</v>
      </c>
      <c r="I86">
        <v>328.61056500000001</v>
      </c>
      <c r="J86">
        <v>358.738586</v>
      </c>
      <c r="K86">
        <v>377.811554</v>
      </c>
      <c r="L86">
        <v>386.51629600000001</v>
      </c>
      <c r="M86">
        <v>392.959564</v>
      </c>
      <c r="N86">
        <v>398.562164</v>
      </c>
      <c r="O86">
        <v>403.752228</v>
      </c>
      <c r="P86">
        <v>409.138214</v>
      </c>
      <c r="Q86">
        <v>415.27874800000001</v>
      </c>
      <c r="R86">
        <v>422.92776500000002</v>
      </c>
      <c r="S86">
        <v>430.70410199999998</v>
      </c>
      <c r="T86">
        <v>439.38757299999997</v>
      </c>
      <c r="U86">
        <v>448.86602800000003</v>
      </c>
      <c r="V86">
        <v>457.52246100000002</v>
      </c>
      <c r="W86">
        <v>465.40564000000001</v>
      </c>
      <c r="X86">
        <v>473.54428100000001</v>
      </c>
      <c r="Y86">
        <v>482.68853799999999</v>
      </c>
      <c r="Z86">
        <v>492.92074600000001</v>
      </c>
      <c r="AA86">
        <v>503.04129</v>
      </c>
      <c r="AB86">
        <v>513.13824499999998</v>
      </c>
      <c r="AC86">
        <v>523.14184599999999</v>
      </c>
      <c r="AD86">
        <v>532.88604699999996</v>
      </c>
      <c r="AE86">
        <v>543.34478799999999</v>
      </c>
      <c r="AF86">
        <v>553.14648399999999</v>
      </c>
      <c r="AG86">
        <v>562.17987100000005</v>
      </c>
      <c r="AH86">
        <v>572.50073199999997</v>
      </c>
      <c r="AI86">
        <v>582.86914100000001</v>
      </c>
      <c r="AJ86">
        <v>593.46038799999997</v>
      </c>
      <c r="AK86" s="109">
        <v>6.0999999999999999E-2</v>
      </c>
      <c r="AL86" s="26"/>
      <c r="AM86" s="27"/>
    </row>
    <row r="87" spans="1:39" ht="15" customHeight="1">
      <c r="A87" s="111" t="s">
        <v>221</v>
      </c>
      <c r="B87" t="s">
        <v>1827</v>
      </c>
      <c r="C87" t="s">
        <v>1982</v>
      </c>
      <c r="D87" t="s">
        <v>1983</v>
      </c>
      <c r="E87" t="s">
        <v>1894</v>
      </c>
      <c r="F87">
        <v>76.795760999999999</v>
      </c>
      <c r="G87">
        <v>94.511925000000005</v>
      </c>
      <c r="H87">
        <v>97.157516000000001</v>
      </c>
      <c r="I87">
        <v>96.113319000000004</v>
      </c>
      <c r="J87">
        <v>94.366493000000006</v>
      </c>
      <c r="K87">
        <v>94.260970999999998</v>
      </c>
      <c r="L87">
        <v>93.084594999999993</v>
      </c>
      <c r="M87">
        <v>91.286995000000005</v>
      </c>
      <c r="N87">
        <v>89.313004000000006</v>
      </c>
      <c r="O87">
        <v>87.294876000000002</v>
      </c>
      <c r="P87">
        <v>85.392189000000002</v>
      </c>
      <c r="Q87">
        <v>83.731414999999998</v>
      </c>
      <c r="R87">
        <v>82.465698000000003</v>
      </c>
      <c r="S87">
        <v>81.251182999999997</v>
      </c>
      <c r="T87">
        <v>80.253563</v>
      </c>
      <c r="U87">
        <v>79.431190000000001</v>
      </c>
      <c r="V87">
        <v>78.442267999999999</v>
      </c>
      <c r="W87">
        <v>77.313545000000005</v>
      </c>
      <c r="X87">
        <v>76.255309999999994</v>
      </c>
      <c r="Y87">
        <v>75.401236999999995</v>
      </c>
      <c r="Z87">
        <v>74.747069999999994</v>
      </c>
      <c r="AA87">
        <v>74.070175000000006</v>
      </c>
      <c r="AB87">
        <v>73.388710000000003</v>
      </c>
      <c r="AC87">
        <v>72.693031000000005</v>
      </c>
      <c r="AD87">
        <v>71.959334999999996</v>
      </c>
      <c r="AE87">
        <v>71.342269999999999</v>
      </c>
      <c r="AF87">
        <v>70.627944999999997</v>
      </c>
      <c r="AG87">
        <v>69.809517</v>
      </c>
      <c r="AH87">
        <v>69.187897000000007</v>
      </c>
      <c r="AI87">
        <v>68.577697999999998</v>
      </c>
      <c r="AJ87">
        <v>68.00264</v>
      </c>
      <c r="AK87" s="109">
        <v>-4.0000000000000001E-3</v>
      </c>
      <c r="AL87" s="26"/>
      <c r="AM87" s="27"/>
    </row>
    <row r="88" spans="1:39" ht="15" customHeight="1">
      <c r="A88" s="111" t="s">
        <v>220</v>
      </c>
      <c r="B88" t="s">
        <v>1811</v>
      </c>
      <c r="C88" t="s">
        <v>1984</v>
      </c>
      <c r="D88" t="s">
        <v>1985</v>
      </c>
      <c r="E88" t="s">
        <v>1894</v>
      </c>
      <c r="F88">
        <v>53.555019000000001</v>
      </c>
      <c r="G88">
        <v>101.235741</v>
      </c>
      <c r="H88">
        <v>122.83223</v>
      </c>
      <c r="I88">
        <v>134.92768899999999</v>
      </c>
      <c r="J88">
        <v>144.75521900000001</v>
      </c>
      <c r="K88">
        <v>151.90727200000001</v>
      </c>
      <c r="L88">
        <v>156.095001</v>
      </c>
      <c r="M88">
        <v>160.37956199999999</v>
      </c>
      <c r="N88">
        <v>164.74839800000001</v>
      </c>
      <c r="O88">
        <v>169.21594200000001</v>
      </c>
      <c r="P88">
        <v>173.77072100000001</v>
      </c>
      <c r="Q88">
        <v>178.45181299999999</v>
      </c>
      <c r="R88">
        <v>183.268936</v>
      </c>
      <c r="S88">
        <v>188.228668</v>
      </c>
      <c r="T88">
        <v>193.30354299999999</v>
      </c>
      <c r="U88">
        <v>198.47318999999999</v>
      </c>
      <c r="V88">
        <v>203.82153299999999</v>
      </c>
      <c r="W88">
        <v>209.27767900000001</v>
      </c>
      <c r="X88">
        <v>214.84423799999999</v>
      </c>
      <c r="Y88">
        <v>220.54162600000001</v>
      </c>
      <c r="Z88">
        <v>226.35351600000001</v>
      </c>
      <c r="AA88">
        <v>232.21521000000001</v>
      </c>
      <c r="AB88">
        <v>238.19270299999999</v>
      </c>
      <c r="AC88">
        <v>244.28195199999999</v>
      </c>
      <c r="AD88">
        <v>250.491623</v>
      </c>
      <c r="AE88">
        <v>256.83111600000001</v>
      </c>
      <c r="AF88">
        <v>263.30535900000001</v>
      </c>
      <c r="AG88">
        <v>269.90609699999999</v>
      </c>
      <c r="AH88">
        <v>276.61163299999998</v>
      </c>
      <c r="AI88">
        <v>283.41619900000001</v>
      </c>
      <c r="AJ88">
        <v>290.34722900000003</v>
      </c>
      <c r="AK88" s="109">
        <v>5.8000000000000003E-2</v>
      </c>
      <c r="AL88" s="26"/>
      <c r="AM88" s="27"/>
    </row>
    <row r="89" spans="1:39" ht="15" customHeight="1">
      <c r="A89" s="111" t="s">
        <v>219</v>
      </c>
      <c r="B89" t="s">
        <v>1812</v>
      </c>
      <c r="C89" t="s">
        <v>1986</v>
      </c>
      <c r="D89" t="s">
        <v>1987</v>
      </c>
      <c r="E89" t="s">
        <v>1894</v>
      </c>
      <c r="F89">
        <v>58.478850999999999</v>
      </c>
      <c r="G89">
        <v>115.64820899999999</v>
      </c>
      <c r="H89">
        <v>141.88584900000001</v>
      </c>
      <c r="I89">
        <v>156.686508</v>
      </c>
      <c r="J89">
        <v>169.00517300000001</v>
      </c>
      <c r="K89">
        <v>177.72389200000001</v>
      </c>
      <c r="L89">
        <v>184.24702500000001</v>
      </c>
      <c r="M89">
        <v>190.99525499999999</v>
      </c>
      <c r="N89">
        <v>197.97511299999999</v>
      </c>
      <c r="O89">
        <v>205.190155</v>
      </c>
      <c r="P89">
        <v>212.63400300000001</v>
      </c>
      <c r="Q89">
        <v>220.24877900000001</v>
      </c>
      <c r="R89">
        <v>228.09545900000001</v>
      </c>
      <c r="S89">
        <v>236.20057700000001</v>
      </c>
      <c r="T89">
        <v>244.573624</v>
      </c>
      <c r="U89">
        <v>253.22891200000001</v>
      </c>
      <c r="V89">
        <v>262.09787</v>
      </c>
      <c r="W89">
        <v>271.25613399999997</v>
      </c>
      <c r="X89">
        <v>280.717468</v>
      </c>
      <c r="Y89">
        <v>290.49288899999999</v>
      </c>
      <c r="Z89">
        <v>300.58840900000001</v>
      </c>
      <c r="AA89">
        <v>310.94918799999999</v>
      </c>
      <c r="AB89">
        <v>321.64205900000002</v>
      </c>
      <c r="AC89">
        <v>332.680634</v>
      </c>
      <c r="AD89">
        <v>344.075897</v>
      </c>
      <c r="AE89">
        <v>355.83639499999998</v>
      </c>
      <c r="AF89">
        <v>367.79312099999999</v>
      </c>
      <c r="AG89">
        <v>380.11740099999997</v>
      </c>
      <c r="AH89">
        <v>392.83236699999998</v>
      </c>
      <c r="AI89">
        <v>405.96460000000002</v>
      </c>
      <c r="AJ89">
        <v>419.53628500000002</v>
      </c>
      <c r="AK89" s="109">
        <v>6.8000000000000005E-2</v>
      </c>
      <c r="AL89" s="26"/>
      <c r="AM89" s="27"/>
    </row>
    <row r="90" spans="1:39" ht="15" customHeight="1">
      <c r="A90" s="111" t="s">
        <v>218</v>
      </c>
      <c r="B90" t="s">
        <v>1813</v>
      </c>
      <c r="C90" t="s">
        <v>1988</v>
      </c>
      <c r="D90" t="s">
        <v>1989</v>
      </c>
      <c r="E90" t="s">
        <v>1894</v>
      </c>
      <c r="F90">
        <v>119.221588</v>
      </c>
      <c r="G90">
        <v>180.196304</v>
      </c>
      <c r="H90">
        <v>204.77572599999999</v>
      </c>
      <c r="I90">
        <v>217.605682</v>
      </c>
      <c r="J90">
        <v>232.04170199999999</v>
      </c>
      <c r="K90">
        <v>246.768631</v>
      </c>
      <c r="L90">
        <v>260.95977800000003</v>
      </c>
      <c r="M90">
        <v>275.59530599999999</v>
      </c>
      <c r="N90">
        <v>290.77593999999999</v>
      </c>
      <c r="O90">
        <v>306.48709100000002</v>
      </c>
      <c r="P90">
        <v>322.687164</v>
      </c>
      <c r="Q90">
        <v>339.457336</v>
      </c>
      <c r="R90">
        <v>356.99618500000003</v>
      </c>
      <c r="S90">
        <v>375.38891599999999</v>
      </c>
      <c r="T90">
        <v>394.680115</v>
      </c>
      <c r="U90">
        <v>414.92593399999998</v>
      </c>
      <c r="V90">
        <v>436.01177999999999</v>
      </c>
      <c r="W90">
        <v>458.13092</v>
      </c>
      <c r="X90">
        <v>481.32827800000001</v>
      </c>
      <c r="Y90">
        <v>505.65423600000003</v>
      </c>
      <c r="Z90">
        <v>531.13909899999999</v>
      </c>
      <c r="AA90">
        <v>557.48968500000001</v>
      </c>
      <c r="AB90">
        <v>585.10168499999997</v>
      </c>
      <c r="AC90">
        <v>614.03539999999998</v>
      </c>
      <c r="AD90">
        <v>644.35870399999999</v>
      </c>
      <c r="AE90">
        <v>676.13525400000003</v>
      </c>
      <c r="AF90">
        <v>708.98852499999998</v>
      </c>
      <c r="AG90">
        <v>743.38201900000001</v>
      </c>
      <c r="AH90">
        <v>779.39196800000002</v>
      </c>
      <c r="AI90">
        <v>817.097351</v>
      </c>
      <c r="AJ90">
        <v>856.58691399999998</v>
      </c>
      <c r="AK90" s="109">
        <v>6.8000000000000005E-2</v>
      </c>
      <c r="AL90" s="26"/>
      <c r="AM90" s="27"/>
    </row>
    <row r="91" spans="1:39" ht="15" customHeight="1">
      <c r="A91" s="111" t="s">
        <v>217</v>
      </c>
      <c r="B91" t="s">
        <v>1814</v>
      </c>
      <c r="C91" t="s">
        <v>1990</v>
      </c>
      <c r="D91" t="s">
        <v>1991</v>
      </c>
      <c r="E91" t="s">
        <v>1894</v>
      </c>
      <c r="F91">
        <v>687.18518100000006</v>
      </c>
      <c r="G91">
        <v>1076.846558</v>
      </c>
      <c r="H91">
        <v>1238.395996</v>
      </c>
      <c r="I91">
        <v>1324.27063</v>
      </c>
      <c r="J91">
        <v>1398.6708980000001</v>
      </c>
      <c r="K91">
        <v>1465.8831789999999</v>
      </c>
      <c r="L91">
        <v>1519.1070560000001</v>
      </c>
      <c r="M91">
        <v>1573.2360839999999</v>
      </c>
      <c r="N91">
        <v>1628.66687</v>
      </c>
      <c r="O91">
        <v>1685.0665280000001</v>
      </c>
      <c r="P91">
        <v>1742.385254</v>
      </c>
      <c r="Q91">
        <v>1801.1420900000001</v>
      </c>
      <c r="R91">
        <v>1861.024658</v>
      </c>
      <c r="S91">
        <v>1922.5511469999999</v>
      </c>
      <c r="T91">
        <v>1986.1877440000001</v>
      </c>
      <c r="U91">
        <v>2051.8610840000001</v>
      </c>
      <c r="V91">
        <v>2119.6223140000002</v>
      </c>
      <c r="W91">
        <v>2189.7104490000002</v>
      </c>
      <c r="X91">
        <v>2262.1657709999999</v>
      </c>
      <c r="Y91">
        <v>2337.0939939999998</v>
      </c>
      <c r="Z91">
        <v>2414.5932619999999</v>
      </c>
      <c r="AA91">
        <v>2494.6533199999999</v>
      </c>
      <c r="AB91">
        <v>2577.2690429999998</v>
      </c>
      <c r="AC91">
        <v>2662.4316410000001</v>
      </c>
      <c r="AD91">
        <v>2750.1115719999998</v>
      </c>
      <c r="AE91">
        <v>2840.5046390000002</v>
      </c>
      <c r="AF91">
        <v>2933.6748050000001</v>
      </c>
      <c r="AG91">
        <v>3029.7265619999998</v>
      </c>
      <c r="AH91">
        <v>3129.0104980000001</v>
      </c>
      <c r="AI91">
        <v>3231.78125</v>
      </c>
      <c r="AJ91">
        <v>3338.1042480000001</v>
      </c>
      <c r="AK91" s="109">
        <v>5.3999999999999999E-2</v>
      </c>
      <c r="AL91" s="26"/>
      <c r="AM91" s="27"/>
    </row>
    <row r="92" spans="1:39" ht="15" customHeight="1">
      <c r="A92" s="111" t="s">
        <v>216</v>
      </c>
      <c r="B92" t="s">
        <v>1815</v>
      </c>
      <c r="C92" t="s">
        <v>1992</v>
      </c>
      <c r="D92" t="s">
        <v>1993</v>
      </c>
      <c r="E92" t="s">
        <v>1894</v>
      </c>
      <c r="F92">
        <v>57.876575000000003</v>
      </c>
      <c r="G92">
        <v>116.434135</v>
      </c>
      <c r="H92">
        <v>141.83621199999999</v>
      </c>
      <c r="I92">
        <v>155.70790099999999</v>
      </c>
      <c r="J92">
        <v>168.35617099999999</v>
      </c>
      <c r="K92">
        <v>178.615814</v>
      </c>
      <c r="L92">
        <v>188.30886799999999</v>
      </c>
      <c r="M92">
        <v>198.43409700000001</v>
      </c>
      <c r="N92">
        <v>208.99749800000001</v>
      </c>
      <c r="O92">
        <v>220.02801500000001</v>
      </c>
      <c r="P92">
        <v>231.56170700000001</v>
      </c>
      <c r="Q92">
        <v>243.577179</v>
      </c>
      <c r="R92">
        <v>256.19396999999998</v>
      </c>
      <c r="S92">
        <v>269.48599200000001</v>
      </c>
      <c r="T92">
        <v>283.50808699999999</v>
      </c>
      <c r="U92">
        <v>298.31811499999998</v>
      </c>
      <c r="V92">
        <v>313.91650399999997</v>
      </c>
      <c r="W92">
        <v>330.36441000000002</v>
      </c>
      <c r="X92">
        <v>347.70163000000002</v>
      </c>
      <c r="Y92">
        <v>366.00060999999999</v>
      </c>
      <c r="Z92">
        <v>385.287781</v>
      </c>
      <c r="AA92">
        <v>405.51226800000001</v>
      </c>
      <c r="AB92">
        <v>426.82488999999998</v>
      </c>
      <c r="AC92">
        <v>449.31750499999998</v>
      </c>
      <c r="AD92">
        <v>473.06167599999998</v>
      </c>
      <c r="AE92">
        <v>498.12005599999998</v>
      </c>
      <c r="AF92">
        <v>524.41241500000001</v>
      </c>
      <c r="AG92">
        <v>552.17431599999998</v>
      </c>
      <c r="AH92">
        <v>581.50518799999998</v>
      </c>
      <c r="AI92">
        <v>612.52484100000004</v>
      </c>
      <c r="AJ92">
        <v>645.34179700000004</v>
      </c>
      <c r="AK92" s="109">
        <v>8.4000000000000005E-2</v>
      </c>
      <c r="AL92" s="26"/>
      <c r="AM92" s="27"/>
    </row>
    <row r="93" spans="1:39" ht="15" customHeight="1">
      <c r="A93" s="111" t="s">
        <v>215</v>
      </c>
      <c r="B93" t="s">
        <v>1816</v>
      </c>
      <c r="C93" t="s">
        <v>1994</v>
      </c>
      <c r="D93" t="s">
        <v>1995</v>
      </c>
      <c r="E93" t="s">
        <v>1894</v>
      </c>
      <c r="F93">
        <v>188.03294399999999</v>
      </c>
      <c r="G93">
        <v>323.766907</v>
      </c>
      <c r="H93">
        <v>385.311981</v>
      </c>
      <c r="I93">
        <v>420.45504799999998</v>
      </c>
      <c r="J93">
        <v>452.54855300000003</v>
      </c>
      <c r="K93">
        <v>475.72692899999998</v>
      </c>
      <c r="L93">
        <v>498.76129200000003</v>
      </c>
      <c r="M93">
        <v>522.74548300000004</v>
      </c>
      <c r="N93">
        <v>547.80218500000001</v>
      </c>
      <c r="O93">
        <v>573.90454099999999</v>
      </c>
      <c r="P93">
        <v>601.11535600000002</v>
      </c>
      <c r="Q93">
        <v>629.11242700000003</v>
      </c>
      <c r="R93">
        <v>658.30584699999997</v>
      </c>
      <c r="S93">
        <v>688.77179000000001</v>
      </c>
      <c r="T93">
        <v>720.55676300000005</v>
      </c>
      <c r="U93">
        <v>753.71276899999998</v>
      </c>
      <c r="V93">
        <v>788.12255900000002</v>
      </c>
      <c r="W93">
        <v>823.96154799999999</v>
      </c>
      <c r="X93">
        <v>861.30835000000002</v>
      </c>
      <c r="Y93">
        <v>900.21850600000005</v>
      </c>
      <c r="Z93">
        <v>940.72180200000003</v>
      </c>
      <c r="AA93">
        <v>982.567139</v>
      </c>
      <c r="AB93">
        <v>1026.1020510000001</v>
      </c>
      <c r="AC93">
        <v>1071.395264</v>
      </c>
      <c r="AD93">
        <v>1118.5141599999999</v>
      </c>
      <c r="AE93">
        <v>1167.5333250000001</v>
      </c>
      <c r="AF93">
        <v>1218.0035399999999</v>
      </c>
      <c r="AG93">
        <v>1270.4925539999999</v>
      </c>
      <c r="AH93">
        <v>1325.0738530000001</v>
      </c>
      <c r="AI93">
        <v>1381.8194579999999</v>
      </c>
      <c r="AJ93">
        <v>1440.8355710000001</v>
      </c>
      <c r="AK93" s="109">
        <v>7.0000000000000007E-2</v>
      </c>
      <c r="AL93" s="26"/>
      <c r="AM93" s="27"/>
    </row>
    <row r="94" spans="1:39" ht="15" customHeight="1">
      <c r="A94" s="111" t="s">
        <v>214</v>
      </c>
      <c r="B94" t="s">
        <v>1817</v>
      </c>
      <c r="C94" t="s">
        <v>1996</v>
      </c>
      <c r="D94" t="s">
        <v>1997</v>
      </c>
      <c r="E94" t="s">
        <v>1894</v>
      </c>
      <c r="F94">
        <v>140.68240399999999</v>
      </c>
      <c r="G94">
        <v>185.27963299999999</v>
      </c>
      <c r="H94">
        <v>203.79672199999999</v>
      </c>
      <c r="I94">
        <v>213.672256</v>
      </c>
      <c r="J94">
        <v>221.72766100000001</v>
      </c>
      <c r="K94">
        <v>230.024506</v>
      </c>
      <c r="L94">
        <v>236.05181899999999</v>
      </c>
      <c r="M94">
        <v>242.252792</v>
      </c>
      <c r="N94">
        <v>248.71696499999999</v>
      </c>
      <c r="O94">
        <v>255.460083</v>
      </c>
      <c r="P94">
        <v>262.47818000000001</v>
      </c>
      <c r="Q94">
        <v>269.831299</v>
      </c>
      <c r="R94">
        <v>277.51711999999998</v>
      </c>
      <c r="S94">
        <v>285.46218900000002</v>
      </c>
      <c r="T94">
        <v>293.59375</v>
      </c>
      <c r="U94">
        <v>301.84789999999998</v>
      </c>
      <c r="V94">
        <v>310.05011000000002</v>
      </c>
      <c r="W94">
        <v>318.404022</v>
      </c>
      <c r="X94">
        <v>326.936127</v>
      </c>
      <c r="Y94">
        <v>335.69125400000001</v>
      </c>
      <c r="Z94">
        <v>344.68771400000003</v>
      </c>
      <c r="AA94">
        <v>353.72818000000001</v>
      </c>
      <c r="AB94">
        <v>362.99258400000002</v>
      </c>
      <c r="AC94">
        <v>372.49612400000001</v>
      </c>
      <c r="AD94">
        <v>382.24755900000002</v>
      </c>
      <c r="AE94">
        <v>392.25262500000002</v>
      </c>
      <c r="AF94">
        <v>402.25811800000002</v>
      </c>
      <c r="AG94">
        <v>412.490906</v>
      </c>
      <c r="AH94">
        <v>422.99331699999999</v>
      </c>
      <c r="AI94">
        <v>433.805206</v>
      </c>
      <c r="AJ94">
        <v>444.95489500000002</v>
      </c>
      <c r="AK94" s="109">
        <v>3.9E-2</v>
      </c>
      <c r="AL94" s="26"/>
      <c r="AM94" s="27"/>
    </row>
    <row r="95" spans="1:39" ht="15" customHeight="1">
      <c r="A95" s="111" t="s">
        <v>213</v>
      </c>
      <c r="B95" t="s">
        <v>1818</v>
      </c>
      <c r="C95" t="s">
        <v>1998</v>
      </c>
      <c r="D95" t="s">
        <v>1999</v>
      </c>
      <c r="E95" t="s">
        <v>1894</v>
      </c>
      <c r="F95">
        <v>618.97699</v>
      </c>
      <c r="G95">
        <v>773.94256600000006</v>
      </c>
      <c r="H95">
        <v>834.68505900000002</v>
      </c>
      <c r="I95">
        <v>865.90063499999997</v>
      </c>
      <c r="J95">
        <v>915.13147000000004</v>
      </c>
      <c r="K95">
        <v>972.84936500000003</v>
      </c>
      <c r="L95">
        <v>1029.237061</v>
      </c>
      <c r="M95">
        <v>1086.4056399999999</v>
      </c>
      <c r="N95">
        <v>1144.977173</v>
      </c>
      <c r="O95">
        <v>1204.563721</v>
      </c>
      <c r="P95">
        <v>1265.042725</v>
      </c>
      <c r="Q95">
        <v>1326.9542240000001</v>
      </c>
      <c r="R95">
        <v>1389.4307859999999</v>
      </c>
      <c r="S95">
        <v>1452.5458980000001</v>
      </c>
      <c r="T95">
        <v>1516.279053</v>
      </c>
      <c r="U95">
        <v>1581.014404</v>
      </c>
      <c r="V95">
        <v>1646.630615</v>
      </c>
      <c r="W95">
        <v>1712.624634</v>
      </c>
      <c r="X95">
        <v>1779.0205080000001</v>
      </c>
      <c r="Y95">
        <v>1846.3770750000001</v>
      </c>
      <c r="Z95">
        <v>1915.294678</v>
      </c>
      <c r="AA95">
        <v>1986.276001</v>
      </c>
      <c r="AB95">
        <v>2059.3171390000002</v>
      </c>
      <c r="AC95">
        <v>2133.8937989999999</v>
      </c>
      <c r="AD95">
        <v>2209.33374</v>
      </c>
      <c r="AE95">
        <v>2284.8486330000001</v>
      </c>
      <c r="AF95">
        <v>2360.2358399999998</v>
      </c>
      <c r="AG95">
        <v>2435.9555660000001</v>
      </c>
      <c r="AH95">
        <v>2511.7475589999999</v>
      </c>
      <c r="AI95">
        <v>2586.9179690000001</v>
      </c>
      <c r="AJ95">
        <v>2660.772461</v>
      </c>
      <c r="AK95" s="109">
        <v>0.05</v>
      </c>
      <c r="AL95" s="26"/>
      <c r="AM95" s="27"/>
    </row>
    <row r="96" spans="1:39" ht="15" customHeight="1">
      <c r="A96" s="111" t="s">
        <v>212</v>
      </c>
      <c r="B96" t="s">
        <v>1819</v>
      </c>
      <c r="C96" t="s">
        <v>2000</v>
      </c>
      <c r="D96" t="s">
        <v>2001</v>
      </c>
      <c r="E96" t="s">
        <v>1894</v>
      </c>
      <c r="F96">
        <v>119.216713</v>
      </c>
      <c r="G96">
        <v>219.16575599999999</v>
      </c>
      <c r="H96">
        <v>263.28012100000001</v>
      </c>
      <c r="I96">
        <v>287.62631199999998</v>
      </c>
      <c r="J96">
        <v>305.624146</v>
      </c>
      <c r="K96">
        <v>318.87039199999998</v>
      </c>
      <c r="L96">
        <v>325.58288599999997</v>
      </c>
      <c r="M96">
        <v>331.68810999999999</v>
      </c>
      <c r="N96">
        <v>337.24822999999998</v>
      </c>
      <c r="O96">
        <v>342.24996900000002</v>
      </c>
      <c r="P96">
        <v>346.70931999999999</v>
      </c>
      <c r="Q96">
        <v>350.42318699999998</v>
      </c>
      <c r="R96">
        <v>353.38314800000001</v>
      </c>
      <c r="S96">
        <v>356.238068</v>
      </c>
      <c r="T96">
        <v>359.108002</v>
      </c>
      <c r="U96">
        <v>361.97283900000002</v>
      </c>
      <c r="V96">
        <v>364.90484600000002</v>
      </c>
      <c r="W96">
        <v>367.749908</v>
      </c>
      <c r="X96">
        <v>370.51232900000002</v>
      </c>
      <c r="Y96">
        <v>373.29528800000003</v>
      </c>
      <c r="Z96">
        <v>376.16384900000003</v>
      </c>
      <c r="AA96">
        <v>379.22448700000001</v>
      </c>
      <c r="AB96">
        <v>382.41839599999997</v>
      </c>
      <c r="AC96">
        <v>385.67401100000001</v>
      </c>
      <c r="AD96">
        <v>388.99264499999998</v>
      </c>
      <c r="AE96">
        <v>392.38583399999999</v>
      </c>
      <c r="AF96">
        <v>395.86617999999999</v>
      </c>
      <c r="AG96">
        <v>399.42041</v>
      </c>
      <c r="AH96">
        <v>403.10320999999999</v>
      </c>
      <c r="AI96">
        <v>406.96740699999998</v>
      </c>
      <c r="AJ96">
        <v>411.04797400000001</v>
      </c>
      <c r="AK96" s="109">
        <v>4.2000000000000003E-2</v>
      </c>
      <c r="AL96" s="26"/>
      <c r="AM96" s="27"/>
    </row>
    <row r="97" spans="1:39" ht="15" customHeight="1">
      <c r="A97" s="111" t="s">
        <v>211</v>
      </c>
      <c r="B97" t="s">
        <v>1820</v>
      </c>
      <c r="C97" t="s">
        <v>2002</v>
      </c>
      <c r="D97" t="s">
        <v>2003</v>
      </c>
      <c r="E97" t="s">
        <v>1894</v>
      </c>
      <c r="F97">
        <v>193.16528299999999</v>
      </c>
      <c r="G97">
        <v>374.90566999999999</v>
      </c>
      <c r="H97">
        <v>455.84149200000002</v>
      </c>
      <c r="I97">
        <v>500.13897700000001</v>
      </c>
      <c r="J97">
        <v>544.26348900000005</v>
      </c>
      <c r="K97">
        <v>581.05285600000002</v>
      </c>
      <c r="L97">
        <v>616.67150900000001</v>
      </c>
      <c r="M97">
        <v>652.93536400000005</v>
      </c>
      <c r="N97">
        <v>689.71502699999996</v>
      </c>
      <c r="O97">
        <v>726.80731200000002</v>
      </c>
      <c r="P97">
        <v>763.97796600000004</v>
      </c>
      <c r="Q97">
        <v>802.033142</v>
      </c>
      <c r="R97">
        <v>840.92266800000004</v>
      </c>
      <c r="S97">
        <v>880.67901600000005</v>
      </c>
      <c r="T97">
        <v>921.559753</v>
      </c>
      <c r="U97">
        <v>963.64355499999999</v>
      </c>
      <c r="V97">
        <v>1006.476013</v>
      </c>
      <c r="W97">
        <v>1050.5295410000001</v>
      </c>
      <c r="X97">
        <v>1095.922607</v>
      </c>
      <c r="Y97">
        <v>1142.6633300000001</v>
      </c>
      <c r="Z97">
        <v>1190.9151609999999</v>
      </c>
      <c r="AA97">
        <v>1240.471558</v>
      </c>
      <c r="AB97">
        <v>1291.4525149999999</v>
      </c>
      <c r="AC97">
        <v>1343.6793210000001</v>
      </c>
      <c r="AD97">
        <v>1397.3267820000001</v>
      </c>
      <c r="AE97">
        <v>1452.252686</v>
      </c>
      <c r="AF97">
        <v>1506.7248540000001</v>
      </c>
      <c r="AG97">
        <v>1562.0986330000001</v>
      </c>
      <c r="AH97">
        <v>1618.6655270000001</v>
      </c>
      <c r="AI97">
        <v>1676.7257079999999</v>
      </c>
      <c r="AJ97">
        <v>1736.6813959999999</v>
      </c>
      <c r="AK97" s="109">
        <v>7.5999999999999998E-2</v>
      </c>
      <c r="AL97" s="26"/>
      <c r="AM97" s="27"/>
    </row>
    <row r="98" spans="1:39" ht="15" customHeight="1">
      <c r="A98" s="111" t="s">
        <v>210</v>
      </c>
      <c r="B98" t="s">
        <v>1821</v>
      </c>
      <c r="C98" t="s">
        <v>2004</v>
      </c>
      <c r="D98" t="s">
        <v>2005</v>
      </c>
      <c r="E98" t="s">
        <v>1894</v>
      </c>
      <c r="F98">
        <v>81.559464000000006</v>
      </c>
      <c r="G98">
        <v>140.07978800000001</v>
      </c>
      <c r="H98">
        <v>165.057816</v>
      </c>
      <c r="I98">
        <v>178.403839</v>
      </c>
      <c r="J98">
        <v>194.78753699999999</v>
      </c>
      <c r="K98">
        <v>210.56733700000001</v>
      </c>
      <c r="L98">
        <v>228.399734</v>
      </c>
      <c r="M98">
        <v>247.63130200000001</v>
      </c>
      <c r="N98">
        <v>268.32702599999999</v>
      </c>
      <c r="O98">
        <v>290.29193099999998</v>
      </c>
      <c r="P98">
        <v>313.18335000000002</v>
      </c>
      <c r="Q98">
        <v>336.74285900000001</v>
      </c>
      <c r="R98">
        <v>360.68170199999997</v>
      </c>
      <c r="S98">
        <v>384.776276</v>
      </c>
      <c r="T98">
        <v>408.93795799999998</v>
      </c>
      <c r="U98">
        <v>433.79733299999998</v>
      </c>
      <c r="V98">
        <v>459.64868200000001</v>
      </c>
      <c r="W98">
        <v>486.68194599999998</v>
      </c>
      <c r="X98">
        <v>514.95910600000002</v>
      </c>
      <c r="Y98">
        <v>544.50598100000002</v>
      </c>
      <c r="Z98">
        <v>575.342896</v>
      </c>
      <c r="AA98">
        <v>607.26843299999996</v>
      </c>
      <c r="AB98">
        <v>640.44976799999995</v>
      </c>
      <c r="AC98">
        <v>674.97344999999996</v>
      </c>
      <c r="AD98">
        <v>710.845642</v>
      </c>
      <c r="AE98">
        <v>748.08526600000005</v>
      </c>
      <c r="AF98">
        <v>786.48590100000001</v>
      </c>
      <c r="AG98">
        <v>826.15936299999998</v>
      </c>
      <c r="AH98">
        <v>867.20568800000001</v>
      </c>
      <c r="AI98">
        <v>909.61236599999995</v>
      </c>
      <c r="AJ98">
        <v>953.42645300000004</v>
      </c>
      <c r="AK98" s="109">
        <v>8.5000000000000006E-2</v>
      </c>
      <c r="AL98" s="26"/>
      <c r="AM98" s="27"/>
    </row>
    <row r="99" spans="1:39" ht="15" customHeight="1">
      <c r="A99" s="111" t="s">
        <v>209</v>
      </c>
      <c r="B99" t="s">
        <v>1822</v>
      </c>
      <c r="C99" t="s">
        <v>2006</v>
      </c>
      <c r="D99" t="s">
        <v>2007</v>
      </c>
      <c r="E99" t="s">
        <v>1894</v>
      </c>
      <c r="F99">
        <v>69.742096000000004</v>
      </c>
      <c r="G99">
        <v>131.43804900000001</v>
      </c>
      <c r="H99">
        <v>158.68034399999999</v>
      </c>
      <c r="I99">
        <v>173.520599</v>
      </c>
      <c r="J99">
        <v>186.72010800000001</v>
      </c>
      <c r="K99">
        <v>196.99890099999999</v>
      </c>
      <c r="L99">
        <v>204.19982899999999</v>
      </c>
      <c r="M99">
        <v>211.61386100000001</v>
      </c>
      <c r="N99">
        <v>219.25602699999999</v>
      </c>
      <c r="O99">
        <v>227.12773100000001</v>
      </c>
      <c r="P99">
        <v>235.23220800000001</v>
      </c>
      <c r="Q99">
        <v>243.57475299999999</v>
      </c>
      <c r="R99">
        <v>252.12411499999999</v>
      </c>
      <c r="S99">
        <v>260.86148100000003</v>
      </c>
      <c r="T99">
        <v>269.78302000000002</v>
      </c>
      <c r="U99">
        <v>278.88677999999999</v>
      </c>
      <c r="V99">
        <v>288.14254799999998</v>
      </c>
      <c r="W99">
        <v>297.51876800000002</v>
      </c>
      <c r="X99">
        <v>306.90365600000001</v>
      </c>
      <c r="Y99">
        <v>316.35650600000002</v>
      </c>
      <c r="Z99">
        <v>326.06564300000002</v>
      </c>
      <c r="AA99">
        <v>336.02792399999998</v>
      </c>
      <c r="AB99">
        <v>346.25894199999999</v>
      </c>
      <c r="AC99">
        <v>356.76721199999997</v>
      </c>
      <c r="AD99">
        <v>367.55902099999997</v>
      </c>
      <c r="AE99">
        <v>378.64498900000001</v>
      </c>
      <c r="AF99">
        <v>390.02023300000002</v>
      </c>
      <c r="AG99">
        <v>401.705444</v>
      </c>
      <c r="AH99">
        <v>413.71331800000002</v>
      </c>
      <c r="AI99">
        <v>426.05297899999999</v>
      </c>
      <c r="AJ99">
        <v>438.73550399999999</v>
      </c>
      <c r="AK99" s="109">
        <v>6.3E-2</v>
      </c>
      <c r="AL99" s="26"/>
      <c r="AM99" s="27"/>
    </row>
    <row r="100" spans="1:39" ht="15" customHeight="1">
      <c r="A100" s="111" t="s">
        <v>208</v>
      </c>
      <c r="B100" t="s">
        <v>153</v>
      </c>
      <c r="C100" t="s">
        <v>2008</v>
      </c>
      <c r="D100" t="s">
        <v>2009</v>
      </c>
      <c r="E100" t="s">
        <v>1894</v>
      </c>
      <c r="F100">
        <v>3126.5522460000002</v>
      </c>
      <c r="G100">
        <v>4820.5991210000002</v>
      </c>
      <c r="H100">
        <v>5532.1162109999996</v>
      </c>
      <c r="I100">
        <v>5913.2172849999997</v>
      </c>
      <c r="J100">
        <v>6273.8740230000003</v>
      </c>
      <c r="K100">
        <v>6604.2436520000001</v>
      </c>
      <c r="L100">
        <v>6878.6030270000001</v>
      </c>
      <c r="M100">
        <v>7149.3627930000002</v>
      </c>
      <c r="N100">
        <v>7423.7387699999999</v>
      </c>
      <c r="O100">
        <v>7702.3920900000003</v>
      </c>
      <c r="P100">
        <v>7987.1445309999999</v>
      </c>
      <c r="Q100">
        <v>8281.5058590000008</v>
      </c>
      <c r="R100">
        <v>8587.8398440000001</v>
      </c>
      <c r="S100">
        <v>8901.640625</v>
      </c>
      <c r="T100">
        <v>9226.9306639999995</v>
      </c>
      <c r="U100">
        <v>9564.3505860000005</v>
      </c>
      <c r="V100">
        <v>9906.5800780000009</v>
      </c>
      <c r="W100">
        <v>10254.654296999999</v>
      </c>
      <c r="X100">
        <v>10613.206055000001</v>
      </c>
      <c r="Y100">
        <v>10986.487305000001</v>
      </c>
      <c r="Z100">
        <v>11376.044921999999</v>
      </c>
      <c r="AA100">
        <v>11776.154296999999</v>
      </c>
      <c r="AB100">
        <v>12188.618164</v>
      </c>
      <c r="AC100">
        <v>12612.699219</v>
      </c>
      <c r="AD100">
        <v>13047.407227</v>
      </c>
      <c r="AE100">
        <v>13496.378906</v>
      </c>
      <c r="AF100">
        <v>13950.429688</v>
      </c>
      <c r="AG100">
        <v>14412.765625</v>
      </c>
      <c r="AH100">
        <v>14892.926758</v>
      </c>
      <c r="AI100">
        <v>15385.905273</v>
      </c>
      <c r="AJ100">
        <v>15892.688477</v>
      </c>
      <c r="AK100" s="109">
        <v>5.6000000000000001E-2</v>
      </c>
      <c r="AL100" s="26"/>
      <c r="AM100" s="27"/>
    </row>
    <row r="101" spans="1:39" ht="15" customHeight="1">
      <c r="A101" s="111"/>
      <c r="B101" t="s">
        <v>207</v>
      </c>
      <c r="D101" t="s">
        <v>2010</v>
      </c>
    </row>
    <row r="102" spans="1:39" ht="15" customHeight="1">
      <c r="A102" s="111" t="s">
        <v>206</v>
      </c>
      <c r="B102" t="s">
        <v>1810</v>
      </c>
      <c r="C102" t="s">
        <v>2011</v>
      </c>
      <c r="D102" t="s">
        <v>2012</v>
      </c>
      <c r="E102" t="s">
        <v>1289</v>
      </c>
      <c r="F102">
        <v>12.766569</v>
      </c>
      <c r="G102">
        <v>0</v>
      </c>
      <c r="H102">
        <v>52.252617000000001</v>
      </c>
      <c r="I102">
        <v>248.57482899999999</v>
      </c>
      <c r="J102">
        <v>330.391479</v>
      </c>
      <c r="K102">
        <v>439.402985</v>
      </c>
      <c r="L102">
        <v>411.22607399999998</v>
      </c>
      <c r="M102">
        <v>354.74939000000001</v>
      </c>
      <c r="N102">
        <v>378.830444</v>
      </c>
      <c r="O102">
        <v>377.69354199999998</v>
      </c>
      <c r="P102">
        <v>381.38244600000002</v>
      </c>
      <c r="Q102">
        <v>398.93676799999997</v>
      </c>
      <c r="R102">
        <v>431.60232500000001</v>
      </c>
      <c r="S102">
        <v>435.109894</v>
      </c>
      <c r="T102">
        <v>454.00390599999997</v>
      </c>
      <c r="U102">
        <v>505.740814</v>
      </c>
      <c r="V102">
        <v>485.64434799999998</v>
      </c>
      <c r="W102">
        <v>465.71890300000001</v>
      </c>
      <c r="X102">
        <v>467.244598</v>
      </c>
      <c r="Y102">
        <v>484.81994600000002</v>
      </c>
      <c r="Z102">
        <v>504.47668499999997</v>
      </c>
      <c r="AA102">
        <v>500.82284499999997</v>
      </c>
      <c r="AB102">
        <v>499.29113799999999</v>
      </c>
      <c r="AC102">
        <v>497.291901</v>
      </c>
      <c r="AD102">
        <v>492.55853300000001</v>
      </c>
      <c r="AE102">
        <v>508.42498799999998</v>
      </c>
      <c r="AF102">
        <v>497.58764600000001</v>
      </c>
      <c r="AG102">
        <v>485.03704800000003</v>
      </c>
      <c r="AH102">
        <v>514.04174799999998</v>
      </c>
      <c r="AI102">
        <v>519.24786400000005</v>
      </c>
      <c r="AJ102">
        <v>528.54553199999998</v>
      </c>
      <c r="AK102" s="109">
        <v>0.13200000000000001</v>
      </c>
      <c r="AL102" s="26"/>
      <c r="AM102" s="27"/>
    </row>
    <row r="103" spans="1:39" ht="15" customHeight="1">
      <c r="A103" s="111" t="s">
        <v>205</v>
      </c>
      <c r="B103" t="s">
        <v>1825</v>
      </c>
      <c r="C103" t="s">
        <v>2013</v>
      </c>
      <c r="D103" t="s">
        <v>2014</v>
      </c>
      <c r="E103" t="s">
        <v>1289</v>
      </c>
      <c r="F103">
        <v>0</v>
      </c>
      <c r="G103">
        <v>0</v>
      </c>
      <c r="H103">
        <v>52.252617000000001</v>
      </c>
      <c r="I103">
        <v>215.17271400000001</v>
      </c>
      <c r="J103">
        <v>271.25543199999998</v>
      </c>
      <c r="K103">
        <v>330.52179000000001</v>
      </c>
      <c r="L103">
        <v>287.98703</v>
      </c>
      <c r="M103">
        <v>269.181152</v>
      </c>
      <c r="N103">
        <v>287.40625</v>
      </c>
      <c r="O103">
        <v>297.00683600000002</v>
      </c>
      <c r="P103">
        <v>296.81982399999998</v>
      </c>
      <c r="Q103">
        <v>304.10839800000002</v>
      </c>
      <c r="R103">
        <v>321.96484400000003</v>
      </c>
      <c r="S103">
        <v>321.381348</v>
      </c>
      <c r="T103">
        <v>331.68066399999998</v>
      </c>
      <c r="U103">
        <v>341.06982399999998</v>
      </c>
      <c r="V103">
        <v>328.57568400000002</v>
      </c>
      <c r="W103">
        <v>316.873535</v>
      </c>
      <c r="X103">
        <v>319.953125</v>
      </c>
      <c r="Y103">
        <v>334.36181599999998</v>
      </c>
      <c r="Z103">
        <v>350.70898399999999</v>
      </c>
      <c r="AA103">
        <v>351.05908199999999</v>
      </c>
      <c r="AB103">
        <v>353.11474600000003</v>
      </c>
      <c r="AC103">
        <v>354.75</v>
      </c>
      <c r="AD103">
        <v>354.50195300000001</v>
      </c>
      <c r="AE103">
        <v>368.693848</v>
      </c>
      <c r="AF103">
        <v>363.92334</v>
      </c>
      <c r="AG103">
        <v>357.78955100000002</v>
      </c>
      <c r="AH103">
        <v>381.774902</v>
      </c>
      <c r="AI103">
        <v>388.75439499999999</v>
      </c>
      <c r="AJ103">
        <v>398.66357399999998</v>
      </c>
      <c r="AK103" t="s">
        <v>146</v>
      </c>
      <c r="AL103" s="26"/>
      <c r="AM103" s="27"/>
    </row>
    <row r="104" spans="1:39" ht="15" customHeight="1">
      <c r="A104" s="111" t="s">
        <v>204</v>
      </c>
      <c r="B104" t="s">
        <v>1826</v>
      </c>
      <c r="C104" t="s">
        <v>2015</v>
      </c>
      <c r="D104" t="s">
        <v>2016</v>
      </c>
      <c r="E104" t="s">
        <v>1289</v>
      </c>
      <c r="F104">
        <v>12.766569</v>
      </c>
      <c r="G104">
        <v>0</v>
      </c>
      <c r="H104">
        <v>0</v>
      </c>
      <c r="I104">
        <v>33.402121999999999</v>
      </c>
      <c r="J104">
        <v>59.136063</v>
      </c>
      <c r="K104">
        <v>104.879364</v>
      </c>
      <c r="L104">
        <v>92.835693000000006</v>
      </c>
      <c r="M104">
        <v>85.568236999999996</v>
      </c>
      <c r="N104">
        <v>82.376464999999996</v>
      </c>
      <c r="O104">
        <v>80.686699000000004</v>
      </c>
      <c r="P104">
        <v>80.313972000000007</v>
      </c>
      <c r="Q104">
        <v>81.061317000000003</v>
      </c>
      <c r="R104">
        <v>83.608931999999996</v>
      </c>
      <c r="S104">
        <v>82.279060000000001</v>
      </c>
      <c r="T104">
        <v>82.893783999999997</v>
      </c>
      <c r="U104">
        <v>83.294044</v>
      </c>
      <c r="V104">
        <v>79.429276000000002</v>
      </c>
      <c r="W104">
        <v>75.751373000000001</v>
      </c>
      <c r="X104">
        <v>75.175995</v>
      </c>
      <c r="Y104">
        <v>77.023300000000006</v>
      </c>
      <c r="Z104">
        <v>79.270615000000006</v>
      </c>
      <c r="AA104">
        <v>78.606292999999994</v>
      </c>
      <c r="AB104">
        <v>78.231583000000001</v>
      </c>
      <c r="AC104">
        <v>78.065331</v>
      </c>
      <c r="AD104">
        <v>77.528380999999996</v>
      </c>
      <c r="AE104">
        <v>80.187072999999998</v>
      </c>
      <c r="AF104">
        <v>79.024780000000007</v>
      </c>
      <c r="AG104">
        <v>77.621887000000001</v>
      </c>
      <c r="AH104">
        <v>81.843124000000003</v>
      </c>
      <c r="AI104">
        <v>82.480041999999997</v>
      </c>
      <c r="AJ104">
        <v>83.674926999999997</v>
      </c>
      <c r="AK104" s="109">
        <v>6.5000000000000002E-2</v>
      </c>
      <c r="AL104" s="26"/>
      <c r="AM104" s="27"/>
    </row>
    <row r="105" spans="1:39" ht="15" customHeight="1">
      <c r="A105" s="41" t="s">
        <v>203</v>
      </c>
      <c r="B105" t="s">
        <v>1827</v>
      </c>
      <c r="C105" t="s">
        <v>2017</v>
      </c>
      <c r="D105" t="s">
        <v>2018</v>
      </c>
      <c r="E105" t="s">
        <v>1289</v>
      </c>
      <c r="F105">
        <v>0</v>
      </c>
      <c r="G105">
        <v>0</v>
      </c>
      <c r="H105">
        <v>0</v>
      </c>
      <c r="I105">
        <v>0</v>
      </c>
      <c r="J105">
        <v>0</v>
      </c>
      <c r="K105">
        <v>4.0018310000000001</v>
      </c>
      <c r="L105">
        <v>30.403351000000001</v>
      </c>
      <c r="M105">
        <v>0</v>
      </c>
      <c r="N105">
        <v>9.0477260000000008</v>
      </c>
      <c r="O105">
        <v>0</v>
      </c>
      <c r="P105">
        <v>4.2486610000000002</v>
      </c>
      <c r="Q105">
        <v>13.767071</v>
      </c>
      <c r="R105">
        <v>26.028538000000001</v>
      </c>
      <c r="S105">
        <v>31.449504999999998</v>
      </c>
      <c r="T105">
        <v>39.429431999999998</v>
      </c>
      <c r="U105">
        <v>81.376953</v>
      </c>
      <c r="V105">
        <v>77.639403999999999</v>
      </c>
      <c r="W105">
        <v>73.093993999999995</v>
      </c>
      <c r="X105">
        <v>72.115478999999993</v>
      </c>
      <c r="Y105">
        <v>73.434814000000003</v>
      </c>
      <c r="Z105">
        <v>74.497069999999994</v>
      </c>
      <c r="AA105">
        <v>71.157471000000001</v>
      </c>
      <c r="AB105">
        <v>67.944823999999997</v>
      </c>
      <c r="AC105">
        <v>64.476562000000001</v>
      </c>
      <c r="AD105">
        <v>60.528198000000003</v>
      </c>
      <c r="AE105">
        <v>59.544066999999998</v>
      </c>
      <c r="AF105">
        <v>54.639525999999996</v>
      </c>
      <c r="AG105">
        <v>49.625610000000002</v>
      </c>
      <c r="AH105">
        <v>50.423706000000003</v>
      </c>
      <c r="AI105">
        <v>48.013427999999998</v>
      </c>
      <c r="AJ105">
        <v>46.207031000000001</v>
      </c>
      <c r="AK105" t="s">
        <v>146</v>
      </c>
      <c r="AL105" s="26"/>
      <c r="AM105" s="27"/>
    </row>
    <row r="106" spans="1:39" ht="15" customHeight="1">
      <c r="A106" s="41" t="s">
        <v>202</v>
      </c>
      <c r="B106" t="s">
        <v>1811</v>
      </c>
      <c r="C106" t="s">
        <v>2019</v>
      </c>
      <c r="D106" t="s">
        <v>2020</v>
      </c>
      <c r="E106" t="s">
        <v>1289</v>
      </c>
      <c r="F106">
        <v>0</v>
      </c>
      <c r="G106">
        <v>0</v>
      </c>
      <c r="H106">
        <v>11.480247</v>
      </c>
      <c r="I106">
        <v>23.068840000000002</v>
      </c>
      <c r="J106">
        <v>51.716681999999999</v>
      </c>
      <c r="K106">
        <v>46.809795000000001</v>
      </c>
      <c r="L106">
        <v>46.414143000000003</v>
      </c>
      <c r="M106">
        <v>47.910172000000003</v>
      </c>
      <c r="N106">
        <v>49.151169000000003</v>
      </c>
      <c r="O106">
        <v>50.310692000000003</v>
      </c>
      <c r="P106">
        <v>52.485390000000002</v>
      </c>
      <c r="Q106">
        <v>55.767746000000002</v>
      </c>
      <c r="R106">
        <v>58.284194999999997</v>
      </c>
      <c r="S106">
        <v>58.741089000000002</v>
      </c>
      <c r="T106">
        <v>58.515366</v>
      </c>
      <c r="U106">
        <v>58.297241</v>
      </c>
      <c r="V106">
        <v>58.581817999999998</v>
      </c>
      <c r="W106">
        <v>58.656478999999997</v>
      </c>
      <c r="X106">
        <v>58.849564000000001</v>
      </c>
      <c r="Y106">
        <v>59.253310999999997</v>
      </c>
      <c r="Z106">
        <v>59.697662000000001</v>
      </c>
      <c r="AA106">
        <v>59.965499999999999</v>
      </c>
      <c r="AB106">
        <v>60.650925000000001</v>
      </c>
      <c r="AC106">
        <v>61.431274000000002</v>
      </c>
      <c r="AD106">
        <v>62.362166999999999</v>
      </c>
      <c r="AE106">
        <v>63.440261999999997</v>
      </c>
      <c r="AF106">
        <v>64.637787000000003</v>
      </c>
      <c r="AG106">
        <v>65.894576999999998</v>
      </c>
      <c r="AH106">
        <v>67.150374999999997</v>
      </c>
      <c r="AI106">
        <v>68.474670000000003</v>
      </c>
      <c r="AJ106">
        <v>70.012039000000001</v>
      </c>
      <c r="AK106" t="s">
        <v>146</v>
      </c>
      <c r="AL106" s="26"/>
      <c r="AM106" s="27"/>
    </row>
    <row r="107" spans="1:39" ht="15" customHeight="1">
      <c r="A107" s="41" t="s">
        <v>201</v>
      </c>
      <c r="B107" t="s">
        <v>1825</v>
      </c>
      <c r="C107" t="s">
        <v>2021</v>
      </c>
      <c r="D107" t="s">
        <v>2022</v>
      </c>
      <c r="E107" t="s">
        <v>1289</v>
      </c>
      <c r="F107">
        <v>0</v>
      </c>
      <c r="G107">
        <v>0</v>
      </c>
      <c r="H107">
        <v>11.480247</v>
      </c>
      <c r="I107">
        <v>18.501953</v>
      </c>
      <c r="J107">
        <v>28.589088</v>
      </c>
      <c r="K107">
        <v>28.648199000000002</v>
      </c>
      <c r="L107">
        <v>26.231873</v>
      </c>
      <c r="M107">
        <v>26.711853000000001</v>
      </c>
      <c r="N107">
        <v>27.148743</v>
      </c>
      <c r="O107">
        <v>27.586272999999998</v>
      </c>
      <c r="P107">
        <v>29.185669000000001</v>
      </c>
      <c r="Q107">
        <v>31.864899000000001</v>
      </c>
      <c r="R107">
        <v>31.920624</v>
      </c>
      <c r="S107">
        <v>32.034058000000002</v>
      </c>
      <c r="T107">
        <v>32.151305999999998</v>
      </c>
      <c r="U107">
        <v>32.279724000000002</v>
      </c>
      <c r="V107">
        <v>32.670257999999997</v>
      </c>
      <c r="W107">
        <v>32.964874000000002</v>
      </c>
      <c r="X107">
        <v>33.331511999999996</v>
      </c>
      <c r="Y107">
        <v>33.820189999999997</v>
      </c>
      <c r="Z107">
        <v>34.338622999999998</v>
      </c>
      <c r="AA107">
        <v>34.777588000000002</v>
      </c>
      <c r="AB107">
        <v>35.450133999999998</v>
      </c>
      <c r="AC107">
        <v>36.188476999999999</v>
      </c>
      <c r="AD107">
        <v>37.024292000000003</v>
      </c>
      <c r="AE107">
        <v>37.955139000000003</v>
      </c>
      <c r="AF107">
        <v>38.962952000000001</v>
      </c>
      <c r="AG107">
        <v>40.013916000000002</v>
      </c>
      <c r="AH107">
        <v>41.072693000000001</v>
      </c>
      <c r="AI107">
        <v>42.169922</v>
      </c>
      <c r="AJ107">
        <v>43.382263000000002</v>
      </c>
      <c r="AK107" t="s">
        <v>146</v>
      </c>
      <c r="AL107" s="26"/>
      <c r="AM107" s="27"/>
    </row>
    <row r="108" spans="1:39" ht="15" customHeight="1">
      <c r="A108" s="41" t="s">
        <v>200</v>
      </c>
      <c r="B108" t="s">
        <v>1826</v>
      </c>
      <c r="C108" t="s">
        <v>2023</v>
      </c>
      <c r="D108" t="s">
        <v>2024</v>
      </c>
      <c r="E108" t="s">
        <v>1289</v>
      </c>
      <c r="F108">
        <v>0</v>
      </c>
      <c r="G108">
        <v>0</v>
      </c>
      <c r="H108">
        <v>0</v>
      </c>
      <c r="I108">
        <v>4.5668870000000004</v>
      </c>
      <c r="J108">
        <v>12.589356</v>
      </c>
      <c r="K108">
        <v>9.0128219999999999</v>
      </c>
      <c r="L108">
        <v>6.2567649999999997</v>
      </c>
      <c r="M108">
        <v>6.9326930000000004</v>
      </c>
      <c r="N108">
        <v>7.5462170000000004</v>
      </c>
      <c r="O108">
        <v>8.1051570000000002</v>
      </c>
      <c r="P108">
        <v>8.5770630000000008</v>
      </c>
      <c r="Q108">
        <v>9.0623930000000001</v>
      </c>
      <c r="R108">
        <v>11.429062</v>
      </c>
      <c r="S108">
        <v>11.703583</v>
      </c>
      <c r="T108">
        <v>11.357070999999999</v>
      </c>
      <c r="U108">
        <v>11.056609999999999</v>
      </c>
      <c r="V108">
        <v>10.912781000000001</v>
      </c>
      <c r="W108">
        <v>10.758347000000001</v>
      </c>
      <c r="X108">
        <v>10.664505</v>
      </c>
      <c r="Y108">
        <v>10.645889</v>
      </c>
      <c r="Z108">
        <v>10.667847</v>
      </c>
      <c r="AA108">
        <v>10.660721000000001</v>
      </c>
      <c r="AB108">
        <v>10.758011</v>
      </c>
      <c r="AC108">
        <v>10.88031</v>
      </c>
      <c r="AD108">
        <v>11.033249</v>
      </c>
      <c r="AE108">
        <v>11.213760000000001</v>
      </c>
      <c r="AF108">
        <v>11.414612</v>
      </c>
      <c r="AG108">
        <v>11.621231</v>
      </c>
      <c r="AH108">
        <v>11.819350999999999</v>
      </c>
      <c r="AI108">
        <v>12.029266</v>
      </c>
      <c r="AJ108">
        <v>12.284682999999999</v>
      </c>
      <c r="AK108" t="s">
        <v>146</v>
      </c>
      <c r="AL108" s="26"/>
      <c r="AM108" s="27"/>
    </row>
    <row r="109" spans="1:39" ht="15" customHeight="1">
      <c r="A109" s="41" t="s">
        <v>199</v>
      </c>
      <c r="B109" t="s">
        <v>1827</v>
      </c>
      <c r="C109" t="s">
        <v>2025</v>
      </c>
      <c r="D109" t="s">
        <v>2026</v>
      </c>
      <c r="E109" t="s">
        <v>1289</v>
      </c>
      <c r="F109">
        <v>0</v>
      </c>
      <c r="G109">
        <v>0</v>
      </c>
      <c r="H109">
        <v>0</v>
      </c>
      <c r="I109">
        <v>0</v>
      </c>
      <c r="J109">
        <v>10.538239000000001</v>
      </c>
      <c r="K109">
        <v>9.1487730000000003</v>
      </c>
      <c r="L109">
        <v>13.925507</v>
      </c>
      <c r="M109">
        <v>14.265625</v>
      </c>
      <c r="N109">
        <v>14.456206999999999</v>
      </c>
      <c r="O109">
        <v>14.619263</v>
      </c>
      <c r="P109">
        <v>14.722656000000001</v>
      </c>
      <c r="Q109">
        <v>14.840453999999999</v>
      </c>
      <c r="R109">
        <v>14.934509</v>
      </c>
      <c r="S109">
        <v>15.003448000000001</v>
      </c>
      <c r="T109">
        <v>15.006989000000001</v>
      </c>
      <c r="U109">
        <v>14.960907000000001</v>
      </c>
      <c r="V109">
        <v>14.998779000000001</v>
      </c>
      <c r="W109">
        <v>14.933258</v>
      </c>
      <c r="X109">
        <v>14.853546</v>
      </c>
      <c r="Y109">
        <v>14.787231</v>
      </c>
      <c r="Z109">
        <v>14.691193</v>
      </c>
      <c r="AA109">
        <v>14.527191</v>
      </c>
      <c r="AB109">
        <v>14.442780000000001</v>
      </c>
      <c r="AC109">
        <v>14.362488000000001</v>
      </c>
      <c r="AD109">
        <v>14.304626000000001</v>
      </c>
      <c r="AE109">
        <v>14.271362</v>
      </c>
      <c r="AF109">
        <v>14.260223</v>
      </c>
      <c r="AG109">
        <v>14.25943</v>
      </c>
      <c r="AH109">
        <v>14.258331</v>
      </c>
      <c r="AI109">
        <v>14.275482</v>
      </c>
      <c r="AJ109">
        <v>14.345093</v>
      </c>
      <c r="AK109" t="s">
        <v>146</v>
      </c>
      <c r="AL109" s="26"/>
      <c r="AM109" s="27"/>
    </row>
    <row r="110" spans="1:39" ht="15" customHeight="1">
      <c r="A110" s="41" t="s">
        <v>198</v>
      </c>
      <c r="B110" t="s">
        <v>1812</v>
      </c>
      <c r="C110" t="s">
        <v>2027</v>
      </c>
      <c r="D110" t="s">
        <v>2028</v>
      </c>
      <c r="E110" t="s">
        <v>1289</v>
      </c>
      <c r="F110">
        <v>0</v>
      </c>
      <c r="G110">
        <v>0</v>
      </c>
      <c r="H110">
        <v>0</v>
      </c>
      <c r="I110">
        <v>14.142521</v>
      </c>
      <c r="J110">
        <v>35.199738000000004</v>
      </c>
      <c r="K110">
        <v>33.541885000000001</v>
      </c>
      <c r="L110">
        <v>29.704160999999999</v>
      </c>
      <c r="M110">
        <v>37.478279000000001</v>
      </c>
      <c r="N110">
        <v>40.383105999999998</v>
      </c>
      <c r="O110">
        <v>43.874802000000003</v>
      </c>
      <c r="P110">
        <v>47.267197000000003</v>
      </c>
      <c r="Q110">
        <v>49.578643999999997</v>
      </c>
      <c r="R110">
        <v>52.026057999999999</v>
      </c>
      <c r="S110">
        <v>56.148299999999999</v>
      </c>
      <c r="T110">
        <v>61.598576000000001</v>
      </c>
      <c r="U110">
        <v>62.922504000000004</v>
      </c>
      <c r="V110">
        <v>63.972118000000002</v>
      </c>
      <c r="W110">
        <v>65.340553</v>
      </c>
      <c r="X110">
        <v>66.743408000000002</v>
      </c>
      <c r="Y110">
        <v>68.186027999999993</v>
      </c>
      <c r="Z110">
        <v>69.637908999999993</v>
      </c>
      <c r="AA110">
        <v>70.906447999999997</v>
      </c>
      <c r="AB110">
        <v>72.419769000000002</v>
      </c>
      <c r="AC110">
        <v>73.997642999999997</v>
      </c>
      <c r="AD110">
        <v>75.639694000000006</v>
      </c>
      <c r="AE110">
        <v>77.356673999999998</v>
      </c>
      <c r="AF110">
        <v>78.551102</v>
      </c>
      <c r="AG110">
        <v>80.447158999999999</v>
      </c>
      <c r="AH110">
        <v>82.517264999999995</v>
      </c>
      <c r="AI110">
        <v>84.766593999999998</v>
      </c>
      <c r="AJ110">
        <v>87.225166000000002</v>
      </c>
      <c r="AK110" t="s">
        <v>146</v>
      </c>
      <c r="AL110" s="26"/>
      <c r="AM110" s="27"/>
    </row>
    <row r="111" spans="1:39" ht="15" customHeight="1">
      <c r="A111" s="41" t="s">
        <v>197</v>
      </c>
      <c r="B111" t="s">
        <v>1825</v>
      </c>
      <c r="C111" t="s">
        <v>2029</v>
      </c>
      <c r="D111" t="s">
        <v>2030</v>
      </c>
      <c r="E111" t="s">
        <v>1289</v>
      </c>
      <c r="F111">
        <v>0</v>
      </c>
      <c r="G111">
        <v>0</v>
      </c>
      <c r="H111">
        <v>0</v>
      </c>
      <c r="I111">
        <v>13.620169000000001</v>
      </c>
      <c r="J111">
        <v>28.143758999999999</v>
      </c>
      <c r="K111">
        <v>27.264645000000002</v>
      </c>
      <c r="L111">
        <v>25.290241000000002</v>
      </c>
      <c r="M111">
        <v>27.489864000000001</v>
      </c>
      <c r="N111">
        <v>29.755880000000001</v>
      </c>
      <c r="O111">
        <v>32.031395000000003</v>
      </c>
      <c r="P111">
        <v>34.265774</v>
      </c>
      <c r="Q111">
        <v>36.307617</v>
      </c>
      <c r="R111">
        <v>38.427318999999997</v>
      </c>
      <c r="S111">
        <v>42.206665000000001</v>
      </c>
      <c r="T111">
        <v>47.322814999999999</v>
      </c>
      <c r="U111">
        <v>48.313538000000001</v>
      </c>
      <c r="V111">
        <v>49.131348000000003</v>
      </c>
      <c r="W111">
        <v>50.185547</v>
      </c>
      <c r="X111">
        <v>51.317261000000002</v>
      </c>
      <c r="Y111">
        <v>52.507080000000002</v>
      </c>
      <c r="Z111">
        <v>53.729553000000003</v>
      </c>
      <c r="AA111">
        <v>54.841431</v>
      </c>
      <c r="AB111">
        <v>56.153686999999998</v>
      </c>
      <c r="AC111">
        <v>57.533996999999999</v>
      </c>
      <c r="AD111">
        <v>58.981628000000001</v>
      </c>
      <c r="AE111">
        <v>60.504883</v>
      </c>
      <c r="AF111">
        <v>61.633727999999998</v>
      </c>
      <c r="AG111">
        <v>63.298462000000001</v>
      </c>
      <c r="AH111">
        <v>65.119140999999999</v>
      </c>
      <c r="AI111">
        <v>67.116271999999995</v>
      </c>
      <c r="AJ111">
        <v>69.284851000000003</v>
      </c>
      <c r="AK111" t="s">
        <v>146</v>
      </c>
      <c r="AL111" s="26"/>
      <c r="AM111" s="27"/>
    </row>
    <row r="112" spans="1:39" ht="15" customHeight="1">
      <c r="A112" s="41" t="s">
        <v>196</v>
      </c>
      <c r="B112" t="s">
        <v>1826</v>
      </c>
      <c r="C112" t="s">
        <v>2031</v>
      </c>
      <c r="D112" t="s">
        <v>2032</v>
      </c>
      <c r="E112" t="s">
        <v>1289</v>
      </c>
      <c r="F112">
        <v>0</v>
      </c>
      <c r="G112">
        <v>0</v>
      </c>
      <c r="H112">
        <v>0</v>
      </c>
      <c r="I112">
        <v>0.52235200000000004</v>
      </c>
      <c r="J112">
        <v>2.8203900000000002</v>
      </c>
      <c r="K112">
        <v>2.3949699999999998</v>
      </c>
      <c r="L112">
        <v>1.310349</v>
      </c>
      <c r="M112">
        <v>1.610806</v>
      </c>
      <c r="N112">
        <v>1.8231029999999999</v>
      </c>
      <c r="O112">
        <v>2.7190470000000002</v>
      </c>
      <c r="P112">
        <v>3.587437</v>
      </c>
      <c r="Q112">
        <v>3.6457980000000001</v>
      </c>
      <c r="R112">
        <v>3.7253270000000001</v>
      </c>
      <c r="S112">
        <v>3.819534</v>
      </c>
      <c r="T112">
        <v>3.9216350000000002</v>
      </c>
      <c r="U112">
        <v>4.0356940000000003</v>
      </c>
      <c r="V112">
        <v>4.1299549999999998</v>
      </c>
      <c r="W112">
        <v>4.2675090000000004</v>
      </c>
      <c r="X112">
        <v>4.3737069999999996</v>
      </c>
      <c r="Y112">
        <v>4.47567</v>
      </c>
      <c r="Z112">
        <v>4.5751340000000003</v>
      </c>
      <c r="AA112">
        <v>4.6588440000000002</v>
      </c>
      <c r="AB112">
        <v>4.7519869999999997</v>
      </c>
      <c r="AC112">
        <v>4.844322</v>
      </c>
      <c r="AD112">
        <v>4.9343110000000001</v>
      </c>
      <c r="AE112">
        <v>5.0227830000000004</v>
      </c>
      <c r="AF112">
        <v>5.0932909999999998</v>
      </c>
      <c r="AG112">
        <v>5.2154410000000002</v>
      </c>
      <c r="AH112">
        <v>5.3321459999999998</v>
      </c>
      <c r="AI112">
        <v>5.4255789999999999</v>
      </c>
      <c r="AJ112">
        <v>5.5310600000000001</v>
      </c>
      <c r="AK112" t="s">
        <v>146</v>
      </c>
      <c r="AL112" s="26"/>
      <c r="AM112" s="27"/>
    </row>
    <row r="113" spans="1:39" ht="15" customHeight="1">
      <c r="A113" s="41" t="s">
        <v>195</v>
      </c>
      <c r="B113" t="s">
        <v>1827</v>
      </c>
      <c r="C113" t="s">
        <v>2033</v>
      </c>
      <c r="D113" t="s">
        <v>2034</v>
      </c>
      <c r="E113" t="s">
        <v>1289</v>
      </c>
      <c r="F113">
        <v>0</v>
      </c>
      <c r="G113">
        <v>0</v>
      </c>
      <c r="H113">
        <v>0</v>
      </c>
      <c r="I113">
        <v>0</v>
      </c>
      <c r="J113">
        <v>4.235589</v>
      </c>
      <c r="K113">
        <v>3.8822730000000001</v>
      </c>
      <c r="L113">
        <v>3.1035710000000001</v>
      </c>
      <c r="M113">
        <v>8.3776089999999996</v>
      </c>
      <c r="N113">
        <v>8.8041230000000006</v>
      </c>
      <c r="O113">
        <v>9.1243590000000001</v>
      </c>
      <c r="P113">
        <v>9.4139859999999995</v>
      </c>
      <c r="Q113">
        <v>9.6252289999999991</v>
      </c>
      <c r="R113">
        <v>9.8734129999999993</v>
      </c>
      <c r="S113">
        <v>10.122101000000001</v>
      </c>
      <c r="T113">
        <v>10.354126000000001</v>
      </c>
      <c r="U113">
        <v>10.573273</v>
      </c>
      <c r="V113">
        <v>10.710815</v>
      </c>
      <c r="W113">
        <v>10.887497</v>
      </c>
      <c r="X113">
        <v>11.052443999999999</v>
      </c>
      <c r="Y113">
        <v>11.203277999999999</v>
      </c>
      <c r="Z113">
        <v>11.333221</v>
      </c>
      <c r="AA113">
        <v>11.406174</v>
      </c>
      <c r="AB113">
        <v>11.514099</v>
      </c>
      <c r="AC113">
        <v>11.619324000000001</v>
      </c>
      <c r="AD113">
        <v>11.723755000000001</v>
      </c>
      <c r="AE113">
        <v>11.82901</v>
      </c>
      <c r="AF113">
        <v>11.824081</v>
      </c>
      <c r="AG113">
        <v>11.933258</v>
      </c>
      <c r="AH113">
        <v>12.065979</v>
      </c>
      <c r="AI113">
        <v>12.224747000000001</v>
      </c>
      <c r="AJ113">
        <v>12.409255999999999</v>
      </c>
      <c r="AK113" t="s">
        <v>146</v>
      </c>
      <c r="AL113" s="26"/>
      <c r="AM113" s="27"/>
    </row>
    <row r="114" spans="1:39" ht="15" customHeight="1">
      <c r="A114" s="41" t="s">
        <v>194</v>
      </c>
      <c r="B114" t="s">
        <v>1813</v>
      </c>
      <c r="C114" t="s">
        <v>2035</v>
      </c>
      <c r="D114" t="s">
        <v>2036</v>
      </c>
      <c r="E114" t="s">
        <v>1289</v>
      </c>
      <c r="F114">
        <v>0</v>
      </c>
      <c r="G114">
        <v>0</v>
      </c>
      <c r="H114">
        <v>10.182271999999999</v>
      </c>
      <c r="I114">
        <v>57.270690999999999</v>
      </c>
      <c r="J114">
        <v>81.159981000000002</v>
      </c>
      <c r="K114">
        <v>98.257583999999994</v>
      </c>
      <c r="L114">
        <v>100.03626300000001</v>
      </c>
      <c r="M114">
        <v>104.82756000000001</v>
      </c>
      <c r="N114">
        <v>110.299644</v>
      </c>
      <c r="O114">
        <v>115.75361599999999</v>
      </c>
      <c r="P114">
        <v>131.66464199999999</v>
      </c>
      <c r="Q114">
        <v>141.397156</v>
      </c>
      <c r="R114">
        <v>146.480377</v>
      </c>
      <c r="S114">
        <v>152.208405</v>
      </c>
      <c r="T114">
        <v>160.203079</v>
      </c>
      <c r="U114">
        <v>167.47348</v>
      </c>
      <c r="V114">
        <v>172.92083700000001</v>
      </c>
      <c r="W114">
        <v>179.53950499999999</v>
      </c>
      <c r="X114">
        <v>186.53692599999999</v>
      </c>
      <c r="Y114">
        <v>193.92617799999999</v>
      </c>
      <c r="Z114">
        <v>201.58873</v>
      </c>
      <c r="AA114">
        <v>207.76672400000001</v>
      </c>
      <c r="AB114">
        <v>216.23320000000001</v>
      </c>
      <c r="AC114">
        <v>225.18975800000001</v>
      </c>
      <c r="AD114">
        <v>234.70748900000001</v>
      </c>
      <c r="AE114">
        <v>244.80856299999999</v>
      </c>
      <c r="AF114">
        <v>253.17962600000001</v>
      </c>
      <c r="AG114">
        <v>264.350189</v>
      </c>
      <c r="AH114">
        <v>276.35324100000003</v>
      </c>
      <c r="AI114">
        <v>289.08889799999997</v>
      </c>
      <c r="AJ114">
        <v>302.68808000000001</v>
      </c>
      <c r="AK114" t="s">
        <v>146</v>
      </c>
      <c r="AL114" s="26"/>
      <c r="AM114" s="27"/>
    </row>
    <row r="115" spans="1:39" ht="15" customHeight="1">
      <c r="A115" s="41" t="s">
        <v>193</v>
      </c>
      <c r="B115" t="s">
        <v>1825</v>
      </c>
      <c r="C115" t="s">
        <v>2037</v>
      </c>
      <c r="D115" t="s">
        <v>2038</v>
      </c>
      <c r="E115" t="s">
        <v>1289</v>
      </c>
      <c r="F115">
        <v>0</v>
      </c>
      <c r="G115">
        <v>0</v>
      </c>
      <c r="H115">
        <v>10.182271999999999</v>
      </c>
      <c r="I115">
        <v>57.270690999999999</v>
      </c>
      <c r="J115">
        <v>69.764647999999994</v>
      </c>
      <c r="K115">
        <v>82.531188999999998</v>
      </c>
      <c r="L115">
        <v>84.126464999999996</v>
      </c>
      <c r="M115">
        <v>87.399047999999993</v>
      </c>
      <c r="N115">
        <v>91.158019999999993</v>
      </c>
      <c r="O115">
        <v>94.925842000000003</v>
      </c>
      <c r="P115">
        <v>101.52417</v>
      </c>
      <c r="Q115">
        <v>110.146973</v>
      </c>
      <c r="R115">
        <v>114.04516599999999</v>
      </c>
      <c r="S115">
        <v>118.548706</v>
      </c>
      <c r="T115">
        <v>123.47399900000001</v>
      </c>
      <c r="U115">
        <v>128.825684</v>
      </c>
      <c r="V115">
        <v>133.90112300000001</v>
      </c>
      <c r="W115">
        <v>139.90564000000001</v>
      </c>
      <c r="X115">
        <v>146.26061999999999</v>
      </c>
      <c r="Y115">
        <v>152.98608400000001</v>
      </c>
      <c r="Z115">
        <v>159.99572800000001</v>
      </c>
      <c r="AA115">
        <v>165.93408199999999</v>
      </c>
      <c r="AB115">
        <v>173.74707000000001</v>
      </c>
      <c r="AC115">
        <v>182.05542</v>
      </c>
      <c r="AD115">
        <v>190.91357400000001</v>
      </c>
      <c r="AE115">
        <v>200.34106399999999</v>
      </c>
      <c r="AF115">
        <v>208.47949199999999</v>
      </c>
      <c r="AG115">
        <v>218.93579099999999</v>
      </c>
      <c r="AH115">
        <v>230.07299800000001</v>
      </c>
      <c r="AI115">
        <v>241.89917</v>
      </c>
      <c r="AJ115">
        <v>254.472656</v>
      </c>
      <c r="AK115" t="s">
        <v>146</v>
      </c>
      <c r="AL115" s="26"/>
      <c r="AM115" s="27"/>
    </row>
    <row r="116" spans="1:39" ht="15" customHeight="1">
      <c r="A116" s="41" t="s">
        <v>192</v>
      </c>
      <c r="B116" t="s">
        <v>1826</v>
      </c>
      <c r="C116" t="s">
        <v>2039</v>
      </c>
      <c r="D116" t="s">
        <v>2040</v>
      </c>
      <c r="E116" t="s">
        <v>1289</v>
      </c>
      <c r="F116">
        <v>0</v>
      </c>
      <c r="G116">
        <v>0</v>
      </c>
      <c r="H116">
        <v>0</v>
      </c>
      <c r="I116">
        <v>0</v>
      </c>
      <c r="J116">
        <v>9.0823470000000004</v>
      </c>
      <c r="K116">
        <v>7.1950250000000002</v>
      </c>
      <c r="L116">
        <v>6.748399</v>
      </c>
      <c r="M116">
        <v>7.501112</v>
      </c>
      <c r="N116">
        <v>8.3266679999999997</v>
      </c>
      <c r="O116">
        <v>9.1772069999999992</v>
      </c>
      <c r="P116">
        <v>10.028620999999999</v>
      </c>
      <c r="Q116">
        <v>10.879355</v>
      </c>
      <c r="R116">
        <v>11.784369</v>
      </c>
      <c r="S116">
        <v>12.687624</v>
      </c>
      <c r="T116">
        <v>15.442612</v>
      </c>
      <c r="U116">
        <v>17.042968999999999</v>
      </c>
      <c r="V116">
        <v>17.238524999999999</v>
      </c>
      <c r="W116">
        <v>17.557693</v>
      </c>
      <c r="X116">
        <v>17.912506</v>
      </c>
      <c r="Y116">
        <v>18.293151999999999</v>
      </c>
      <c r="Z116">
        <v>18.687087999999999</v>
      </c>
      <c r="AA116">
        <v>18.938231999999999</v>
      </c>
      <c r="AB116">
        <v>19.326218000000001</v>
      </c>
      <c r="AC116">
        <v>19.707977</v>
      </c>
      <c r="AD116">
        <v>20.084076</v>
      </c>
      <c r="AE116">
        <v>20.455963000000001</v>
      </c>
      <c r="AF116">
        <v>20.661102</v>
      </c>
      <c r="AG116">
        <v>21.044896999999999</v>
      </c>
      <c r="AH116">
        <v>21.542114000000002</v>
      </c>
      <c r="AI116">
        <v>22.046021</v>
      </c>
      <c r="AJ116">
        <v>22.618652000000001</v>
      </c>
      <c r="AK116" t="s">
        <v>146</v>
      </c>
      <c r="AL116" s="26"/>
      <c r="AM116" s="27"/>
    </row>
    <row r="117" spans="1:39" ht="15" customHeight="1">
      <c r="A117" s="41" t="s">
        <v>191</v>
      </c>
      <c r="B117" t="s">
        <v>1827</v>
      </c>
      <c r="C117" t="s">
        <v>2041</v>
      </c>
      <c r="D117" t="s">
        <v>2042</v>
      </c>
      <c r="E117" t="s">
        <v>1289</v>
      </c>
      <c r="F117">
        <v>0</v>
      </c>
      <c r="G117">
        <v>0</v>
      </c>
      <c r="H117">
        <v>0</v>
      </c>
      <c r="I117">
        <v>0</v>
      </c>
      <c r="J117">
        <v>2.3129870000000001</v>
      </c>
      <c r="K117">
        <v>8.5313759999999998</v>
      </c>
      <c r="L117">
        <v>9.1613980000000002</v>
      </c>
      <c r="M117">
        <v>9.9273969999999991</v>
      </c>
      <c r="N117">
        <v>10.814959</v>
      </c>
      <c r="O117">
        <v>11.650568</v>
      </c>
      <c r="P117">
        <v>20.111847000000001</v>
      </c>
      <c r="Q117">
        <v>20.370819000000001</v>
      </c>
      <c r="R117">
        <v>20.650848</v>
      </c>
      <c r="S117">
        <v>20.972076000000001</v>
      </c>
      <c r="T117">
        <v>21.286469</v>
      </c>
      <c r="U117">
        <v>21.604828000000001</v>
      </c>
      <c r="V117">
        <v>21.781189000000001</v>
      </c>
      <c r="W117">
        <v>22.076172</v>
      </c>
      <c r="X117">
        <v>22.363800000000001</v>
      </c>
      <c r="Y117">
        <v>22.646941999999999</v>
      </c>
      <c r="Z117">
        <v>22.905913999999999</v>
      </c>
      <c r="AA117">
        <v>22.894409</v>
      </c>
      <c r="AB117">
        <v>23.159911999999998</v>
      </c>
      <c r="AC117">
        <v>23.426361</v>
      </c>
      <c r="AD117">
        <v>23.709838999999999</v>
      </c>
      <c r="AE117">
        <v>24.011536</v>
      </c>
      <c r="AF117">
        <v>24.039031999999999</v>
      </c>
      <c r="AG117">
        <v>24.369506999999999</v>
      </c>
      <c r="AH117">
        <v>24.738129000000001</v>
      </c>
      <c r="AI117">
        <v>25.143706999999999</v>
      </c>
      <c r="AJ117">
        <v>25.596771</v>
      </c>
      <c r="AK117" t="s">
        <v>146</v>
      </c>
      <c r="AL117" s="26"/>
      <c r="AM117" s="27"/>
    </row>
    <row r="118" spans="1:39" ht="15" customHeight="1">
      <c r="A118" s="41" t="s">
        <v>190</v>
      </c>
      <c r="B118" t="s">
        <v>1814</v>
      </c>
      <c r="C118" t="s">
        <v>2043</v>
      </c>
      <c r="D118" t="s">
        <v>2044</v>
      </c>
      <c r="E118" t="s">
        <v>1289</v>
      </c>
      <c r="F118">
        <v>0</v>
      </c>
      <c r="G118">
        <v>0</v>
      </c>
      <c r="H118">
        <v>21.015381000000001</v>
      </c>
      <c r="I118">
        <v>176.45379600000001</v>
      </c>
      <c r="J118">
        <v>336.908905</v>
      </c>
      <c r="K118">
        <v>362.75518799999998</v>
      </c>
      <c r="L118">
        <v>348.24041699999998</v>
      </c>
      <c r="M118">
        <v>363.87698399999999</v>
      </c>
      <c r="N118">
        <v>397.19271900000001</v>
      </c>
      <c r="O118">
        <v>419.03320300000001</v>
      </c>
      <c r="P118">
        <v>457.17083700000001</v>
      </c>
      <c r="Q118">
        <v>474.19845600000002</v>
      </c>
      <c r="R118">
        <v>507.73245200000002</v>
      </c>
      <c r="S118">
        <v>524.36285399999997</v>
      </c>
      <c r="T118">
        <v>538.53051800000003</v>
      </c>
      <c r="U118">
        <v>566.07690400000001</v>
      </c>
      <c r="V118">
        <v>583.73956299999998</v>
      </c>
      <c r="W118">
        <v>592.87042199999996</v>
      </c>
      <c r="X118">
        <v>602.50286900000003</v>
      </c>
      <c r="Y118">
        <v>613.011169</v>
      </c>
      <c r="Z118">
        <v>624.35943599999996</v>
      </c>
      <c r="AA118">
        <v>636.15319799999997</v>
      </c>
      <c r="AB118">
        <v>648.44500700000003</v>
      </c>
      <c r="AC118">
        <v>661.25793499999997</v>
      </c>
      <c r="AD118">
        <v>674.58917199999996</v>
      </c>
      <c r="AE118">
        <v>689.506531</v>
      </c>
      <c r="AF118">
        <v>705.59545900000001</v>
      </c>
      <c r="AG118">
        <v>724.67871100000002</v>
      </c>
      <c r="AH118">
        <v>754.42401099999995</v>
      </c>
      <c r="AI118">
        <v>775.99926800000003</v>
      </c>
      <c r="AJ118">
        <v>799.02233899999999</v>
      </c>
      <c r="AK118" t="s">
        <v>146</v>
      </c>
      <c r="AL118" s="26"/>
      <c r="AM118" s="27"/>
    </row>
    <row r="119" spans="1:39" ht="15" customHeight="1">
      <c r="A119" s="41" t="s">
        <v>189</v>
      </c>
      <c r="B119" t="s">
        <v>1825</v>
      </c>
      <c r="C119" t="s">
        <v>2045</v>
      </c>
      <c r="D119" t="s">
        <v>2046</v>
      </c>
      <c r="E119" t="s">
        <v>1289</v>
      </c>
      <c r="F119">
        <v>0</v>
      </c>
      <c r="G119">
        <v>0</v>
      </c>
      <c r="H119">
        <v>21.015381000000001</v>
      </c>
      <c r="I119">
        <v>165.89233400000001</v>
      </c>
      <c r="J119">
        <v>255.370926</v>
      </c>
      <c r="K119">
        <v>299.53949</v>
      </c>
      <c r="L119">
        <v>288.30139200000002</v>
      </c>
      <c r="M119">
        <v>301.90521200000001</v>
      </c>
      <c r="N119">
        <v>316.31698599999999</v>
      </c>
      <c r="O119">
        <v>329.143463</v>
      </c>
      <c r="P119">
        <v>343.61328099999997</v>
      </c>
      <c r="Q119">
        <v>353.96142600000002</v>
      </c>
      <c r="R119">
        <v>382.07421900000003</v>
      </c>
      <c r="S119">
        <v>393.33789100000001</v>
      </c>
      <c r="T119">
        <v>402.27050800000001</v>
      </c>
      <c r="U119">
        <v>411.02392600000002</v>
      </c>
      <c r="V119">
        <v>420.01464800000002</v>
      </c>
      <c r="W119">
        <v>429.851562</v>
      </c>
      <c r="X119">
        <v>439.99414100000001</v>
      </c>
      <c r="Y119">
        <v>450.70507800000001</v>
      </c>
      <c r="Z119">
        <v>461.97705100000002</v>
      </c>
      <c r="AA119">
        <v>473.60693400000002</v>
      </c>
      <c r="AB119">
        <v>485.65087899999997</v>
      </c>
      <c r="AC119">
        <v>498.16943400000002</v>
      </c>
      <c r="AD119">
        <v>511.16699199999999</v>
      </c>
      <c r="AE119">
        <v>525.45459000000005</v>
      </c>
      <c r="AF119">
        <v>540.70849599999997</v>
      </c>
      <c r="AG119">
        <v>557.11914100000001</v>
      </c>
      <c r="AH119">
        <v>575.50976600000001</v>
      </c>
      <c r="AI119">
        <v>595.63378899999998</v>
      </c>
      <c r="AJ119">
        <v>616.88476600000001</v>
      </c>
      <c r="AK119" t="s">
        <v>146</v>
      </c>
      <c r="AL119" s="26"/>
      <c r="AM119" s="27"/>
    </row>
    <row r="120" spans="1:39" ht="15" customHeight="1">
      <c r="A120" s="41" t="s">
        <v>188</v>
      </c>
      <c r="B120" t="s">
        <v>1826</v>
      </c>
      <c r="C120" t="s">
        <v>2047</v>
      </c>
      <c r="D120" t="s">
        <v>2048</v>
      </c>
      <c r="E120" t="s">
        <v>1289</v>
      </c>
      <c r="F120">
        <v>0</v>
      </c>
      <c r="G120">
        <v>0</v>
      </c>
      <c r="H120">
        <v>0</v>
      </c>
      <c r="I120">
        <v>10.56147</v>
      </c>
      <c r="J120">
        <v>71.424614000000005</v>
      </c>
      <c r="K120">
        <v>56.133785000000003</v>
      </c>
      <c r="L120">
        <v>44.473457000000003</v>
      </c>
      <c r="M120">
        <v>50.038845000000002</v>
      </c>
      <c r="N120">
        <v>56.015644000000002</v>
      </c>
      <c r="O120">
        <v>61.799225</v>
      </c>
      <c r="P120">
        <v>67.381912</v>
      </c>
      <c r="Q120">
        <v>72.912993999999998</v>
      </c>
      <c r="R120">
        <v>77.841217</v>
      </c>
      <c r="S120">
        <v>82.548034999999999</v>
      </c>
      <c r="T120">
        <v>87.009583000000006</v>
      </c>
      <c r="U120">
        <v>105.250732</v>
      </c>
      <c r="V120">
        <v>113.520996</v>
      </c>
      <c r="W120">
        <v>112.463013</v>
      </c>
      <c r="X120">
        <v>111.752319</v>
      </c>
      <c r="Y120">
        <v>111.457886</v>
      </c>
      <c r="Z120">
        <v>111.556274</v>
      </c>
      <c r="AA120">
        <v>111.874146</v>
      </c>
      <c r="AB120">
        <v>112.393066</v>
      </c>
      <c r="AC120">
        <v>113.06860399999999</v>
      </c>
      <c r="AD120">
        <v>113.86193799999999</v>
      </c>
      <c r="AE120">
        <v>114.909424</v>
      </c>
      <c r="AF120">
        <v>116.151611</v>
      </c>
      <c r="AG120">
        <v>117.646637</v>
      </c>
      <c r="AH120">
        <v>120.12329099999999</v>
      </c>
      <c r="AI120">
        <v>122.516113</v>
      </c>
      <c r="AJ120">
        <v>125.198853</v>
      </c>
      <c r="AK120" t="s">
        <v>146</v>
      </c>
      <c r="AL120" s="26"/>
      <c r="AM120" s="27"/>
    </row>
    <row r="121" spans="1:39" ht="15" customHeight="1">
      <c r="A121" s="41" t="s">
        <v>187</v>
      </c>
      <c r="B121" t="s">
        <v>1827</v>
      </c>
      <c r="C121" t="s">
        <v>2049</v>
      </c>
      <c r="D121" t="s">
        <v>2050</v>
      </c>
      <c r="E121" t="s">
        <v>1289</v>
      </c>
      <c r="F121">
        <v>0</v>
      </c>
      <c r="G121">
        <v>0</v>
      </c>
      <c r="H121">
        <v>0</v>
      </c>
      <c r="I121">
        <v>0</v>
      </c>
      <c r="J121">
        <v>10.113369</v>
      </c>
      <c r="K121">
        <v>7.0819000000000001</v>
      </c>
      <c r="L121">
        <v>15.465588</v>
      </c>
      <c r="M121">
        <v>11.932912999999999</v>
      </c>
      <c r="N121">
        <v>24.860078999999999</v>
      </c>
      <c r="O121">
        <v>28.090516999999998</v>
      </c>
      <c r="P121">
        <v>46.175659000000003</v>
      </c>
      <c r="Q121">
        <v>47.324036</v>
      </c>
      <c r="R121">
        <v>47.817017</v>
      </c>
      <c r="S121">
        <v>48.476928999999998</v>
      </c>
      <c r="T121">
        <v>49.250427000000002</v>
      </c>
      <c r="U121">
        <v>49.802245999999997</v>
      </c>
      <c r="V121">
        <v>50.203918000000002</v>
      </c>
      <c r="W121">
        <v>50.555847</v>
      </c>
      <c r="X121">
        <v>50.756408999999998</v>
      </c>
      <c r="Y121">
        <v>50.848205999999998</v>
      </c>
      <c r="Z121">
        <v>50.826110999999997</v>
      </c>
      <c r="AA121">
        <v>50.672119000000002</v>
      </c>
      <c r="AB121">
        <v>50.401062000000003</v>
      </c>
      <c r="AC121">
        <v>50.019897</v>
      </c>
      <c r="AD121">
        <v>49.560242000000002</v>
      </c>
      <c r="AE121">
        <v>49.142516999999998</v>
      </c>
      <c r="AF121">
        <v>48.735351999999999</v>
      </c>
      <c r="AG121">
        <v>49.912964000000002</v>
      </c>
      <c r="AH121">
        <v>58.790954999999997</v>
      </c>
      <c r="AI121">
        <v>57.849364999999999</v>
      </c>
      <c r="AJ121">
        <v>56.938721000000001</v>
      </c>
      <c r="AK121" t="s">
        <v>146</v>
      </c>
      <c r="AL121" s="26"/>
      <c r="AM121" s="27"/>
    </row>
    <row r="122" spans="1:39" ht="15" customHeight="1">
      <c r="A122" s="41" t="s">
        <v>186</v>
      </c>
      <c r="B122" t="s">
        <v>1815</v>
      </c>
      <c r="C122" t="s">
        <v>2051</v>
      </c>
      <c r="D122" t="s">
        <v>2052</v>
      </c>
      <c r="E122" t="s">
        <v>1289</v>
      </c>
      <c r="F122">
        <v>0</v>
      </c>
      <c r="G122">
        <v>0</v>
      </c>
      <c r="H122">
        <v>0</v>
      </c>
      <c r="I122">
        <v>24.603656999999998</v>
      </c>
      <c r="J122">
        <v>84.911941999999996</v>
      </c>
      <c r="K122">
        <v>98.060753000000005</v>
      </c>
      <c r="L122">
        <v>97.069534000000004</v>
      </c>
      <c r="M122">
        <v>100.415665</v>
      </c>
      <c r="N122">
        <v>103.778526</v>
      </c>
      <c r="O122">
        <v>107.26496899999999</v>
      </c>
      <c r="P122">
        <v>110.90969800000001</v>
      </c>
      <c r="Q122">
        <v>114.359612</v>
      </c>
      <c r="R122">
        <v>120.533958</v>
      </c>
      <c r="S122">
        <v>131.50088500000001</v>
      </c>
      <c r="T122">
        <v>135.25135800000001</v>
      </c>
      <c r="U122">
        <v>140.10221899999999</v>
      </c>
      <c r="V122">
        <v>144.044342</v>
      </c>
      <c r="W122">
        <v>149.48744199999999</v>
      </c>
      <c r="X122">
        <v>157.28161600000001</v>
      </c>
      <c r="Y122">
        <v>162.49896200000001</v>
      </c>
      <c r="Z122">
        <v>168.18661499999999</v>
      </c>
      <c r="AA122">
        <v>173.97061199999999</v>
      </c>
      <c r="AB122">
        <v>180.89489699999999</v>
      </c>
      <c r="AC122">
        <v>188.663849</v>
      </c>
      <c r="AD122">
        <v>197.15100100000001</v>
      </c>
      <c r="AE122">
        <v>206.30920399999999</v>
      </c>
      <c r="AF122">
        <v>215.33618200000001</v>
      </c>
      <c r="AG122">
        <v>226.19335899999999</v>
      </c>
      <c r="AH122">
        <v>237.83221399999999</v>
      </c>
      <c r="AI122">
        <v>250.44223</v>
      </c>
      <c r="AJ122">
        <v>264.02340700000002</v>
      </c>
      <c r="AK122" t="s">
        <v>146</v>
      </c>
      <c r="AL122" s="26"/>
      <c r="AM122" s="27"/>
    </row>
    <row r="123" spans="1:39" ht="15" customHeight="1">
      <c r="A123" s="41" t="s">
        <v>185</v>
      </c>
      <c r="B123" t="s">
        <v>1825</v>
      </c>
      <c r="C123" t="s">
        <v>2053</v>
      </c>
      <c r="D123" t="s">
        <v>2054</v>
      </c>
      <c r="E123" t="s">
        <v>1289</v>
      </c>
      <c r="F123">
        <v>0</v>
      </c>
      <c r="G123">
        <v>0</v>
      </c>
      <c r="H123">
        <v>0</v>
      </c>
      <c r="I123">
        <v>24.603656999999998</v>
      </c>
      <c r="J123">
        <v>53.928925</v>
      </c>
      <c r="K123">
        <v>55.341675000000002</v>
      </c>
      <c r="L123">
        <v>54.965392999999999</v>
      </c>
      <c r="M123">
        <v>56.637695000000001</v>
      </c>
      <c r="N123">
        <v>58.333435000000001</v>
      </c>
      <c r="O123">
        <v>60.126525999999998</v>
      </c>
      <c r="P123">
        <v>62.057983</v>
      </c>
      <c r="Q123">
        <v>63.979430999999998</v>
      </c>
      <c r="R123">
        <v>68.391541000000004</v>
      </c>
      <c r="S123">
        <v>77.521056999999999</v>
      </c>
      <c r="T123">
        <v>79.426879999999997</v>
      </c>
      <c r="U123">
        <v>81.787353999999993</v>
      </c>
      <c r="V123">
        <v>84.445189999999997</v>
      </c>
      <c r="W123">
        <v>87.572265999999999</v>
      </c>
      <c r="X123">
        <v>91.097167999999996</v>
      </c>
      <c r="Y123">
        <v>95.122803000000005</v>
      </c>
      <c r="Z123">
        <v>99.489258000000007</v>
      </c>
      <c r="AA123">
        <v>103.96581999999999</v>
      </c>
      <c r="AB123">
        <v>109.205322</v>
      </c>
      <c r="AC123">
        <v>115.041138</v>
      </c>
      <c r="AD123">
        <v>121.41735799999999</v>
      </c>
      <c r="AE123">
        <v>128.31811500000001</v>
      </c>
      <c r="AF123">
        <v>135.28460699999999</v>
      </c>
      <c r="AG123">
        <v>143.50842299999999</v>
      </c>
      <c r="AH123">
        <v>152.263306</v>
      </c>
      <c r="AI123">
        <v>161.67981</v>
      </c>
      <c r="AJ123">
        <v>171.78454600000001</v>
      </c>
      <c r="AK123" t="s">
        <v>146</v>
      </c>
      <c r="AL123" s="26"/>
      <c r="AM123" s="27"/>
    </row>
    <row r="124" spans="1:39" ht="15" customHeight="1">
      <c r="A124" s="41" t="s">
        <v>184</v>
      </c>
      <c r="B124" t="s">
        <v>1826</v>
      </c>
      <c r="C124" t="s">
        <v>2055</v>
      </c>
      <c r="D124" t="s">
        <v>2056</v>
      </c>
      <c r="E124" t="s">
        <v>1289</v>
      </c>
      <c r="F124">
        <v>0</v>
      </c>
      <c r="G124">
        <v>0</v>
      </c>
      <c r="H124">
        <v>0</v>
      </c>
      <c r="I124">
        <v>0</v>
      </c>
      <c r="J124">
        <v>12.688656999999999</v>
      </c>
      <c r="K124">
        <v>8.2159370000000003</v>
      </c>
      <c r="L124">
        <v>8.0582080000000005</v>
      </c>
      <c r="M124">
        <v>9.1350540000000002</v>
      </c>
      <c r="N124">
        <v>10.268179999999999</v>
      </c>
      <c r="O124">
        <v>11.449780000000001</v>
      </c>
      <c r="P124">
        <v>12.656948</v>
      </c>
      <c r="Q124">
        <v>13.812061999999999</v>
      </c>
      <c r="R124">
        <v>15.013692000000001</v>
      </c>
      <c r="S124">
        <v>16.207117</v>
      </c>
      <c r="T124">
        <v>17.369343000000001</v>
      </c>
      <c r="U124">
        <v>19.129073999999999</v>
      </c>
      <c r="V124">
        <v>19.747039999999998</v>
      </c>
      <c r="W124">
        <v>21.330214999999999</v>
      </c>
      <c r="X124">
        <v>24.840209999999999</v>
      </c>
      <c r="Y124">
        <v>25.178650000000001</v>
      </c>
      <c r="Z124">
        <v>25.639191</v>
      </c>
      <c r="AA124">
        <v>26.18985</v>
      </c>
      <c r="AB124">
        <v>26.860474</v>
      </c>
      <c r="AC124">
        <v>27.623871000000001</v>
      </c>
      <c r="AD124">
        <v>28.447510000000001</v>
      </c>
      <c r="AE124">
        <v>29.314453</v>
      </c>
      <c r="AF124">
        <v>30.106262000000001</v>
      </c>
      <c r="AG124">
        <v>31.08783</v>
      </c>
      <c r="AH124">
        <v>32.158386</v>
      </c>
      <c r="AI124">
        <v>33.352020000000003</v>
      </c>
      <c r="AJ124">
        <v>34.665984999999999</v>
      </c>
      <c r="AK124" t="s">
        <v>146</v>
      </c>
      <c r="AL124" s="26"/>
      <c r="AM124" s="27"/>
    </row>
    <row r="125" spans="1:39" ht="15" customHeight="1">
      <c r="A125" s="41" t="s">
        <v>183</v>
      </c>
      <c r="B125" t="s">
        <v>1827</v>
      </c>
      <c r="C125" t="s">
        <v>2057</v>
      </c>
      <c r="D125" t="s">
        <v>2058</v>
      </c>
      <c r="E125" t="s">
        <v>1289</v>
      </c>
      <c r="F125">
        <v>0</v>
      </c>
      <c r="G125">
        <v>0</v>
      </c>
      <c r="H125">
        <v>0</v>
      </c>
      <c r="I125">
        <v>0</v>
      </c>
      <c r="J125">
        <v>18.294353000000001</v>
      </c>
      <c r="K125">
        <v>34.503143000000001</v>
      </c>
      <c r="L125">
        <v>34.045929000000001</v>
      </c>
      <c r="M125">
        <v>34.642913999999998</v>
      </c>
      <c r="N125">
        <v>35.176909999999999</v>
      </c>
      <c r="O125">
        <v>35.688659999999999</v>
      </c>
      <c r="P125">
        <v>36.194763000000002</v>
      </c>
      <c r="Q125">
        <v>36.568114999999999</v>
      </c>
      <c r="R125">
        <v>37.128723000000001</v>
      </c>
      <c r="S125">
        <v>37.772705000000002</v>
      </c>
      <c r="T125">
        <v>38.455139000000003</v>
      </c>
      <c r="U125">
        <v>39.185791000000002</v>
      </c>
      <c r="V125">
        <v>39.852111999999998</v>
      </c>
      <c r="W125">
        <v>40.584961</v>
      </c>
      <c r="X125">
        <v>41.344237999999997</v>
      </c>
      <c r="Y125">
        <v>42.197510000000001</v>
      </c>
      <c r="Z125">
        <v>43.058166999999997</v>
      </c>
      <c r="AA125">
        <v>43.814940999999997</v>
      </c>
      <c r="AB125">
        <v>44.829101999999999</v>
      </c>
      <c r="AC125">
        <v>45.998840000000001</v>
      </c>
      <c r="AD125">
        <v>47.286133</v>
      </c>
      <c r="AE125">
        <v>48.676636000000002</v>
      </c>
      <c r="AF125">
        <v>49.945312000000001</v>
      </c>
      <c r="AG125">
        <v>51.597107000000001</v>
      </c>
      <c r="AH125">
        <v>53.410522</v>
      </c>
      <c r="AI125">
        <v>55.410400000000003</v>
      </c>
      <c r="AJ125">
        <v>57.572876000000001</v>
      </c>
      <c r="AK125" t="s">
        <v>146</v>
      </c>
      <c r="AL125" s="26"/>
      <c r="AM125" s="27"/>
    </row>
    <row r="126" spans="1:39" ht="15" customHeight="1">
      <c r="A126" s="41" t="s">
        <v>182</v>
      </c>
      <c r="B126" t="s">
        <v>1816</v>
      </c>
      <c r="C126" t="s">
        <v>2059</v>
      </c>
      <c r="D126" t="s">
        <v>2060</v>
      </c>
      <c r="E126" t="s">
        <v>1289</v>
      </c>
      <c r="F126">
        <v>0</v>
      </c>
      <c r="G126">
        <v>0</v>
      </c>
      <c r="H126">
        <v>0</v>
      </c>
      <c r="I126">
        <v>11.749161000000001</v>
      </c>
      <c r="J126">
        <v>115.34672500000001</v>
      </c>
      <c r="K126">
        <v>95.815582000000006</v>
      </c>
      <c r="L126">
        <v>101.73027</v>
      </c>
      <c r="M126">
        <v>111.54553199999999</v>
      </c>
      <c r="N126">
        <v>131.762924</v>
      </c>
      <c r="O126">
        <v>143.80049099999999</v>
      </c>
      <c r="P126">
        <v>152.56127900000001</v>
      </c>
      <c r="Q126">
        <v>160.43450899999999</v>
      </c>
      <c r="R126">
        <v>169.78801000000001</v>
      </c>
      <c r="S126">
        <v>179.476349</v>
      </c>
      <c r="T126">
        <v>189.26151999999999</v>
      </c>
      <c r="U126">
        <v>199.100021</v>
      </c>
      <c r="V126">
        <v>208.302246</v>
      </c>
      <c r="W126">
        <v>218.45919799999999</v>
      </c>
      <c r="X126">
        <v>236.67796300000001</v>
      </c>
      <c r="Y126">
        <v>249.707291</v>
      </c>
      <c r="Z126">
        <v>256.43420400000002</v>
      </c>
      <c r="AA126">
        <v>262.47283900000002</v>
      </c>
      <c r="AB126">
        <v>269.92770400000001</v>
      </c>
      <c r="AC126">
        <v>277.76681500000001</v>
      </c>
      <c r="AD126">
        <v>285.95141599999999</v>
      </c>
      <c r="AE126">
        <v>294.53192100000001</v>
      </c>
      <c r="AF126">
        <v>301.76617399999998</v>
      </c>
      <c r="AG126">
        <v>311.18383799999998</v>
      </c>
      <c r="AH126">
        <v>321.22198500000002</v>
      </c>
      <c r="AI126">
        <v>331.98455799999999</v>
      </c>
      <c r="AJ126">
        <v>343.73757899999998</v>
      </c>
      <c r="AK126" t="s">
        <v>146</v>
      </c>
      <c r="AL126" s="26"/>
      <c r="AM126" s="27"/>
    </row>
    <row r="127" spans="1:39" ht="15" customHeight="1">
      <c r="A127" s="41" t="s">
        <v>181</v>
      </c>
      <c r="B127" t="s">
        <v>1825</v>
      </c>
      <c r="C127" t="s">
        <v>2061</v>
      </c>
      <c r="D127" t="s">
        <v>2062</v>
      </c>
      <c r="E127" t="s">
        <v>1289</v>
      </c>
      <c r="F127">
        <v>0</v>
      </c>
      <c r="G127">
        <v>0</v>
      </c>
      <c r="H127">
        <v>0</v>
      </c>
      <c r="I127">
        <v>11.749161000000001</v>
      </c>
      <c r="J127">
        <v>53.841056999999999</v>
      </c>
      <c r="K127">
        <v>57.791415999999998</v>
      </c>
      <c r="L127">
        <v>60.518096999999997</v>
      </c>
      <c r="M127">
        <v>64.742607000000007</v>
      </c>
      <c r="N127">
        <v>78.702636999999996</v>
      </c>
      <c r="O127">
        <v>81.533325000000005</v>
      </c>
      <c r="P127">
        <v>84.472046000000006</v>
      </c>
      <c r="Q127">
        <v>87.191528000000005</v>
      </c>
      <c r="R127">
        <v>90.469971000000001</v>
      </c>
      <c r="S127">
        <v>94.043091000000004</v>
      </c>
      <c r="T127">
        <v>97.783691000000005</v>
      </c>
      <c r="U127">
        <v>101.71581999999999</v>
      </c>
      <c r="V127">
        <v>105.455078</v>
      </c>
      <c r="W127">
        <v>109.57556200000001</v>
      </c>
      <c r="X127">
        <v>113.933105</v>
      </c>
      <c r="Y127">
        <v>118.442993</v>
      </c>
      <c r="Z127">
        <v>123.024902</v>
      </c>
      <c r="AA127">
        <v>127.26892100000001</v>
      </c>
      <c r="AB127">
        <v>132.171753</v>
      </c>
      <c r="AC127">
        <v>137.32482899999999</v>
      </c>
      <c r="AD127">
        <v>142.74035599999999</v>
      </c>
      <c r="AE127">
        <v>148.48034699999999</v>
      </c>
      <c r="AF127">
        <v>153.85791</v>
      </c>
      <c r="AG127">
        <v>160.285889</v>
      </c>
      <c r="AH127">
        <v>167.125</v>
      </c>
      <c r="AI127">
        <v>174.39550800000001</v>
      </c>
      <c r="AJ127">
        <v>182.20727500000001</v>
      </c>
      <c r="AK127" t="s">
        <v>146</v>
      </c>
      <c r="AL127" s="26"/>
      <c r="AM127" s="27"/>
    </row>
    <row r="128" spans="1:39" ht="15" customHeight="1">
      <c r="A128" s="41" t="s">
        <v>180</v>
      </c>
      <c r="B128" t="s">
        <v>1826</v>
      </c>
      <c r="C128" t="s">
        <v>2063</v>
      </c>
      <c r="D128" t="s">
        <v>2064</v>
      </c>
      <c r="E128" t="s">
        <v>1289</v>
      </c>
      <c r="F128">
        <v>0</v>
      </c>
      <c r="G128">
        <v>0</v>
      </c>
      <c r="H128">
        <v>0</v>
      </c>
      <c r="I128">
        <v>0</v>
      </c>
      <c r="J128">
        <v>54.133094999999997</v>
      </c>
      <c r="K128">
        <v>33.589264</v>
      </c>
      <c r="L128">
        <v>36.009838000000002</v>
      </c>
      <c r="M128">
        <v>40.60078</v>
      </c>
      <c r="N128">
        <v>45.898457000000001</v>
      </c>
      <c r="O128">
        <v>51.459437999999999</v>
      </c>
      <c r="P128">
        <v>57.059646999999998</v>
      </c>
      <c r="Q128">
        <v>62.082923999999998</v>
      </c>
      <c r="R128">
        <v>68.013412000000002</v>
      </c>
      <c r="S128">
        <v>73.964127000000005</v>
      </c>
      <c r="T128">
        <v>79.856003000000001</v>
      </c>
      <c r="U128">
        <v>85.611525999999998</v>
      </c>
      <c r="V128">
        <v>90.988204999999994</v>
      </c>
      <c r="W128">
        <v>96.902221999999995</v>
      </c>
      <c r="X128">
        <v>110.62133799999999</v>
      </c>
      <c r="Y128">
        <v>118.994507</v>
      </c>
      <c r="Z128">
        <v>121.001587</v>
      </c>
      <c r="AA128">
        <v>122.71032700000001</v>
      </c>
      <c r="AB128">
        <v>125.106323</v>
      </c>
      <c r="AC128">
        <v>127.614014</v>
      </c>
      <c r="AD128">
        <v>130.18347199999999</v>
      </c>
      <c r="AE128">
        <v>132.796753</v>
      </c>
      <c r="AF128">
        <v>134.46130400000001</v>
      </c>
      <c r="AG128">
        <v>137.17126500000001</v>
      </c>
      <c r="AH128">
        <v>140.06079099999999</v>
      </c>
      <c r="AI128">
        <v>143.21301299999999</v>
      </c>
      <c r="AJ128">
        <v>146.77221700000001</v>
      </c>
      <c r="AK128" t="s">
        <v>146</v>
      </c>
      <c r="AL128" s="26"/>
      <c r="AM128" s="27"/>
    </row>
    <row r="129" spans="1:39" ht="15" customHeight="1">
      <c r="A129" s="41" t="s">
        <v>179</v>
      </c>
      <c r="B129" t="s">
        <v>1827</v>
      </c>
      <c r="C129" t="s">
        <v>2065</v>
      </c>
      <c r="D129" t="s">
        <v>2066</v>
      </c>
      <c r="E129" t="s">
        <v>1289</v>
      </c>
      <c r="F129">
        <v>0</v>
      </c>
      <c r="G129">
        <v>0</v>
      </c>
      <c r="H129">
        <v>0</v>
      </c>
      <c r="I129">
        <v>0</v>
      </c>
      <c r="J129">
        <v>7.3725740000000002</v>
      </c>
      <c r="K129">
        <v>4.4349059999999998</v>
      </c>
      <c r="L129">
        <v>5.2023320000000002</v>
      </c>
      <c r="M129">
        <v>6.2021480000000002</v>
      </c>
      <c r="N129">
        <v>7.161835</v>
      </c>
      <c r="O129">
        <v>10.807724</v>
      </c>
      <c r="P129">
        <v>11.029586999999999</v>
      </c>
      <c r="Q129">
        <v>11.160064999999999</v>
      </c>
      <c r="R129">
        <v>11.304626000000001</v>
      </c>
      <c r="S129">
        <v>11.469131000000001</v>
      </c>
      <c r="T129">
        <v>11.621826</v>
      </c>
      <c r="U129">
        <v>11.772675</v>
      </c>
      <c r="V129">
        <v>11.858962999999999</v>
      </c>
      <c r="W129">
        <v>11.981415</v>
      </c>
      <c r="X129">
        <v>12.123519999999999</v>
      </c>
      <c r="Y129">
        <v>12.269791</v>
      </c>
      <c r="Z129">
        <v>12.4077</v>
      </c>
      <c r="AA129">
        <v>12.493575999999999</v>
      </c>
      <c r="AB129">
        <v>12.649628</v>
      </c>
      <c r="AC129">
        <v>12.827972000000001</v>
      </c>
      <c r="AD129">
        <v>13.027588</v>
      </c>
      <c r="AE129">
        <v>13.254807</v>
      </c>
      <c r="AF129">
        <v>13.446975999999999</v>
      </c>
      <c r="AG129">
        <v>13.726685</v>
      </c>
      <c r="AH129">
        <v>14.036208999999999</v>
      </c>
      <c r="AI129">
        <v>14.376037999999999</v>
      </c>
      <c r="AJ129">
        <v>14.758087</v>
      </c>
      <c r="AK129" t="s">
        <v>146</v>
      </c>
      <c r="AL129" s="26"/>
      <c r="AM129" s="27"/>
    </row>
    <row r="130" spans="1:39" ht="15" customHeight="1">
      <c r="A130" s="41" t="s">
        <v>178</v>
      </c>
      <c r="B130" t="s">
        <v>1817</v>
      </c>
      <c r="C130" t="s">
        <v>2067</v>
      </c>
      <c r="D130" t="s">
        <v>2068</v>
      </c>
      <c r="E130" t="s">
        <v>1289</v>
      </c>
      <c r="F130">
        <v>0</v>
      </c>
      <c r="G130">
        <v>0</v>
      </c>
      <c r="H130">
        <v>0</v>
      </c>
      <c r="I130">
        <v>63.010323</v>
      </c>
      <c r="J130">
        <v>58.106506000000003</v>
      </c>
      <c r="K130">
        <v>80.879142999999999</v>
      </c>
      <c r="L130">
        <v>72.705048000000005</v>
      </c>
      <c r="M130">
        <v>75.757148999999998</v>
      </c>
      <c r="N130">
        <v>90.448746</v>
      </c>
      <c r="O130">
        <v>93.759369000000007</v>
      </c>
      <c r="P130">
        <v>95.340728999999996</v>
      </c>
      <c r="Q130">
        <v>97.235839999999996</v>
      </c>
      <c r="R130">
        <v>99.042952999999997</v>
      </c>
      <c r="S130">
        <v>100.34541299999999</v>
      </c>
      <c r="T130">
        <v>101.186127</v>
      </c>
      <c r="U130">
        <v>101.77973900000001</v>
      </c>
      <c r="V130">
        <v>101.29605100000001</v>
      </c>
      <c r="W130">
        <v>102.036896</v>
      </c>
      <c r="X130">
        <v>103.034729</v>
      </c>
      <c r="Y130">
        <v>104.38091300000001</v>
      </c>
      <c r="Z130">
        <v>105.996315</v>
      </c>
      <c r="AA130">
        <v>106.52056899999999</v>
      </c>
      <c r="AB130">
        <v>108.235626</v>
      </c>
      <c r="AC130">
        <v>110.108475</v>
      </c>
      <c r="AD130">
        <v>112.092422</v>
      </c>
      <c r="AE130">
        <v>114.284935</v>
      </c>
      <c r="AF130">
        <v>115.154991</v>
      </c>
      <c r="AG130">
        <v>117.426575</v>
      </c>
      <c r="AH130">
        <v>119.969589</v>
      </c>
      <c r="AI130">
        <v>123.031235</v>
      </c>
      <c r="AJ130">
        <v>126.339584</v>
      </c>
      <c r="AK130" t="s">
        <v>146</v>
      </c>
      <c r="AL130" s="26"/>
      <c r="AM130" s="27"/>
    </row>
    <row r="131" spans="1:39" ht="15" customHeight="1">
      <c r="A131" s="41" t="s">
        <v>177</v>
      </c>
      <c r="B131" t="s">
        <v>1825</v>
      </c>
      <c r="C131" t="s">
        <v>2069</v>
      </c>
      <c r="D131" t="s">
        <v>2070</v>
      </c>
      <c r="E131" t="s">
        <v>1289</v>
      </c>
      <c r="F131">
        <v>0</v>
      </c>
      <c r="G131">
        <v>0</v>
      </c>
      <c r="H131">
        <v>0</v>
      </c>
      <c r="I131">
        <v>49.470748999999998</v>
      </c>
      <c r="J131">
        <v>58.106506000000003</v>
      </c>
      <c r="K131">
        <v>69.636291999999997</v>
      </c>
      <c r="L131">
        <v>64.685608000000002</v>
      </c>
      <c r="M131">
        <v>65.453795999999997</v>
      </c>
      <c r="N131">
        <v>66.517882999999998</v>
      </c>
      <c r="O131">
        <v>67.589721999999995</v>
      </c>
      <c r="P131">
        <v>68.613524999999996</v>
      </c>
      <c r="Q131">
        <v>69.860900999999998</v>
      </c>
      <c r="R131">
        <v>71.109191999999993</v>
      </c>
      <c r="S131">
        <v>72.093506000000005</v>
      </c>
      <c r="T131">
        <v>72.825439000000003</v>
      </c>
      <c r="U131">
        <v>73.349853999999993</v>
      </c>
      <c r="V131">
        <v>73.239013999999997</v>
      </c>
      <c r="W131">
        <v>73.976439999999997</v>
      </c>
      <c r="X131">
        <v>74.897094999999993</v>
      </c>
      <c r="Y131">
        <v>76.077147999999994</v>
      </c>
      <c r="Z131">
        <v>77.412598000000003</v>
      </c>
      <c r="AA131">
        <v>78.082397</v>
      </c>
      <c r="AB131">
        <v>79.555176000000003</v>
      </c>
      <c r="AC131">
        <v>81.208129999999997</v>
      </c>
      <c r="AD131">
        <v>83.020386000000002</v>
      </c>
      <c r="AE131">
        <v>84.984984999999995</v>
      </c>
      <c r="AF131">
        <v>86.091674999999995</v>
      </c>
      <c r="AG131">
        <v>88.207031000000001</v>
      </c>
      <c r="AH131">
        <v>90.631103999999993</v>
      </c>
      <c r="AI131">
        <v>93.345093000000006</v>
      </c>
      <c r="AJ131">
        <v>96.295165999999995</v>
      </c>
      <c r="AK131" t="s">
        <v>146</v>
      </c>
      <c r="AL131" s="26"/>
      <c r="AM131" s="27"/>
    </row>
    <row r="132" spans="1:39" ht="15" customHeight="1">
      <c r="A132" s="41" t="s">
        <v>176</v>
      </c>
      <c r="B132" t="s">
        <v>1826</v>
      </c>
      <c r="C132" t="s">
        <v>2071</v>
      </c>
      <c r="D132" t="s">
        <v>2072</v>
      </c>
      <c r="E132" t="s">
        <v>1289</v>
      </c>
      <c r="F132">
        <v>0</v>
      </c>
      <c r="G132">
        <v>0</v>
      </c>
      <c r="H132">
        <v>0</v>
      </c>
      <c r="I132">
        <v>13.539574</v>
      </c>
      <c r="J132">
        <v>0</v>
      </c>
      <c r="K132">
        <v>11.242853</v>
      </c>
      <c r="L132">
        <v>8.0194399999999995</v>
      </c>
      <c r="M132">
        <v>8.8963479999999997</v>
      </c>
      <c r="N132">
        <v>15.600845</v>
      </c>
      <c r="O132">
        <v>17.197417999999999</v>
      </c>
      <c r="P132">
        <v>17.284362999999999</v>
      </c>
      <c r="Q132">
        <v>17.451874</v>
      </c>
      <c r="R132">
        <v>17.591660000000001</v>
      </c>
      <c r="S132">
        <v>17.620498999999999</v>
      </c>
      <c r="T132">
        <v>17.559170000000002</v>
      </c>
      <c r="U132">
        <v>17.558243000000001</v>
      </c>
      <c r="V132">
        <v>17.304199000000001</v>
      </c>
      <c r="W132">
        <v>17.273008000000001</v>
      </c>
      <c r="X132">
        <v>17.32394</v>
      </c>
      <c r="Y132">
        <v>17.461359000000002</v>
      </c>
      <c r="Z132">
        <v>17.736076000000001</v>
      </c>
      <c r="AA132">
        <v>17.763370999999999</v>
      </c>
      <c r="AB132">
        <v>18.070982000000001</v>
      </c>
      <c r="AC132">
        <v>18.368271</v>
      </c>
      <c r="AD132">
        <v>18.633987000000001</v>
      </c>
      <c r="AE132">
        <v>18.970222</v>
      </c>
      <c r="AF132">
        <v>19.015357999999999</v>
      </c>
      <c r="AG132">
        <v>19.314301</v>
      </c>
      <c r="AH132">
        <v>19.551455000000001</v>
      </c>
      <c r="AI132">
        <v>19.993957999999999</v>
      </c>
      <c r="AJ132">
        <v>20.426836000000002</v>
      </c>
      <c r="AK132" t="s">
        <v>146</v>
      </c>
      <c r="AL132" s="26"/>
      <c r="AM132" s="27"/>
    </row>
    <row r="133" spans="1:39" ht="15" customHeight="1">
      <c r="A133" s="41" t="s">
        <v>175</v>
      </c>
      <c r="B133" t="s">
        <v>1827</v>
      </c>
      <c r="C133" t="s">
        <v>2073</v>
      </c>
      <c r="D133" t="s">
        <v>2074</v>
      </c>
      <c r="E133" t="s">
        <v>1289</v>
      </c>
      <c r="F133">
        <v>0</v>
      </c>
      <c r="G133">
        <v>0</v>
      </c>
      <c r="H133">
        <v>0</v>
      </c>
      <c r="I133">
        <v>0</v>
      </c>
      <c r="J133">
        <v>0</v>
      </c>
      <c r="K133">
        <v>0</v>
      </c>
      <c r="L133">
        <v>0</v>
      </c>
      <c r="M133">
        <v>1.407008</v>
      </c>
      <c r="N133">
        <v>8.3300169999999998</v>
      </c>
      <c r="O133">
        <v>8.9722290000000005</v>
      </c>
      <c r="P133">
        <v>9.4428409999999996</v>
      </c>
      <c r="Q133">
        <v>9.9230649999999994</v>
      </c>
      <c r="R133">
        <v>10.342102000000001</v>
      </c>
      <c r="S133">
        <v>10.631409</v>
      </c>
      <c r="T133">
        <v>10.801513999999999</v>
      </c>
      <c r="U133">
        <v>10.871643000000001</v>
      </c>
      <c r="V133">
        <v>10.752838000000001</v>
      </c>
      <c r="W133">
        <v>10.787445</v>
      </c>
      <c r="X133">
        <v>10.813689999999999</v>
      </c>
      <c r="Y133">
        <v>10.842407</v>
      </c>
      <c r="Z133">
        <v>10.847640999999999</v>
      </c>
      <c r="AA133">
        <v>10.674804999999999</v>
      </c>
      <c r="AB133">
        <v>10.609467</v>
      </c>
      <c r="AC133">
        <v>10.532074</v>
      </c>
      <c r="AD133">
        <v>10.438048999999999</v>
      </c>
      <c r="AE133">
        <v>10.329727</v>
      </c>
      <c r="AF133">
        <v>10.047958</v>
      </c>
      <c r="AG133">
        <v>9.9052430000000005</v>
      </c>
      <c r="AH133">
        <v>9.7870329999999992</v>
      </c>
      <c r="AI133">
        <v>9.6921839999999992</v>
      </c>
      <c r="AJ133">
        <v>9.6175840000000008</v>
      </c>
      <c r="AK133" t="s">
        <v>146</v>
      </c>
      <c r="AL133" s="26"/>
      <c r="AM133" s="27"/>
    </row>
    <row r="134" spans="1:39" ht="15" customHeight="1">
      <c r="A134" s="41" t="s">
        <v>174</v>
      </c>
      <c r="B134" t="s">
        <v>1818</v>
      </c>
      <c r="C134" t="s">
        <v>2075</v>
      </c>
      <c r="D134" t="s">
        <v>2076</v>
      </c>
      <c r="E134" t="s">
        <v>1289</v>
      </c>
      <c r="F134">
        <v>16.933615</v>
      </c>
      <c r="G134">
        <v>0</v>
      </c>
      <c r="H134">
        <v>90.955871999999999</v>
      </c>
      <c r="I134">
        <v>112.655655</v>
      </c>
      <c r="J134">
        <v>274.11764499999998</v>
      </c>
      <c r="K134">
        <v>339.538025</v>
      </c>
      <c r="L134">
        <v>347.177887</v>
      </c>
      <c r="M134">
        <v>363.50183099999998</v>
      </c>
      <c r="N134">
        <v>395.42465199999998</v>
      </c>
      <c r="O134">
        <v>412.82983400000001</v>
      </c>
      <c r="P134">
        <v>430.95095800000001</v>
      </c>
      <c r="Q134">
        <v>450.38116500000001</v>
      </c>
      <c r="R134">
        <v>466.04522700000001</v>
      </c>
      <c r="S134">
        <v>484.94091800000001</v>
      </c>
      <c r="T134">
        <v>511.19589200000001</v>
      </c>
      <c r="U134">
        <v>528.47631799999999</v>
      </c>
      <c r="V134">
        <v>545.12353499999995</v>
      </c>
      <c r="W134">
        <v>562.02508499999999</v>
      </c>
      <c r="X134">
        <v>575.53082300000005</v>
      </c>
      <c r="Y134">
        <v>591.37731900000006</v>
      </c>
      <c r="Z134">
        <v>609.71636999999998</v>
      </c>
      <c r="AA134">
        <v>630.06274399999995</v>
      </c>
      <c r="AB134">
        <v>649.90734899999995</v>
      </c>
      <c r="AC134">
        <v>666.69262700000002</v>
      </c>
      <c r="AD134">
        <v>679.72753899999998</v>
      </c>
      <c r="AE134">
        <v>688.53973399999995</v>
      </c>
      <c r="AF134">
        <v>696.17492700000003</v>
      </c>
      <c r="AG134">
        <v>706.14318800000001</v>
      </c>
      <c r="AH134">
        <v>715.337402</v>
      </c>
      <c r="AI134">
        <v>721.38177499999995</v>
      </c>
      <c r="AJ134">
        <v>724.68139599999995</v>
      </c>
      <c r="AK134" s="109">
        <v>0.13300000000000001</v>
      </c>
      <c r="AL134" s="26"/>
      <c r="AM134" s="27"/>
    </row>
    <row r="135" spans="1:39" ht="15" customHeight="1">
      <c r="A135" s="41" t="s">
        <v>173</v>
      </c>
      <c r="B135" t="s">
        <v>1825</v>
      </c>
      <c r="C135" t="s">
        <v>2077</v>
      </c>
      <c r="D135" t="s">
        <v>2078</v>
      </c>
      <c r="E135" t="s">
        <v>1289</v>
      </c>
      <c r="F135">
        <v>4.7232060000000002</v>
      </c>
      <c r="G135">
        <v>0</v>
      </c>
      <c r="H135">
        <v>90.955871999999999</v>
      </c>
      <c r="I135">
        <v>107.33551</v>
      </c>
      <c r="J135">
        <v>226.952438</v>
      </c>
      <c r="K135">
        <v>302.04766799999999</v>
      </c>
      <c r="L135">
        <v>307.526276</v>
      </c>
      <c r="M135">
        <v>321.06423999999998</v>
      </c>
      <c r="N135">
        <v>352.85327100000001</v>
      </c>
      <c r="O135">
        <v>366.20361300000002</v>
      </c>
      <c r="P135">
        <v>378.93994099999998</v>
      </c>
      <c r="Q135">
        <v>394.22460899999999</v>
      </c>
      <c r="R135">
        <v>406.06054699999999</v>
      </c>
      <c r="S135">
        <v>418.32080100000002</v>
      </c>
      <c r="T135">
        <v>430.56982399999998</v>
      </c>
      <c r="U135">
        <v>444.48535199999998</v>
      </c>
      <c r="V135">
        <v>457.87939499999999</v>
      </c>
      <c r="W135">
        <v>469</v>
      </c>
      <c r="X135">
        <v>480.01123000000001</v>
      </c>
      <c r="Y135">
        <v>493.24707000000001</v>
      </c>
      <c r="Z135">
        <v>508.79199199999999</v>
      </c>
      <c r="AA135">
        <v>526.33007799999996</v>
      </c>
      <c r="AB135">
        <v>543.68017599999996</v>
      </c>
      <c r="AC135">
        <v>558.59814500000005</v>
      </c>
      <c r="AD135">
        <v>570.453125</v>
      </c>
      <c r="AE135">
        <v>578.80664100000001</v>
      </c>
      <c r="AF135">
        <v>586.30664100000001</v>
      </c>
      <c r="AG135">
        <v>595.99121100000002</v>
      </c>
      <c r="AH135">
        <v>604.85839799999997</v>
      </c>
      <c r="AI135">
        <v>611.10058600000002</v>
      </c>
      <c r="AJ135">
        <v>614.75878899999998</v>
      </c>
      <c r="AK135" s="109">
        <v>0.17599999999999999</v>
      </c>
      <c r="AL135" s="26"/>
      <c r="AM135" s="27"/>
    </row>
    <row r="136" spans="1:39" ht="15" customHeight="1">
      <c r="A136" s="41" t="s">
        <v>172</v>
      </c>
      <c r="B136" t="s">
        <v>1826</v>
      </c>
      <c r="C136" t="s">
        <v>2079</v>
      </c>
      <c r="D136" t="s">
        <v>2080</v>
      </c>
      <c r="E136" t="s">
        <v>1289</v>
      </c>
      <c r="F136">
        <v>12.210409</v>
      </c>
      <c r="G136">
        <v>0</v>
      </c>
      <c r="H136">
        <v>0</v>
      </c>
      <c r="I136">
        <v>5.3201479999999997</v>
      </c>
      <c r="J136">
        <v>47.165194999999997</v>
      </c>
      <c r="K136">
        <v>33.016022</v>
      </c>
      <c r="L136">
        <v>34.177612000000003</v>
      </c>
      <c r="M136">
        <v>36.737372999999998</v>
      </c>
      <c r="N136">
        <v>39.775573999999999</v>
      </c>
      <c r="O136">
        <v>42.857608999999997</v>
      </c>
      <c r="P136">
        <v>46.112236000000003</v>
      </c>
      <c r="Q136">
        <v>49.830078</v>
      </c>
      <c r="R136">
        <v>53.392212000000001</v>
      </c>
      <c r="S136">
        <v>59.736083999999998</v>
      </c>
      <c r="T136">
        <v>73.447509999999994</v>
      </c>
      <c r="U136">
        <v>76.463440000000006</v>
      </c>
      <c r="V136">
        <v>79.400208000000006</v>
      </c>
      <c r="W136">
        <v>82.028564000000003</v>
      </c>
      <c r="X136">
        <v>84.574523999999997</v>
      </c>
      <c r="Y136">
        <v>87.242553999999998</v>
      </c>
      <c r="Z136">
        <v>90.047118999999995</v>
      </c>
      <c r="AA136">
        <v>92.835082999999997</v>
      </c>
      <c r="AB136">
        <v>95.344238000000004</v>
      </c>
      <c r="AC136">
        <v>97.318359000000001</v>
      </c>
      <c r="AD136">
        <v>98.703979000000004</v>
      </c>
      <c r="AE136">
        <v>99.467285000000004</v>
      </c>
      <c r="AF136">
        <v>99.931884999999994</v>
      </c>
      <c r="AG136">
        <v>100.495987</v>
      </c>
      <c r="AH136">
        <v>101.124557</v>
      </c>
      <c r="AI136">
        <v>101.28478200000001</v>
      </c>
      <c r="AJ136">
        <v>101.335464</v>
      </c>
      <c r="AK136" s="109">
        <v>7.2999999999999995E-2</v>
      </c>
      <c r="AL136" s="26"/>
      <c r="AM136" s="27"/>
    </row>
    <row r="137" spans="1:39" ht="15" customHeight="1">
      <c r="A137" s="41" t="s">
        <v>171</v>
      </c>
      <c r="B137" t="s">
        <v>1827</v>
      </c>
      <c r="C137" t="s">
        <v>2081</v>
      </c>
      <c r="D137" t="s">
        <v>2082</v>
      </c>
      <c r="E137" t="s">
        <v>1289</v>
      </c>
      <c r="F137">
        <v>0</v>
      </c>
      <c r="G137">
        <v>0</v>
      </c>
      <c r="H137">
        <v>0</v>
      </c>
      <c r="I137">
        <v>0</v>
      </c>
      <c r="J137">
        <v>0</v>
      </c>
      <c r="K137">
        <v>4.4743310000000003</v>
      </c>
      <c r="L137">
        <v>5.4739880000000003</v>
      </c>
      <c r="M137">
        <v>5.7002110000000004</v>
      </c>
      <c r="N137">
        <v>2.7958050000000001</v>
      </c>
      <c r="O137">
        <v>3.7686160000000002</v>
      </c>
      <c r="P137">
        <v>5.8987860000000003</v>
      </c>
      <c r="Q137">
        <v>6.3264630000000004</v>
      </c>
      <c r="R137">
        <v>6.5924709999999997</v>
      </c>
      <c r="S137">
        <v>6.8840320000000004</v>
      </c>
      <c r="T137">
        <v>7.1785490000000003</v>
      </c>
      <c r="U137">
        <v>7.5275559999999997</v>
      </c>
      <c r="V137">
        <v>7.843915</v>
      </c>
      <c r="W137">
        <v>10.996521</v>
      </c>
      <c r="X137">
        <v>10.945053</v>
      </c>
      <c r="Y137">
        <v>10.887726000000001</v>
      </c>
      <c r="Z137">
        <v>10.877257999999999</v>
      </c>
      <c r="AA137">
        <v>10.897568</v>
      </c>
      <c r="AB137">
        <v>10.882904</v>
      </c>
      <c r="AC137">
        <v>10.776154</v>
      </c>
      <c r="AD137">
        <v>10.570435</v>
      </c>
      <c r="AE137">
        <v>10.265793</v>
      </c>
      <c r="AF137">
        <v>9.9364319999999999</v>
      </c>
      <c r="AG137">
        <v>9.6560210000000009</v>
      </c>
      <c r="AH137">
        <v>9.3544459999999994</v>
      </c>
      <c r="AI137">
        <v>8.9963990000000003</v>
      </c>
      <c r="AJ137">
        <v>8.5871890000000004</v>
      </c>
      <c r="AK137" t="s">
        <v>146</v>
      </c>
      <c r="AL137" s="26"/>
      <c r="AM137" s="27"/>
    </row>
    <row r="138" spans="1:39" ht="15" customHeight="1">
      <c r="A138" s="41" t="s">
        <v>170</v>
      </c>
      <c r="B138" t="s">
        <v>1819</v>
      </c>
      <c r="C138" t="s">
        <v>2083</v>
      </c>
      <c r="D138" t="s">
        <v>2084</v>
      </c>
      <c r="E138" t="s">
        <v>1289</v>
      </c>
      <c r="F138">
        <v>0</v>
      </c>
      <c r="G138">
        <v>0</v>
      </c>
      <c r="H138">
        <v>0</v>
      </c>
      <c r="I138">
        <v>32.393597</v>
      </c>
      <c r="J138">
        <v>58.209595</v>
      </c>
      <c r="K138">
        <v>51.997642999999997</v>
      </c>
      <c r="L138">
        <v>35.119827000000001</v>
      </c>
      <c r="M138">
        <v>37.352626999999998</v>
      </c>
      <c r="N138">
        <v>38.132064999999997</v>
      </c>
      <c r="O138">
        <v>40.893760999999998</v>
      </c>
      <c r="P138">
        <v>42.478347999999997</v>
      </c>
      <c r="Q138">
        <v>43.152968999999999</v>
      </c>
      <c r="R138">
        <v>44.768416999999999</v>
      </c>
      <c r="S138">
        <v>47.541198999999999</v>
      </c>
      <c r="T138">
        <v>51.510638999999998</v>
      </c>
      <c r="U138">
        <v>63.899559000000004</v>
      </c>
      <c r="V138">
        <v>64.206840999999997</v>
      </c>
      <c r="W138">
        <v>63.868049999999997</v>
      </c>
      <c r="X138">
        <v>63.452103000000001</v>
      </c>
      <c r="Y138">
        <v>63.296928000000001</v>
      </c>
      <c r="Z138">
        <v>63.270966000000001</v>
      </c>
      <c r="AA138">
        <v>63.489510000000003</v>
      </c>
      <c r="AB138">
        <v>63.428223000000003</v>
      </c>
      <c r="AC138">
        <v>63.032882999999998</v>
      </c>
      <c r="AD138">
        <v>62.559387000000001</v>
      </c>
      <c r="AE138">
        <v>62.065868000000002</v>
      </c>
      <c r="AF138">
        <v>61.575702999999997</v>
      </c>
      <c r="AG138">
        <v>61.070853999999997</v>
      </c>
      <c r="AH138">
        <v>60.811188000000001</v>
      </c>
      <c r="AI138">
        <v>60.847152999999999</v>
      </c>
      <c r="AJ138">
        <v>61.370533000000002</v>
      </c>
      <c r="AK138" t="s">
        <v>146</v>
      </c>
      <c r="AL138" s="26"/>
      <c r="AM138" s="27"/>
    </row>
    <row r="139" spans="1:39" ht="15" customHeight="1">
      <c r="A139" s="41" t="s">
        <v>169</v>
      </c>
      <c r="B139" t="s">
        <v>1825</v>
      </c>
      <c r="C139" t="s">
        <v>2085</v>
      </c>
      <c r="D139" t="s">
        <v>2086</v>
      </c>
      <c r="E139" t="s">
        <v>1289</v>
      </c>
      <c r="F139">
        <v>0</v>
      </c>
      <c r="G139">
        <v>0</v>
      </c>
      <c r="H139">
        <v>0</v>
      </c>
      <c r="I139">
        <v>23.466439999999999</v>
      </c>
      <c r="J139">
        <v>26.847261</v>
      </c>
      <c r="K139">
        <v>28.141407000000001</v>
      </c>
      <c r="L139">
        <v>22.701008000000002</v>
      </c>
      <c r="M139">
        <v>23.362137000000001</v>
      </c>
      <c r="N139">
        <v>24.155615000000001</v>
      </c>
      <c r="O139">
        <v>24.934640999999999</v>
      </c>
      <c r="P139">
        <v>25.706976000000001</v>
      </c>
      <c r="Q139">
        <v>26.156897000000001</v>
      </c>
      <c r="R139">
        <v>26.537808999999999</v>
      </c>
      <c r="S139">
        <v>27.607374</v>
      </c>
      <c r="T139">
        <v>28.724969999999999</v>
      </c>
      <c r="U139">
        <v>32.939391999999998</v>
      </c>
      <c r="V139">
        <v>33.397522000000002</v>
      </c>
      <c r="W139">
        <v>33.583862000000003</v>
      </c>
      <c r="X139">
        <v>33.681457999999999</v>
      </c>
      <c r="Y139">
        <v>33.823608</v>
      </c>
      <c r="Z139">
        <v>33.958495999999997</v>
      </c>
      <c r="AA139">
        <v>34.145752000000002</v>
      </c>
      <c r="AB139">
        <v>34.224792000000001</v>
      </c>
      <c r="AC139">
        <v>34.172851999999999</v>
      </c>
      <c r="AD139">
        <v>34.099243000000001</v>
      </c>
      <c r="AE139">
        <v>34.037475999999998</v>
      </c>
      <c r="AF139">
        <v>33.992187999999999</v>
      </c>
      <c r="AG139">
        <v>33.975098000000003</v>
      </c>
      <c r="AH139">
        <v>34.077025999999996</v>
      </c>
      <c r="AI139">
        <v>34.312683</v>
      </c>
      <c r="AJ139">
        <v>34.666564999999999</v>
      </c>
      <c r="AK139" t="s">
        <v>146</v>
      </c>
      <c r="AL139" s="26"/>
      <c r="AM139" s="27"/>
    </row>
    <row r="140" spans="1:39" ht="15" customHeight="1">
      <c r="A140" s="41" t="s">
        <v>168</v>
      </c>
      <c r="B140" t="s">
        <v>1826</v>
      </c>
      <c r="C140" t="s">
        <v>2087</v>
      </c>
      <c r="D140" t="s">
        <v>2088</v>
      </c>
      <c r="E140" t="s">
        <v>1289</v>
      </c>
      <c r="F140">
        <v>0</v>
      </c>
      <c r="G140">
        <v>0</v>
      </c>
      <c r="H140">
        <v>0</v>
      </c>
      <c r="I140">
        <v>8.9271550000000008</v>
      </c>
      <c r="J140">
        <v>31.362333</v>
      </c>
      <c r="K140">
        <v>22.590800999999999</v>
      </c>
      <c r="L140">
        <v>12.418818999999999</v>
      </c>
      <c r="M140">
        <v>13.074795</v>
      </c>
      <c r="N140">
        <v>13.97645</v>
      </c>
      <c r="O140">
        <v>14.940951999999999</v>
      </c>
      <c r="P140">
        <v>15.966514999999999</v>
      </c>
      <c r="Q140">
        <v>16.643046999999999</v>
      </c>
      <c r="R140">
        <v>17.185555000000001</v>
      </c>
      <c r="S140">
        <v>18.680499999999999</v>
      </c>
      <c r="T140">
        <v>21.330475</v>
      </c>
      <c r="U140">
        <v>28.914612000000002</v>
      </c>
      <c r="V140">
        <v>28.643829</v>
      </c>
      <c r="W140">
        <v>28.031403000000001</v>
      </c>
      <c r="X140">
        <v>27.445221</v>
      </c>
      <c r="Y140">
        <v>27.079436999999999</v>
      </c>
      <c r="Z140">
        <v>26.860931000000001</v>
      </c>
      <c r="AA140">
        <v>26.842316</v>
      </c>
      <c r="AB140">
        <v>26.670287999999999</v>
      </c>
      <c r="AC140">
        <v>26.317748999999999</v>
      </c>
      <c r="AD140">
        <v>25.923126</v>
      </c>
      <c r="AE140">
        <v>25.508972</v>
      </c>
      <c r="AF140">
        <v>25.094543000000002</v>
      </c>
      <c r="AG140">
        <v>24.647307999999999</v>
      </c>
      <c r="AH140">
        <v>24.330200000000001</v>
      </c>
      <c r="AI140">
        <v>24.176849000000001</v>
      </c>
      <c r="AJ140">
        <v>24.135925</v>
      </c>
      <c r="AK140" t="s">
        <v>146</v>
      </c>
      <c r="AL140" s="26"/>
      <c r="AM140" s="27"/>
    </row>
    <row r="141" spans="1:39" ht="15" customHeight="1">
      <c r="A141" s="41" t="s">
        <v>167</v>
      </c>
      <c r="B141" t="s">
        <v>1827</v>
      </c>
      <c r="C141" t="s">
        <v>2089</v>
      </c>
      <c r="D141" t="s">
        <v>2090</v>
      </c>
      <c r="E141" t="s">
        <v>1289</v>
      </c>
      <c r="F141">
        <v>0</v>
      </c>
      <c r="G141">
        <v>0</v>
      </c>
      <c r="H141">
        <v>0</v>
      </c>
      <c r="I141">
        <v>0</v>
      </c>
      <c r="J141">
        <v>0</v>
      </c>
      <c r="K141">
        <v>1.2654339999999999</v>
      </c>
      <c r="L141">
        <v>0</v>
      </c>
      <c r="M141">
        <v>0.91569500000000004</v>
      </c>
      <c r="N141">
        <v>0</v>
      </c>
      <c r="O141">
        <v>1.018165</v>
      </c>
      <c r="P141">
        <v>0.80485499999999999</v>
      </c>
      <c r="Q141">
        <v>0.35302699999999998</v>
      </c>
      <c r="R141">
        <v>1.0450520000000001</v>
      </c>
      <c r="S141">
        <v>1.2533259999999999</v>
      </c>
      <c r="T141">
        <v>1.4551970000000001</v>
      </c>
      <c r="U141">
        <v>2.0455549999999998</v>
      </c>
      <c r="V141">
        <v>2.165489</v>
      </c>
      <c r="W141">
        <v>2.2527849999999998</v>
      </c>
      <c r="X141">
        <v>2.3254239999999999</v>
      </c>
      <c r="Y141">
        <v>2.3938830000000002</v>
      </c>
      <c r="Z141">
        <v>2.4515380000000002</v>
      </c>
      <c r="AA141">
        <v>2.5014419999999999</v>
      </c>
      <c r="AB141">
        <v>2.5331419999999998</v>
      </c>
      <c r="AC141">
        <v>2.5422820000000002</v>
      </c>
      <c r="AD141">
        <v>2.5370180000000002</v>
      </c>
      <c r="AE141">
        <v>2.5194209999999999</v>
      </c>
      <c r="AF141">
        <v>2.488972</v>
      </c>
      <c r="AG141">
        <v>2.448448</v>
      </c>
      <c r="AH141">
        <v>2.4039609999999998</v>
      </c>
      <c r="AI141">
        <v>2.3576199999999998</v>
      </c>
      <c r="AJ141">
        <v>2.5680429999999999</v>
      </c>
      <c r="AK141" t="s">
        <v>146</v>
      </c>
      <c r="AL141" s="26"/>
      <c r="AM141" s="27"/>
    </row>
    <row r="142" spans="1:39" ht="15" customHeight="1">
      <c r="A142" s="41" t="s">
        <v>166</v>
      </c>
      <c r="B142" t="s">
        <v>1820</v>
      </c>
      <c r="C142" t="s">
        <v>2091</v>
      </c>
      <c r="D142" t="s">
        <v>2092</v>
      </c>
      <c r="E142" t="s">
        <v>1289</v>
      </c>
      <c r="F142">
        <v>0</v>
      </c>
      <c r="G142">
        <v>0</v>
      </c>
      <c r="H142">
        <v>0</v>
      </c>
      <c r="I142">
        <v>40.880363000000003</v>
      </c>
      <c r="J142">
        <v>155.80247499999999</v>
      </c>
      <c r="K142">
        <v>154.92285200000001</v>
      </c>
      <c r="L142">
        <v>158.83454900000001</v>
      </c>
      <c r="M142">
        <v>168.95755</v>
      </c>
      <c r="N142">
        <v>179.267899</v>
      </c>
      <c r="O142">
        <v>189.42480499999999</v>
      </c>
      <c r="P142">
        <v>199.18187</v>
      </c>
      <c r="Q142">
        <v>218.19776899999999</v>
      </c>
      <c r="R142">
        <v>230.41641200000001</v>
      </c>
      <c r="S142">
        <v>246.63360599999999</v>
      </c>
      <c r="T142">
        <v>258.90502900000001</v>
      </c>
      <c r="U142">
        <v>271.49883999999997</v>
      </c>
      <c r="V142">
        <v>282.27734400000003</v>
      </c>
      <c r="W142">
        <v>294.62591600000002</v>
      </c>
      <c r="X142">
        <v>307.11029100000002</v>
      </c>
      <c r="Y142">
        <v>322.37661700000001</v>
      </c>
      <c r="Z142">
        <v>338.60012799999998</v>
      </c>
      <c r="AA142">
        <v>349.268799</v>
      </c>
      <c r="AB142">
        <v>366.093414</v>
      </c>
      <c r="AC142">
        <v>378.15722699999998</v>
      </c>
      <c r="AD142">
        <v>385.89154100000002</v>
      </c>
      <c r="AE142">
        <v>393.45434599999999</v>
      </c>
      <c r="AF142">
        <v>394.85296599999998</v>
      </c>
      <c r="AG142">
        <v>401.84136999999998</v>
      </c>
      <c r="AH142">
        <v>410.56195100000002</v>
      </c>
      <c r="AI142">
        <v>421.12750199999999</v>
      </c>
      <c r="AJ142">
        <v>434.00555400000002</v>
      </c>
      <c r="AK142" t="s">
        <v>146</v>
      </c>
      <c r="AL142" s="26"/>
      <c r="AM142" s="27"/>
    </row>
    <row r="143" spans="1:39" ht="15" customHeight="1">
      <c r="A143" s="41" t="s">
        <v>165</v>
      </c>
      <c r="B143" t="s">
        <v>1825</v>
      </c>
      <c r="C143" t="s">
        <v>2093</v>
      </c>
      <c r="D143" t="s">
        <v>2094</v>
      </c>
      <c r="E143" t="s">
        <v>1289</v>
      </c>
      <c r="F143">
        <v>0</v>
      </c>
      <c r="G143">
        <v>0</v>
      </c>
      <c r="H143">
        <v>0</v>
      </c>
      <c r="I143">
        <v>40.880363000000003</v>
      </c>
      <c r="J143">
        <v>108.526825</v>
      </c>
      <c r="K143">
        <v>118.36779799999999</v>
      </c>
      <c r="L143">
        <v>122.71742999999999</v>
      </c>
      <c r="M143">
        <v>130.21586600000001</v>
      </c>
      <c r="N143">
        <v>137.66192599999999</v>
      </c>
      <c r="O143">
        <v>144.82105999999999</v>
      </c>
      <c r="P143">
        <v>151.55337499999999</v>
      </c>
      <c r="Q143">
        <v>160.12991299999999</v>
      </c>
      <c r="R143">
        <v>168.756775</v>
      </c>
      <c r="S143">
        <v>181.32226600000001</v>
      </c>
      <c r="T143">
        <v>189.54858400000001</v>
      </c>
      <c r="U143">
        <v>198.060059</v>
      </c>
      <c r="V143">
        <v>205.51074199999999</v>
      </c>
      <c r="W143">
        <v>214.19702100000001</v>
      </c>
      <c r="X143">
        <v>223.208496</v>
      </c>
      <c r="Y143">
        <v>235.38964799999999</v>
      </c>
      <c r="Z143">
        <v>248.72534200000001</v>
      </c>
      <c r="AA143">
        <v>256.73168900000002</v>
      </c>
      <c r="AB143">
        <v>265.26953099999997</v>
      </c>
      <c r="AC143">
        <v>273.574951</v>
      </c>
      <c r="AD143">
        <v>282.54956099999998</v>
      </c>
      <c r="AE143">
        <v>291.45141599999999</v>
      </c>
      <c r="AF143">
        <v>296.09277300000002</v>
      </c>
      <c r="AG143">
        <v>304.59375</v>
      </c>
      <c r="AH143">
        <v>314.31933600000002</v>
      </c>
      <c r="AI143">
        <v>325.34960899999999</v>
      </c>
      <c r="AJ143">
        <v>338.00390599999997</v>
      </c>
      <c r="AK143" t="s">
        <v>146</v>
      </c>
      <c r="AL143" s="26"/>
      <c r="AM143" s="27"/>
    </row>
    <row r="144" spans="1:39" ht="15" customHeight="1">
      <c r="A144" s="41" t="s">
        <v>164</v>
      </c>
      <c r="B144" t="s">
        <v>1826</v>
      </c>
      <c r="C144" t="s">
        <v>2095</v>
      </c>
      <c r="D144" t="s">
        <v>2096</v>
      </c>
      <c r="E144" t="s">
        <v>1289</v>
      </c>
      <c r="F144">
        <v>0</v>
      </c>
      <c r="G144">
        <v>0</v>
      </c>
      <c r="H144">
        <v>0</v>
      </c>
      <c r="I144">
        <v>0</v>
      </c>
      <c r="J144">
        <v>40.374405000000003</v>
      </c>
      <c r="K144">
        <v>23.573135000000001</v>
      </c>
      <c r="L144">
        <v>22.723793000000001</v>
      </c>
      <c r="M144">
        <v>24.365358000000001</v>
      </c>
      <c r="N144">
        <v>26.145405</v>
      </c>
      <c r="O144">
        <v>28.009253999999999</v>
      </c>
      <c r="P144">
        <v>29.934258</v>
      </c>
      <c r="Q144">
        <v>32.934184999999999</v>
      </c>
      <c r="R144">
        <v>36.083159999999999</v>
      </c>
      <c r="S144">
        <v>39.429099999999998</v>
      </c>
      <c r="T144">
        <v>43.091171000000003</v>
      </c>
      <c r="U144">
        <v>46.786605999999999</v>
      </c>
      <c r="V144">
        <v>49.958365999999998</v>
      </c>
      <c r="W144">
        <v>53.284118999999997</v>
      </c>
      <c r="X144">
        <v>56.404311999999997</v>
      </c>
      <c r="Y144">
        <v>59.164585000000002</v>
      </c>
      <c r="Z144">
        <v>61.707909000000001</v>
      </c>
      <c r="AA144">
        <v>64.145752000000002</v>
      </c>
      <c r="AB144">
        <v>72.178405999999995</v>
      </c>
      <c r="AC144">
        <v>75.770020000000002</v>
      </c>
      <c r="AD144">
        <v>74.328491</v>
      </c>
      <c r="AE144">
        <v>72.855346999999995</v>
      </c>
      <c r="AF144">
        <v>70.081176999999997</v>
      </c>
      <c r="AG144">
        <v>68.575928000000005</v>
      </c>
      <c r="AH144">
        <v>67.471924000000001</v>
      </c>
      <c r="AI144">
        <v>66.806640999999999</v>
      </c>
      <c r="AJ144">
        <v>66.698241999999993</v>
      </c>
      <c r="AK144" t="s">
        <v>146</v>
      </c>
      <c r="AL144" s="26"/>
      <c r="AM144" s="27"/>
    </row>
    <row r="145" spans="1:39" ht="15" customHeight="1">
      <c r="A145" s="41" t="s">
        <v>163</v>
      </c>
      <c r="B145" t="s">
        <v>1827</v>
      </c>
      <c r="C145" t="s">
        <v>2097</v>
      </c>
      <c r="D145" t="s">
        <v>2098</v>
      </c>
      <c r="E145" t="s">
        <v>1289</v>
      </c>
      <c r="F145">
        <v>0</v>
      </c>
      <c r="G145">
        <v>0</v>
      </c>
      <c r="H145">
        <v>0</v>
      </c>
      <c r="I145">
        <v>0</v>
      </c>
      <c r="J145">
        <v>6.9012500000000001</v>
      </c>
      <c r="K145">
        <v>12.981921</v>
      </c>
      <c r="L145">
        <v>13.393326</v>
      </c>
      <c r="M145">
        <v>14.376334</v>
      </c>
      <c r="N145">
        <v>15.460566999999999</v>
      </c>
      <c r="O145">
        <v>16.594474999999999</v>
      </c>
      <c r="P145">
        <v>17.694227000000001</v>
      </c>
      <c r="Q145">
        <v>25.133666999999999</v>
      </c>
      <c r="R145">
        <v>25.576477000000001</v>
      </c>
      <c r="S145">
        <v>25.882232999999999</v>
      </c>
      <c r="T145">
        <v>26.265259</v>
      </c>
      <c r="U145">
        <v>26.652161</v>
      </c>
      <c r="V145">
        <v>26.808228</v>
      </c>
      <c r="W145">
        <v>27.144774999999999</v>
      </c>
      <c r="X145">
        <v>27.497498</v>
      </c>
      <c r="Y145">
        <v>27.822388</v>
      </c>
      <c r="Z145">
        <v>28.166869999999999</v>
      </c>
      <c r="AA145">
        <v>28.391356999999999</v>
      </c>
      <c r="AB145">
        <v>28.645477</v>
      </c>
      <c r="AC145">
        <v>28.812256000000001</v>
      </c>
      <c r="AD145">
        <v>29.013489</v>
      </c>
      <c r="AE145">
        <v>29.147583000000001</v>
      </c>
      <c r="AF145">
        <v>28.679016000000001</v>
      </c>
      <c r="AG145">
        <v>28.671692</v>
      </c>
      <c r="AH145">
        <v>28.770690999999999</v>
      </c>
      <c r="AI145">
        <v>28.971252</v>
      </c>
      <c r="AJ145">
        <v>29.303405999999999</v>
      </c>
      <c r="AK145" t="s">
        <v>146</v>
      </c>
      <c r="AL145" s="26"/>
      <c r="AM145" s="27"/>
    </row>
    <row r="146" spans="1:39" ht="15" customHeight="1">
      <c r="A146" s="41" t="s">
        <v>162</v>
      </c>
      <c r="B146" t="s">
        <v>1821</v>
      </c>
      <c r="C146" t="s">
        <v>2099</v>
      </c>
      <c r="D146" t="s">
        <v>2100</v>
      </c>
      <c r="E146" t="s">
        <v>1289</v>
      </c>
      <c r="F146">
        <v>0</v>
      </c>
      <c r="G146">
        <v>0</v>
      </c>
      <c r="H146">
        <v>0</v>
      </c>
      <c r="I146">
        <v>24.818345999999998</v>
      </c>
      <c r="J146">
        <v>75.114318999999995</v>
      </c>
      <c r="K146">
        <v>88.655906999999999</v>
      </c>
      <c r="L146">
        <v>99.607749999999996</v>
      </c>
      <c r="M146">
        <v>109.747681</v>
      </c>
      <c r="N146">
        <v>120.450768</v>
      </c>
      <c r="O146">
        <v>130.42083700000001</v>
      </c>
      <c r="P146">
        <v>138.865341</v>
      </c>
      <c r="Q146">
        <v>146.129684</v>
      </c>
      <c r="R146">
        <v>151.965317</v>
      </c>
      <c r="S146">
        <v>156.64065600000001</v>
      </c>
      <c r="T146">
        <v>160.75990300000001</v>
      </c>
      <c r="U146">
        <v>169.701706</v>
      </c>
      <c r="V146">
        <v>182.30557300000001</v>
      </c>
      <c r="W146">
        <v>190.234589</v>
      </c>
      <c r="X146">
        <v>198.495285</v>
      </c>
      <c r="Y146">
        <v>206.96759</v>
      </c>
      <c r="Z146">
        <v>215.640793</v>
      </c>
      <c r="AA146">
        <v>223.507034</v>
      </c>
      <c r="AB146">
        <v>232.33206200000001</v>
      </c>
      <c r="AC146">
        <v>241.80509900000001</v>
      </c>
      <c r="AD146">
        <v>253.068512</v>
      </c>
      <c r="AE146">
        <v>263.08401500000002</v>
      </c>
      <c r="AF146">
        <v>272.42956500000003</v>
      </c>
      <c r="AG146">
        <v>282.70812999999998</v>
      </c>
      <c r="AH146">
        <v>293.93701199999998</v>
      </c>
      <c r="AI146">
        <v>305.590912</v>
      </c>
      <c r="AJ146">
        <v>317.96957400000002</v>
      </c>
      <c r="AK146" t="s">
        <v>146</v>
      </c>
      <c r="AL146" s="26"/>
      <c r="AM146" s="27"/>
    </row>
    <row r="147" spans="1:39" ht="15" customHeight="1">
      <c r="A147" s="41" t="s">
        <v>161</v>
      </c>
      <c r="B147" t="s">
        <v>1825</v>
      </c>
      <c r="C147" t="s">
        <v>2101</v>
      </c>
      <c r="D147" t="s">
        <v>2102</v>
      </c>
      <c r="E147" t="s">
        <v>1289</v>
      </c>
      <c r="F147">
        <v>0</v>
      </c>
      <c r="G147">
        <v>0</v>
      </c>
      <c r="H147">
        <v>0</v>
      </c>
      <c r="I147">
        <v>23.200617000000001</v>
      </c>
      <c r="J147">
        <v>62.364272999999997</v>
      </c>
      <c r="K147">
        <v>73.809380000000004</v>
      </c>
      <c r="L147">
        <v>82.022178999999994</v>
      </c>
      <c r="M147">
        <v>90.248908999999998</v>
      </c>
      <c r="N147">
        <v>98.944038000000006</v>
      </c>
      <c r="O147">
        <v>107.110405</v>
      </c>
      <c r="P147">
        <v>114.11642500000001</v>
      </c>
      <c r="Q147">
        <v>120.218552</v>
      </c>
      <c r="R147">
        <v>125.198364</v>
      </c>
      <c r="S147">
        <v>129.26460299999999</v>
      </c>
      <c r="T147">
        <v>132.89520300000001</v>
      </c>
      <c r="U147">
        <v>138.87583900000001</v>
      </c>
      <c r="V147">
        <v>149.43810999999999</v>
      </c>
      <c r="W147">
        <v>156.56457499999999</v>
      </c>
      <c r="X147">
        <v>164.024902</v>
      </c>
      <c r="Y147">
        <v>171.72448700000001</v>
      </c>
      <c r="Z147">
        <v>179.64721700000001</v>
      </c>
      <c r="AA147">
        <v>186.975098</v>
      </c>
      <c r="AB147">
        <v>195.13330099999999</v>
      </c>
      <c r="AC147">
        <v>203.876465</v>
      </c>
      <c r="AD147">
        <v>212.91064499999999</v>
      </c>
      <c r="AE147">
        <v>222.32055700000001</v>
      </c>
      <c r="AF147">
        <v>231.26464799999999</v>
      </c>
      <c r="AG147">
        <v>240.96118200000001</v>
      </c>
      <c r="AH147">
        <v>251.44506799999999</v>
      </c>
      <c r="AI147">
        <v>262.27050800000001</v>
      </c>
      <c r="AJ147">
        <v>273.690674</v>
      </c>
      <c r="AK147" t="s">
        <v>146</v>
      </c>
      <c r="AL147" s="26"/>
      <c r="AM147" s="27"/>
    </row>
    <row r="148" spans="1:39" ht="15" customHeight="1">
      <c r="A148" s="41" t="s">
        <v>160</v>
      </c>
      <c r="B148" t="s">
        <v>1826</v>
      </c>
      <c r="C148" t="s">
        <v>2103</v>
      </c>
      <c r="D148" t="s">
        <v>2104</v>
      </c>
      <c r="E148" t="s">
        <v>1289</v>
      </c>
      <c r="F148">
        <v>0</v>
      </c>
      <c r="G148">
        <v>0</v>
      </c>
      <c r="H148">
        <v>0</v>
      </c>
      <c r="I148">
        <v>1.617729</v>
      </c>
      <c r="J148">
        <v>8.0773910000000004</v>
      </c>
      <c r="K148">
        <v>7.1726130000000001</v>
      </c>
      <c r="L148">
        <v>9.2985439999999997</v>
      </c>
      <c r="M148">
        <v>10.436346</v>
      </c>
      <c r="N148">
        <v>11.652494000000001</v>
      </c>
      <c r="O148">
        <v>12.814511</v>
      </c>
      <c r="P148">
        <v>13.841312</v>
      </c>
      <c r="Q148">
        <v>14.751143000000001</v>
      </c>
      <c r="R148">
        <v>15.526118</v>
      </c>
      <c r="S148">
        <v>16.172772999999999</v>
      </c>
      <c r="T148">
        <v>16.737099000000001</v>
      </c>
      <c r="U148">
        <v>17.529658999999999</v>
      </c>
      <c r="V148">
        <v>19.374587999999999</v>
      </c>
      <c r="W148">
        <v>19.953658999999998</v>
      </c>
      <c r="X148">
        <v>20.529616999999998</v>
      </c>
      <c r="Y148">
        <v>21.093261999999999</v>
      </c>
      <c r="Z148">
        <v>21.653015</v>
      </c>
      <c r="AA148">
        <v>22.102264000000002</v>
      </c>
      <c r="AB148">
        <v>22.627960000000002</v>
      </c>
      <c r="AC148">
        <v>23.193999999999999</v>
      </c>
      <c r="AD148">
        <v>25.268311000000001</v>
      </c>
      <c r="AE148">
        <v>25.720215</v>
      </c>
      <c r="AF148">
        <v>26.043182000000002</v>
      </c>
      <c r="AG148">
        <v>26.509186</v>
      </c>
      <c r="AH148">
        <v>27.102813999999999</v>
      </c>
      <c r="AI148">
        <v>27.777892999999999</v>
      </c>
      <c r="AJ148">
        <v>28.559113</v>
      </c>
      <c r="AK148" t="s">
        <v>146</v>
      </c>
      <c r="AL148" s="26"/>
      <c r="AM148" s="27"/>
    </row>
    <row r="149" spans="1:39" ht="15" customHeight="1">
      <c r="A149" s="41" t="s">
        <v>159</v>
      </c>
      <c r="B149" t="s">
        <v>1827</v>
      </c>
      <c r="C149" t="s">
        <v>2105</v>
      </c>
      <c r="D149" t="s">
        <v>2106</v>
      </c>
      <c r="E149" t="s">
        <v>1289</v>
      </c>
      <c r="F149">
        <v>0</v>
      </c>
      <c r="G149">
        <v>0</v>
      </c>
      <c r="H149">
        <v>0</v>
      </c>
      <c r="I149">
        <v>0</v>
      </c>
      <c r="J149">
        <v>4.6726549999999998</v>
      </c>
      <c r="K149">
        <v>7.6739110000000004</v>
      </c>
      <c r="L149">
        <v>8.2870240000000006</v>
      </c>
      <c r="M149">
        <v>9.0624249999999993</v>
      </c>
      <c r="N149">
        <v>9.8542360000000002</v>
      </c>
      <c r="O149">
        <v>10.495922</v>
      </c>
      <c r="P149">
        <v>10.907603</v>
      </c>
      <c r="Q149">
        <v>11.159986</v>
      </c>
      <c r="R149">
        <v>11.240835000000001</v>
      </c>
      <c r="S149">
        <v>11.203276000000001</v>
      </c>
      <c r="T149">
        <v>11.127605000000001</v>
      </c>
      <c r="U149">
        <v>13.296203999999999</v>
      </c>
      <c r="V149">
        <v>13.492874</v>
      </c>
      <c r="W149">
        <v>13.716354000000001</v>
      </c>
      <c r="X149">
        <v>13.940765000000001</v>
      </c>
      <c r="Y149">
        <v>14.149841</v>
      </c>
      <c r="Z149">
        <v>14.340560999999999</v>
      </c>
      <c r="AA149">
        <v>14.429672</v>
      </c>
      <c r="AB149">
        <v>14.570800999999999</v>
      </c>
      <c r="AC149">
        <v>14.734634</v>
      </c>
      <c r="AD149">
        <v>14.889557</v>
      </c>
      <c r="AE149">
        <v>15.043243</v>
      </c>
      <c r="AF149">
        <v>15.121734999999999</v>
      </c>
      <c r="AG149">
        <v>15.237762</v>
      </c>
      <c r="AH149">
        <v>15.38913</v>
      </c>
      <c r="AI149">
        <v>15.542510999999999</v>
      </c>
      <c r="AJ149">
        <v>15.719787999999999</v>
      </c>
      <c r="AK149" t="s">
        <v>146</v>
      </c>
      <c r="AL149" s="26"/>
      <c r="AM149" s="27"/>
    </row>
    <row r="150" spans="1:39" ht="15" customHeight="1">
      <c r="A150" s="41" t="s">
        <v>158</v>
      </c>
      <c r="B150" t="s">
        <v>1822</v>
      </c>
      <c r="C150" t="s">
        <v>2107</v>
      </c>
      <c r="D150" t="s">
        <v>2108</v>
      </c>
      <c r="E150" t="s">
        <v>1289</v>
      </c>
      <c r="F150">
        <v>6.2550530000000002</v>
      </c>
      <c r="G150">
        <v>0</v>
      </c>
      <c r="H150">
        <v>0</v>
      </c>
      <c r="I150">
        <v>22.502762000000001</v>
      </c>
      <c r="J150">
        <v>34.250160000000001</v>
      </c>
      <c r="K150">
        <v>46.552073999999998</v>
      </c>
      <c r="L150">
        <v>42.850921999999997</v>
      </c>
      <c r="M150">
        <v>44.919083000000001</v>
      </c>
      <c r="N150">
        <v>47.055892999999998</v>
      </c>
      <c r="O150">
        <v>49.193126999999997</v>
      </c>
      <c r="P150">
        <v>51.324471000000003</v>
      </c>
      <c r="Q150">
        <v>53.415965999999997</v>
      </c>
      <c r="R150">
        <v>55.305706000000001</v>
      </c>
      <c r="S150">
        <v>57.010857000000001</v>
      </c>
      <c r="T150">
        <v>61.704712000000001</v>
      </c>
      <c r="U150">
        <v>65.810760000000002</v>
      </c>
      <c r="V150">
        <v>66.197495000000004</v>
      </c>
      <c r="W150">
        <v>66.307327000000001</v>
      </c>
      <c r="X150">
        <v>65.861075999999997</v>
      </c>
      <c r="Y150">
        <v>67.499542000000005</v>
      </c>
      <c r="Z150">
        <v>67.712768999999994</v>
      </c>
      <c r="AA150">
        <v>67.964340000000007</v>
      </c>
      <c r="AB150">
        <v>68.336455999999998</v>
      </c>
      <c r="AC150">
        <v>68.833618000000001</v>
      </c>
      <c r="AD150">
        <v>69.478577000000001</v>
      </c>
      <c r="AE150">
        <v>70.303009000000003</v>
      </c>
      <c r="AF150">
        <v>71.275695999999996</v>
      </c>
      <c r="AG150">
        <v>72.473159999999993</v>
      </c>
      <c r="AH150">
        <v>73.890686000000002</v>
      </c>
      <c r="AI150">
        <v>75.516647000000006</v>
      </c>
      <c r="AJ150">
        <v>77.363204999999994</v>
      </c>
      <c r="AK150" s="109">
        <v>8.6999999999999994E-2</v>
      </c>
      <c r="AL150" s="26"/>
      <c r="AM150" s="27"/>
    </row>
    <row r="151" spans="1:39" ht="15" customHeight="1">
      <c r="A151" s="41" t="s">
        <v>157</v>
      </c>
      <c r="B151" t="s">
        <v>1825</v>
      </c>
      <c r="C151" t="s">
        <v>2109</v>
      </c>
      <c r="D151" t="s">
        <v>2110</v>
      </c>
      <c r="E151" t="s">
        <v>1289</v>
      </c>
      <c r="F151">
        <v>6.2550530000000002</v>
      </c>
      <c r="G151">
        <v>0</v>
      </c>
      <c r="H151">
        <v>0</v>
      </c>
      <c r="I151">
        <v>12.360360999999999</v>
      </c>
      <c r="J151">
        <v>22.203537000000001</v>
      </c>
      <c r="K151">
        <v>23.261189000000002</v>
      </c>
      <c r="L151">
        <v>21.363495</v>
      </c>
      <c r="M151">
        <v>22.972131999999998</v>
      </c>
      <c r="N151">
        <v>24.633965</v>
      </c>
      <c r="O151">
        <v>26.288359</v>
      </c>
      <c r="P151">
        <v>27.918234000000002</v>
      </c>
      <c r="Q151">
        <v>29.496323</v>
      </c>
      <c r="R151">
        <v>30.938637</v>
      </c>
      <c r="S151">
        <v>32.248024000000001</v>
      </c>
      <c r="T151">
        <v>35.508910999999998</v>
      </c>
      <c r="U151">
        <v>37.290100000000002</v>
      </c>
      <c r="V151">
        <v>37.674377</v>
      </c>
      <c r="W151">
        <v>37.919249999999998</v>
      </c>
      <c r="X151">
        <v>37.863036999999998</v>
      </c>
      <c r="Y151">
        <v>37.982909999999997</v>
      </c>
      <c r="Z151">
        <v>38.501099000000004</v>
      </c>
      <c r="AA151">
        <v>39.041747999999998</v>
      </c>
      <c r="AB151">
        <v>39.648375999999999</v>
      </c>
      <c r="AC151">
        <v>40.328673999999999</v>
      </c>
      <c r="AD151">
        <v>41.090331999999997</v>
      </c>
      <c r="AE151">
        <v>41.953673999999999</v>
      </c>
      <c r="AF151">
        <v>42.910522</v>
      </c>
      <c r="AG151">
        <v>43.997498</v>
      </c>
      <c r="AH151">
        <v>45.216735999999997</v>
      </c>
      <c r="AI151">
        <v>46.560668999999997</v>
      </c>
      <c r="AJ151">
        <v>48.034484999999997</v>
      </c>
      <c r="AK151" s="109">
        <v>7.0000000000000007E-2</v>
      </c>
      <c r="AL151" s="26"/>
      <c r="AM151" s="27"/>
    </row>
    <row r="152" spans="1:39" ht="15" customHeight="1">
      <c r="A152" s="41" t="s">
        <v>156</v>
      </c>
      <c r="B152" t="s">
        <v>1826</v>
      </c>
      <c r="C152" t="s">
        <v>2111</v>
      </c>
      <c r="D152" t="s">
        <v>2112</v>
      </c>
      <c r="E152" t="s">
        <v>1289</v>
      </c>
      <c r="F152">
        <v>0</v>
      </c>
      <c r="G152">
        <v>0</v>
      </c>
      <c r="H152">
        <v>0</v>
      </c>
      <c r="I152">
        <v>2.9775420000000001</v>
      </c>
      <c r="J152">
        <v>8.6805970000000006</v>
      </c>
      <c r="K152">
        <v>6.9153989999999999</v>
      </c>
      <c r="L152">
        <v>4.2544259999999996</v>
      </c>
      <c r="M152">
        <v>4.751182</v>
      </c>
      <c r="N152">
        <v>5.3238750000000001</v>
      </c>
      <c r="O152">
        <v>5.9561599999999997</v>
      </c>
      <c r="P152">
        <v>6.6402460000000003</v>
      </c>
      <c r="Q152">
        <v>7.3683420000000002</v>
      </c>
      <c r="R152">
        <v>8.103396</v>
      </c>
      <c r="S152">
        <v>8.8326259999999994</v>
      </c>
      <c r="T152">
        <v>9.5400709999999993</v>
      </c>
      <c r="U152">
        <v>10.204988</v>
      </c>
      <c r="V152">
        <v>10.797958</v>
      </c>
      <c r="W152">
        <v>11.309711</v>
      </c>
      <c r="X152">
        <v>11.703576999999999</v>
      </c>
      <c r="Y152">
        <v>13.841003000000001</v>
      </c>
      <c r="Z152">
        <v>13.792847</v>
      </c>
      <c r="AA152">
        <v>13.71373</v>
      </c>
      <c r="AB152">
        <v>13.634949000000001</v>
      </c>
      <c r="AC152">
        <v>13.560089</v>
      </c>
      <c r="AD152">
        <v>13.497192</v>
      </c>
      <c r="AE152">
        <v>13.455413999999999</v>
      </c>
      <c r="AF152">
        <v>13.429107999999999</v>
      </c>
      <c r="AG152">
        <v>13.450851</v>
      </c>
      <c r="AH152">
        <v>13.517455999999999</v>
      </c>
      <c r="AI152">
        <v>13.634537</v>
      </c>
      <c r="AJ152">
        <v>13.803084999999999</v>
      </c>
      <c r="AK152" t="s">
        <v>146</v>
      </c>
      <c r="AL152" s="26"/>
      <c r="AM152" s="27"/>
    </row>
    <row r="153" spans="1:39" ht="15" customHeight="1">
      <c r="A153" s="41" t="s">
        <v>155</v>
      </c>
      <c r="B153" t="s">
        <v>1827</v>
      </c>
      <c r="C153" t="s">
        <v>2113</v>
      </c>
      <c r="D153" t="s">
        <v>2114</v>
      </c>
      <c r="E153" t="s">
        <v>1289</v>
      </c>
      <c r="F153">
        <v>0</v>
      </c>
      <c r="G153">
        <v>0</v>
      </c>
      <c r="H153">
        <v>0</v>
      </c>
      <c r="I153">
        <v>7.1648579999999997</v>
      </c>
      <c r="J153">
        <v>3.366028</v>
      </c>
      <c r="K153">
        <v>16.375488000000001</v>
      </c>
      <c r="L153">
        <v>17.233001999999999</v>
      </c>
      <c r="M153">
        <v>17.19577</v>
      </c>
      <c r="N153">
        <v>17.098053</v>
      </c>
      <c r="O153">
        <v>16.948608</v>
      </c>
      <c r="P153">
        <v>16.765991</v>
      </c>
      <c r="Q153">
        <v>16.551300000000001</v>
      </c>
      <c r="R153">
        <v>16.263672</v>
      </c>
      <c r="S153">
        <v>15.930206</v>
      </c>
      <c r="T153">
        <v>16.655730999999999</v>
      </c>
      <c r="U153">
        <v>18.315674000000001</v>
      </c>
      <c r="V153">
        <v>17.725159000000001</v>
      </c>
      <c r="W153">
        <v>17.078368999999999</v>
      </c>
      <c r="X153">
        <v>16.294464000000001</v>
      </c>
      <c r="Y153">
        <v>15.675629000000001</v>
      </c>
      <c r="Z153">
        <v>15.418823</v>
      </c>
      <c r="AA153">
        <v>15.208862</v>
      </c>
      <c r="AB153">
        <v>15.053131</v>
      </c>
      <c r="AC153">
        <v>14.944855</v>
      </c>
      <c r="AD153">
        <v>14.891052</v>
      </c>
      <c r="AE153">
        <v>14.893921000000001</v>
      </c>
      <c r="AF153">
        <v>14.936066</v>
      </c>
      <c r="AG153">
        <v>15.024811</v>
      </c>
      <c r="AH153">
        <v>15.156494</v>
      </c>
      <c r="AI153">
        <v>15.321441999999999</v>
      </c>
      <c r="AJ153">
        <v>15.525634999999999</v>
      </c>
      <c r="AK153" t="s">
        <v>146</v>
      </c>
      <c r="AL153" s="26"/>
      <c r="AM153" s="27"/>
    </row>
    <row r="154" spans="1:39" ht="15" customHeight="1">
      <c r="A154" s="41" t="s">
        <v>154</v>
      </c>
      <c r="B154" t="s">
        <v>153</v>
      </c>
      <c r="C154" t="s">
        <v>2115</v>
      </c>
      <c r="D154" t="s">
        <v>2116</v>
      </c>
      <c r="E154" t="s">
        <v>1289</v>
      </c>
      <c r="F154">
        <v>35.955238000000001</v>
      </c>
      <c r="G154">
        <v>0</v>
      </c>
      <c r="H154">
        <v>185.886383</v>
      </c>
      <c r="I154">
        <v>852.12451199999998</v>
      </c>
      <c r="J154">
        <v>1691.2358400000001</v>
      </c>
      <c r="K154">
        <v>1937.189331</v>
      </c>
      <c r="L154">
        <v>1890.716797</v>
      </c>
      <c r="M154">
        <v>1921.0395510000001</v>
      </c>
      <c r="N154">
        <v>2082.178711</v>
      </c>
      <c r="O154">
        <v>2174.2529300000001</v>
      </c>
      <c r="P154">
        <v>2291.5834960000002</v>
      </c>
      <c r="Q154">
        <v>2403.186279</v>
      </c>
      <c r="R154">
        <v>2533.9916990000002</v>
      </c>
      <c r="S154">
        <v>2630.6606449999999</v>
      </c>
      <c r="T154">
        <v>2742.626953</v>
      </c>
      <c r="U154">
        <v>2900.8798830000001</v>
      </c>
      <c r="V154">
        <v>2958.6115719999998</v>
      </c>
      <c r="W154">
        <v>3009.1701659999999</v>
      </c>
      <c r="X154">
        <v>3089.3210450000001</v>
      </c>
      <c r="Y154">
        <v>3187.3017580000001</v>
      </c>
      <c r="Z154">
        <v>3285.3188479999999</v>
      </c>
      <c r="AA154">
        <v>3352.8706050000001</v>
      </c>
      <c r="AB154">
        <v>3436.1958009999998</v>
      </c>
      <c r="AC154">
        <v>3514.22876</v>
      </c>
      <c r="AD154">
        <v>3585.7773440000001</v>
      </c>
      <c r="AE154">
        <v>3676.1103520000001</v>
      </c>
      <c r="AF154">
        <v>3728.1176759999998</v>
      </c>
      <c r="AG154">
        <v>3799.4482419999999</v>
      </c>
      <c r="AH154">
        <v>3928.0485840000001</v>
      </c>
      <c r="AI154">
        <v>4027.4990229999999</v>
      </c>
      <c r="AJ154">
        <v>4136.984375</v>
      </c>
      <c r="AK154" s="109">
        <v>0.17100000000000001</v>
      </c>
      <c r="AL154" s="33"/>
      <c r="AM154" s="31"/>
    </row>
    <row r="155" spans="1:39" ht="15" customHeight="1">
      <c r="B155" t="s">
        <v>152</v>
      </c>
      <c r="D155" t="s">
        <v>2117</v>
      </c>
    </row>
    <row r="156" spans="1:39" ht="15" customHeight="1">
      <c r="A156" s="41" t="s">
        <v>151</v>
      </c>
      <c r="B156" t="s">
        <v>1828</v>
      </c>
      <c r="C156" t="s">
        <v>2118</v>
      </c>
      <c r="D156" t="s">
        <v>2119</v>
      </c>
      <c r="E156" t="s">
        <v>1857</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t="s">
        <v>146</v>
      </c>
      <c r="AL156" s="29"/>
      <c r="AM156" s="27"/>
    </row>
    <row r="157" spans="1:39" ht="15" customHeight="1">
      <c r="A157" s="41" t="s">
        <v>150</v>
      </c>
      <c r="B157" t="s">
        <v>1829</v>
      </c>
      <c r="C157" t="s">
        <v>2120</v>
      </c>
      <c r="D157" t="s">
        <v>2121</v>
      </c>
      <c r="E157" t="s">
        <v>1857</v>
      </c>
      <c r="F157">
        <v>0.41699999999999998</v>
      </c>
      <c r="G157">
        <v>0.56299999999999994</v>
      </c>
      <c r="H157">
        <v>0.70799999999999996</v>
      </c>
      <c r="I157">
        <v>0.85399999999999998</v>
      </c>
      <c r="J157">
        <v>1</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9"/>
      <c r="AM157" s="27"/>
    </row>
    <row r="158" spans="1:39" ht="15" customHeight="1">
      <c r="A158" s="41" t="s">
        <v>149</v>
      </c>
      <c r="B158" t="s">
        <v>1830</v>
      </c>
      <c r="C158" t="s">
        <v>2122</v>
      </c>
      <c r="D158" t="s">
        <v>2123</v>
      </c>
      <c r="E158" t="s">
        <v>1857</v>
      </c>
      <c r="F158">
        <v>0</v>
      </c>
      <c r="G158">
        <v>0</v>
      </c>
      <c r="H158">
        <v>0</v>
      </c>
      <c r="I158">
        <v>0</v>
      </c>
      <c r="J158">
        <v>0</v>
      </c>
      <c r="K158">
        <v>0.5</v>
      </c>
      <c r="L158">
        <v>0.625</v>
      </c>
      <c r="M158">
        <v>0.75</v>
      </c>
      <c r="N158">
        <v>0.875</v>
      </c>
      <c r="O158">
        <v>1</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9"/>
      <c r="AM158" s="27"/>
    </row>
    <row r="159" spans="1:39" ht="15" customHeight="1">
      <c r="A159" s="41" t="s">
        <v>148</v>
      </c>
      <c r="B159" t="s">
        <v>1831</v>
      </c>
      <c r="C159" t="s">
        <v>2124</v>
      </c>
      <c r="D159" t="s">
        <v>2125</v>
      </c>
      <c r="E159" t="s">
        <v>1857</v>
      </c>
      <c r="F159">
        <v>0</v>
      </c>
      <c r="G159">
        <v>0</v>
      </c>
      <c r="H159">
        <v>0</v>
      </c>
      <c r="I159">
        <v>0</v>
      </c>
      <c r="J159">
        <v>0</v>
      </c>
      <c r="K159">
        <v>0</v>
      </c>
      <c r="L159">
        <v>0</v>
      </c>
      <c r="M159">
        <v>0</v>
      </c>
      <c r="N159">
        <v>0</v>
      </c>
      <c r="O159">
        <v>0</v>
      </c>
      <c r="P159">
        <v>0.85699999999999998</v>
      </c>
      <c r="Q159">
        <v>0.89300000000000002</v>
      </c>
      <c r="R159">
        <v>0.92900000000000005</v>
      </c>
      <c r="S159">
        <v>0.96399999999999997</v>
      </c>
      <c r="T159">
        <v>1</v>
      </c>
      <c r="U159">
        <v>0</v>
      </c>
      <c r="V159">
        <v>0</v>
      </c>
      <c r="W159">
        <v>0</v>
      </c>
      <c r="X159">
        <v>0</v>
      </c>
      <c r="Y159">
        <v>0</v>
      </c>
      <c r="Z159">
        <v>0</v>
      </c>
      <c r="AA159">
        <v>0</v>
      </c>
      <c r="AB159">
        <v>0</v>
      </c>
      <c r="AC159">
        <v>0</v>
      </c>
      <c r="AD159">
        <v>0</v>
      </c>
      <c r="AE159">
        <v>0</v>
      </c>
      <c r="AF159">
        <v>0</v>
      </c>
      <c r="AG159">
        <v>0</v>
      </c>
      <c r="AH159">
        <v>0</v>
      </c>
      <c r="AI159">
        <v>0</v>
      </c>
      <c r="AJ159">
        <v>0</v>
      </c>
      <c r="AK159" t="s">
        <v>146</v>
      </c>
      <c r="AL159" s="29"/>
      <c r="AM159" s="27"/>
    </row>
    <row r="160" spans="1:39" ht="15" customHeight="1">
      <c r="A160" s="41" t="s">
        <v>147</v>
      </c>
      <c r="B160" t="s">
        <v>1832</v>
      </c>
      <c r="C160" t="s">
        <v>2126</v>
      </c>
      <c r="D160" t="s">
        <v>2127</v>
      </c>
      <c r="E160" t="s">
        <v>1857</v>
      </c>
      <c r="F160">
        <v>0</v>
      </c>
      <c r="G160">
        <v>0</v>
      </c>
      <c r="H160">
        <v>0</v>
      </c>
      <c r="I160">
        <v>0</v>
      </c>
      <c r="J160">
        <v>0</v>
      </c>
      <c r="K160">
        <v>0</v>
      </c>
      <c r="L160">
        <v>0</v>
      </c>
      <c r="M160">
        <v>0</v>
      </c>
      <c r="N160">
        <v>0</v>
      </c>
      <c r="O160">
        <v>0</v>
      </c>
      <c r="P160">
        <v>0</v>
      </c>
      <c r="Q160">
        <v>0</v>
      </c>
      <c r="R160">
        <v>0</v>
      </c>
      <c r="S160">
        <v>0</v>
      </c>
      <c r="T160">
        <v>0</v>
      </c>
      <c r="U160">
        <v>0.82399999999999995</v>
      </c>
      <c r="V160">
        <v>0.85899999999999999</v>
      </c>
      <c r="W160">
        <v>0.89400000000000002</v>
      </c>
      <c r="X160">
        <v>0.92900000000000005</v>
      </c>
      <c r="Y160">
        <v>0.96499999999999997</v>
      </c>
      <c r="Z160">
        <v>1</v>
      </c>
      <c r="AA160">
        <v>1</v>
      </c>
      <c r="AB160">
        <v>1</v>
      </c>
      <c r="AC160">
        <v>1</v>
      </c>
      <c r="AD160">
        <v>1</v>
      </c>
      <c r="AE160">
        <v>1</v>
      </c>
      <c r="AF160">
        <v>1</v>
      </c>
      <c r="AG160">
        <v>1</v>
      </c>
      <c r="AH160">
        <v>1</v>
      </c>
      <c r="AI160">
        <v>1</v>
      </c>
      <c r="AJ160">
        <v>1</v>
      </c>
      <c r="AK160" t="s">
        <v>146</v>
      </c>
      <c r="AL160" s="29"/>
      <c r="AM160" s="27"/>
    </row>
    <row r="161" spans="1:39" ht="15" customHeight="1">
      <c r="A161" s="41" t="s">
        <v>145</v>
      </c>
      <c r="B161" t="s">
        <v>1833</v>
      </c>
      <c r="C161" t="s">
        <v>2128</v>
      </c>
      <c r="D161" t="s">
        <v>2129</v>
      </c>
      <c r="E161" t="s">
        <v>1857</v>
      </c>
      <c r="F161">
        <v>7.4999999999999993E-5</v>
      </c>
      <c r="G161">
        <v>7.4999999999999993E-5</v>
      </c>
      <c r="H161">
        <v>7.4999999999999993E-5</v>
      </c>
      <c r="I161">
        <v>7.4999999999999993E-5</v>
      </c>
      <c r="J161">
        <v>7.4999999999999993E-5</v>
      </c>
      <c r="K161">
        <v>7.4999999999999993E-5</v>
      </c>
      <c r="L161">
        <v>7.4999999999999993E-5</v>
      </c>
      <c r="M161">
        <v>7.4999999999999993E-5</v>
      </c>
      <c r="N161">
        <v>7.4999999999999993E-5</v>
      </c>
      <c r="O161">
        <v>7.4999999999999993E-5</v>
      </c>
      <c r="P161">
        <v>7.4999999999999993E-5</v>
      </c>
      <c r="Q161">
        <v>7.4999999999999993E-5</v>
      </c>
      <c r="R161">
        <v>7.4999999999999993E-5</v>
      </c>
      <c r="S161">
        <v>7.4999999999999993E-5</v>
      </c>
      <c r="T161">
        <v>7.4999999999999993E-5</v>
      </c>
      <c r="U161">
        <v>7.4999999999999993E-5</v>
      </c>
      <c r="V161">
        <v>7.4999999999999993E-5</v>
      </c>
      <c r="W161">
        <v>7.4999999999999993E-5</v>
      </c>
      <c r="X161">
        <v>7.4999999999999993E-5</v>
      </c>
      <c r="Y161">
        <v>7.4999999999999993E-5</v>
      </c>
      <c r="Z161">
        <v>7.4999999999999993E-5</v>
      </c>
      <c r="AA161">
        <v>7.4999999999999993E-5</v>
      </c>
      <c r="AB161">
        <v>7.4999999999999993E-5</v>
      </c>
      <c r="AC161">
        <v>7.4999999999999993E-5</v>
      </c>
      <c r="AD161">
        <v>7.4999999999999993E-5</v>
      </c>
      <c r="AE161">
        <v>7.4999999999999993E-5</v>
      </c>
      <c r="AF161">
        <v>1.07E-4</v>
      </c>
      <c r="AG161">
        <v>1.55E-4</v>
      </c>
      <c r="AH161">
        <v>2.2599999999999999E-4</v>
      </c>
      <c r="AI161">
        <v>3.5199999999999999E-4</v>
      </c>
      <c r="AJ161">
        <v>5.4500000000000002E-4</v>
      </c>
      <c r="AK161" s="109">
        <v>6.8000000000000005E-2</v>
      </c>
      <c r="AL161" s="29"/>
      <c r="AM161" s="27"/>
    </row>
    <row r="162" spans="1:39" ht="15" customHeight="1">
      <c r="A162" s="41" t="s">
        <v>144</v>
      </c>
      <c r="B162" t="s">
        <v>1834</v>
      </c>
      <c r="C162" t="s">
        <v>2130</v>
      </c>
      <c r="D162" t="s">
        <v>2131</v>
      </c>
      <c r="E162" t="s">
        <v>1857</v>
      </c>
      <c r="F162">
        <v>7.4999999999999993E-5</v>
      </c>
      <c r="G162">
        <v>7.4999999999999993E-5</v>
      </c>
      <c r="H162">
        <v>7.4999999999999993E-5</v>
      </c>
      <c r="I162">
        <v>7.4999999999999993E-5</v>
      </c>
      <c r="J162">
        <v>7.4999999999999993E-5</v>
      </c>
      <c r="K162">
        <v>7.4999999999999993E-5</v>
      </c>
      <c r="L162">
        <v>7.4999999999999993E-5</v>
      </c>
      <c r="M162">
        <v>7.4999999999999993E-5</v>
      </c>
      <c r="N162">
        <v>1.5200000000000001E-4</v>
      </c>
      <c r="O162">
        <v>2.4800000000000001E-4</v>
      </c>
      <c r="P162">
        <v>4.1100000000000002E-4</v>
      </c>
      <c r="Q162">
        <v>7.2999999999999996E-4</v>
      </c>
      <c r="R162">
        <v>1.1739999999999999E-3</v>
      </c>
      <c r="S162">
        <v>1.8879999999999999E-3</v>
      </c>
      <c r="T162">
        <v>2.8289999999999999E-3</v>
      </c>
      <c r="U162">
        <v>4.5319999999999996E-3</v>
      </c>
      <c r="V162">
        <v>6.953E-3</v>
      </c>
      <c r="W162">
        <v>1.0552000000000001E-2</v>
      </c>
      <c r="X162">
        <v>1.5570000000000001E-2</v>
      </c>
      <c r="Y162">
        <v>2.5819000000000002E-2</v>
      </c>
      <c r="Z162">
        <v>3.6155E-2</v>
      </c>
      <c r="AA162">
        <v>5.4815000000000003E-2</v>
      </c>
      <c r="AB162">
        <v>7.8946000000000002E-2</v>
      </c>
      <c r="AC162">
        <v>0.121591</v>
      </c>
      <c r="AD162">
        <v>0.17627699999999999</v>
      </c>
      <c r="AE162">
        <v>0.23965600000000001</v>
      </c>
      <c r="AF162">
        <v>0.31738699999999997</v>
      </c>
      <c r="AG162">
        <v>0.39984500000000001</v>
      </c>
      <c r="AH162">
        <v>0.49007699999999998</v>
      </c>
      <c r="AI162">
        <v>0.59193700000000005</v>
      </c>
      <c r="AJ162">
        <v>0.68610000000000004</v>
      </c>
      <c r="AK162" s="109">
        <v>0.35499999999999998</v>
      </c>
      <c r="AL162" s="29"/>
      <c r="AM162" s="27"/>
    </row>
    <row r="163" spans="1:39" ht="15" customHeight="1">
      <c r="A163" s="41" t="s">
        <v>143</v>
      </c>
      <c r="B163" t="s">
        <v>1835</v>
      </c>
      <c r="C163" t="s">
        <v>2132</v>
      </c>
      <c r="D163" t="s">
        <v>2133</v>
      </c>
      <c r="E163" t="s">
        <v>1857</v>
      </c>
      <c r="F163">
        <v>7.4999999999999993E-5</v>
      </c>
      <c r="G163">
        <v>7.4999999999999993E-5</v>
      </c>
      <c r="H163">
        <v>7.4999999999999993E-5</v>
      </c>
      <c r="I163">
        <v>7.4999999999999993E-5</v>
      </c>
      <c r="J163">
        <v>7.4999999999999993E-5</v>
      </c>
      <c r="K163">
        <v>7.4999999999999993E-5</v>
      </c>
      <c r="L163">
        <v>7.4999999999999993E-5</v>
      </c>
      <c r="M163">
        <v>7.4999999999999993E-5</v>
      </c>
      <c r="N163">
        <v>7.4999999999999993E-5</v>
      </c>
      <c r="O163">
        <v>7.4999999999999993E-5</v>
      </c>
      <c r="P163">
        <v>7.4999999999999993E-5</v>
      </c>
      <c r="Q163">
        <v>7.4999999999999993E-5</v>
      </c>
      <c r="R163">
        <v>7.4999999999999993E-5</v>
      </c>
      <c r="S163">
        <v>7.4999999999999993E-5</v>
      </c>
      <c r="T163">
        <v>7.4999999999999993E-5</v>
      </c>
      <c r="U163">
        <v>7.4999999999999993E-5</v>
      </c>
      <c r="V163">
        <v>7.4999999999999993E-5</v>
      </c>
      <c r="W163">
        <v>7.4999999999999993E-5</v>
      </c>
      <c r="X163">
        <v>7.4999999999999993E-5</v>
      </c>
      <c r="Y163">
        <v>7.4999999999999993E-5</v>
      </c>
      <c r="Z163">
        <v>7.4999999999999993E-5</v>
      </c>
      <c r="AA163">
        <v>7.4999999999999993E-5</v>
      </c>
      <c r="AB163">
        <v>7.4999999999999993E-5</v>
      </c>
      <c r="AC163">
        <v>7.4999999999999993E-5</v>
      </c>
      <c r="AD163">
        <v>7.4999999999999993E-5</v>
      </c>
      <c r="AE163">
        <v>7.4999999999999993E-5</v>
      </c>
      <c r="AF163">
        <v>7.4999999999999993E-5</v>
      </c>
      <c r="AG163">
        <v>7.4999999999999993E-5</v>
      </c>
      <c r="AH163">
        <v>7.4999999999999993E-5</v>
      </c>
      <c r="AI163">
        <v>7.4999999999999993E-5</v>
      </c>
      <c r="AJ163">
        <v>7.4999999999999993E-5</v>
      </c>
      <c r="AK163" s="109">
        <v>0</v>
      </c>
      <c r="AL163" s="29"/>
      <c r="AM163" s="27"/>
    </row>
    <row r="164" spans="1:39" ht="15" customHeight="1">
      <c r="A164" s="41" t="s">
        <v>142</v>
      </c>
      <c r="B164" t="s">
        <v>1836</v>
      </c>
      <c r="C164" t="s">
        <v>2134</v>
      </c>
      <c r="D164" t="s">
        <v>2135</v>
      </c>
      <c r="E164" t="s">
        <v>1857</v>
      </c>
      <c r="F164">
        <v>7.4999999999999993E-5</v>
      </c>
      <c r="G164">
        <v>7.4999999999999993E-5</v>
      </c>
      <c r="H164">
        <v>7.4999999999999993E-5</v>
      </c>
      <c r="I164">
        <v>7.4999999999999993E-5</v>
      </c>
      <c r="J164">
        <v>7.4999999999999993E-5</v>
      </c>
      <c r="K164">
        <v>7.4999999999999993E-5</v>
      </c>
      <c r="L164">
        <v>7.4999999999999993E-5</v>
      </c>
      <c r="M164">
        <v>7.4999999999999993E-5</v>
      </c>
      <c r="N164">
        <v>7.4999999999999993E-5</v>
      </c>
      <c r="O164">
        <v>7.4999999999999993E-5</v>
      </c>
      <c r="P164">
        <v>7.4999999999999993E-5</v>
      </c>
      <c r="Q164">
        <v>7.4999999999999993E-5</v>
      </c>
      <c r="R164">
        <v>7.4999999999999993E-5</v>
      </c>
      <c r="S164">
        <v>7.4999999999999993E-5</v>
      </c>
      <c r="T164">
        <v>7.4999999999999993E-5</v>
      </c>
      <c r="U164">
        <v>7.4999999999999993E-5</v>
      </c>
      <c r="V164">
        <v>7.4999999999999993E-5</v>
      </c>
      <c r="W164">
        <v>7.4999999999999993E-5</v>
      </c>
      <c r="X164">
        <v>7.4999999999999993E-5</v>
      </c>
      <c r="Y164">
        <v>7.4999999999999993E-5</v>
      </c>
      <c r="Z164">
        <v>7.4999999999999993E-5</v>
      </c>
      <c r="AA164">
        <v>7.4999999999999993E-5</v>
      </c>
      <c r="AB164">
        <v>7.4999999999999993E-5</v>
      </c>
      <c r="AC164">
        <v>7.4999999999999993E-5</v>
      </c>
      <c r="AD164">
        <v>7.4999999999999993E-5</v>
      </c>
      <c r="AE164">
        <v>7.4999999999999993E-5</v>
      </c>
      <c r="AF164">
        <v>7.4999999999999993E-5</v>
      </c>
      <c r="AG164">
        <v>7.4999999999999993E-5</v>
      </c>
      <c r="AH164">
        <v>7.4999999999999993E-5</v>
      </c>
      <c r="AI164">
        <v>7.4999999999999993E-5</v>
      </c>
      <c r="AJ164">
        <v>7.4999999999999993E-5</v>
      </c>
      <c r="AK164" s="109">
        <v>0</v>
      </c>
      <c r="AL164" s="29"/>
      <c r="AM164" s="27"/>
    </row>
    <row r="165" spans="1:39" ht="15" customHeight="1">
      <c r="B165" t="s">
        <v>1837</v>
      </c>
      <c r="D165" t="s">
        <v>2136</v>
      </c>
    </row>
    <row r="166" spans="1:39" ht="15" customHeight="1">
      <c r="B166" t="s">
        <v>1838</v>
      </c>
      <c r="D166" t="s">
        <v>2137</v>
      </c>
    </row>
    <row r="167" spans="1:39" ht="15" customHeight="1">
      <c r="A167" s="41" t="s">
        <v>141</v>
      </c>
      <c r="B167" t="s">
        <v>1825</v>
      </c>
      <c r="C167" t="s">
        <v>2138</v>
      </c>
      <c r="D167" t="s">
        <v>2139</v>
      </c>
      <c r="E167" t="s">
        <v>2140</v>
      </c>
      <c r="F167">
        <v>72.128135999999998</v>
      </c>
      <c r="G167">
        <v>72.883949000000001</v>
      </c>
      <c r="H167">
        <v>73.486915999999994</v>
      </c>
      <c r="I167">
        <v>74.055107000000007</v>
      </c>
      <c r="J167">
        <v>74.535163999999995</v>
      </c>
      <c r="K167">
        <v>74.985991999999996</v>
      </c>
      <c r="L167">
        <v>75.404594000000003</v>
      </c>
      <c r="M167">
        <v>75.814186000000007</v>
      </c>
      <c r="N167">
        <v>76.223274000000004</v>
      </c>
      <c r="O167">
        <v>76.635268999999994</v>
      </c>
      <c r="P167">
        <v>77.054732999999999</v>
      </c>
      <c r="Q167">
        <v>77.483185000000006</v>
      </c>
      <c r="R167">
        <v>77.924773999999999</v>
      </c>
      <c r="S167">
        <v>78.373444000000006</v>
      </c>
      <c r="T167">
        <v>78.832970000000003</v>
      </c>
      <c r="U167">
        <v>79.301024999999996</v>
      </c>
      <c r="V167">
        <v>79.770286999999996</v>
      </c>
      <c r="W167">
        <v>80.240043999999997</v>
      </c>
      <c r="X167">
        <v>80.715073000000004</v>
      </c>
      <c r="Y167">
        <v>81.198547000000005</v>
      </c>
      <c r="Z167">
        <v>81.690314999999998</v>
      </c>
      <c r="AA167">
        <v>82.186065999999997</v>
      </c>
      <c r="AB167">
        <v>82.685471000000007</v>
      </c>
      <c r="AC167">
        <v>83.188338999999999</v>
      </c>
      <c r="AD167">
        <v>83.693984999999998</v>
      </c>
      <c r="AE167">
        <v>84.206481999999994</v>
      </c>
      <c r="AF167">
        <v>84.722678999999999</v>
      </c>
      <c r="AG167">
        <v>85.240509000000003</v>
      </c>
      <c r="AH167">
        <v>85.767371999999995</v>
      </c>
      <c r="AI167">
        <v>86.298446999999996</v>
      </c>
      <c r="AJ167">
        <v>86.834029999999998</v>
      </c>
      <c r="AK167" s="109">
        <v>6.0000000000000001E-3</v>
      </c>
      <c r="AL167" s="28"/>
      <c r="AM167" s="27"/>
    </row>
    <row r="168" spans="1:39" ht="15" customHeight="1">
      <c r="A168" s="41" t="s">
        <v>140</v>
      </c>
      <c r="B168" t="s">
        <v>1826</v>
      </c>
      <c r="C168" t="s">
        <v>2141</v>
      </c>
      <c r="D168" t="s">
        <v>2142</v>
      </c>
      <c r="E168" t="s">
        <v>2140</v>
      </c>
      <c r="F168">
        <v>98.685333</v>
      </c>
      <c r="G168">
        <v>98.321938000000003</v>
      </c>
      <c r="H168">
        <v>98.853035000000006</v>
      </c>
      <c r="I168">
        <v>99.491898000000006</v>
      </c>
      <c r="J168">
        <v>100.154167</v>
      </c>
      <c r="K168">
        <v>100.831757</v>
      </c>
      <c r="L168">
        <v>101.508781</v>
      </c>
      <c r="M168">
        <v>102.193054</v>
      </c>
      <c r="N168">
        <v>102.884811</v>
      </c>
      <c r="O168">
        <v>103.584473</v>
      </c>
      <c r="P168">
        <v>104.29283100000001</v>
      </c>
      <c r="Q168">
        <v>105.006134</v>
      </c>
      <c r="R168">
        <v>105.726646</v>
      </c>
      <c r="S168">
        <v>106.455856</v>
      </c>
      <c r="T168">
        <v>107.19369500000001</v>
      </c>
      <c r="U168">
        <v>107.939362</v>
      </c>
      <c r="V168">
        <v>108.693748</v>
      </c>
      <c r="W168">
        <v>109.45610000000001</v>
      </c>
      <c r="X168">
        <v>110.226311</v>
      </c>
      <c r="Y168">
        <v>111.004166</v>
      </c>
      <c r="Z168">
        <v>111.789185</v>
      </c>
      <c r="AA168">
        <v>112.581085</v>
      </c>
      <c r="AB168">
        <v>113.380234</v>
      </c>
      <c r="AC168">
        <v>114.186981</v>
      </c>
      <c r="AD168">
        <v>115.001266</v>
      </c>
      <c r="AE168">
        <v>115.82373800000001</v>
      </c>
      <c r="AF168">
        <v>116.65576900000001</v>
      </c>
      <c r="AG168">
        <v>117.496346</v>
      </c>
      <c r="AH168">
        <v>118.345161</v>
      </c>
      <c r="AI168">
        <v>119.202232</v>
      </c>
      <c r="AJ168">
        <v>120.06727600000001</v>
      </c>
      <c r="AK168" s="109">
        <v>7.0000000000000001E-3</v>
      </c>
      <c r="AL168" s="28"/>
      <c r="AM168" s="27"/>
    </row>
    <row r="169" spans="1:39" ht="15" customHeight="1">
      <c r="A169" s="41" t="s">
        <v>139</v>
      </c>
      <c r="B169" t="s">
        <v>1827</v>
      </c>
      <c r="C169" t="s">
        <v>2143</v>
      </c>
      <c r="D169" t="s">
        <v>2144</v>
      </c>
      <c r="E169" t="s">
        <v>2140</v>
      </c>
      <c r="F169">
        <v>52.308804000000002</v>
      </c>
      <c r="G169">
        <v>52.824871000000002</v>
      </c>
      <c r="H169">
        <v>53.251980000000003</v>
      </c>
      <c r="I169">
        <v>53.659874000000002</v>
      </c>
      <c r="J169">
        <v>54.084418999999997</v>
      </c>
      <c r="K169">
        <v>54.503895</v>
      </c>
      <c r="L169">
        <v>54.953121000000003</v>
      </c>
      <c r="M169">
        <v>55.428424999999997</v>
      </c>
      <c r="N169">
        <v>55.915024000000003</v>
      </c>
      <c r="O169">
        <v>56.407780000000002</v>
      </c>
      <c r="P169">
        <v>56.900424999999998</v>
      </c>
      <c r="Q169">
        <v>57.388205999999997</v>
      </c>
      <c r="R169">
        <v>57.865569999999998</v>
      </c>
      <c r="S169">
        <v>58.345801999999999</v>
      </c>
      <c r="T169">
        <v>58.822696999999998</v>
      </c>
      <c r="U169">
        <v>59.297932000000003</v>
      </c>
      <c r="V169">
        <v>59.784367000000003</v>
      </c>
      <c r="W169">
        <v>60.282145999999997</v>
      </c>
      <c r="X169">
        <v>60.782657999999998</v>
      </c>
      <c r="Y169">
        <v>61.280247000000003</v>
      </c>
      <c r="Z169">
        <v>61.775047000000001</v>
      </c>
      <c r="AA169">
        <v>62.274783999999997</v>
      </c>
      <c r="AB169">
        <v>62.779705</v>
      </c>
      <c r="AC169">
        <v>63.290455000000001</v>
      </c>
      <c r="AD169">
        <v>63.808529</v>
      </c>
      <c r="AE169">
        <v>64.327743999999996</v>
      </c>
      <c r="AF169">
        <v>64.855705</v>
      </c>
      <c r="AG169">
        <v>65.393944000000005</v>
      </c>
      <c r="AH169">
        <v>65.929619000000002</v>
      </c>
      <c r="AI169">
        <v>66.471191000000005</v>
      </c>
      <c r="AJ169">
        <v>67.018112000000002</v>
      </c>
      <c r="AK169" s="109">
        <v>8.0000000000000002E-3</v>
      </c>
      <c r="AL169" s="28"/>
      <c r="AM169" s="27"/>
    </row>
    <row r="170" spans="1:39" ht="15" customHeight="1">
      <c r="A170" s="41" t="s">
        <v>138</v>
      </c>
      <c r="B170" t="s">
        <v>1839</v>
      </c>
      <c r="C170" t="s">
        <v>2145</v>
      </c>
      <c r="D170" t="s">
        <v>2146</v>
      </c>
      <c r="E170" t="s">
        <v>2140</v>
      </c>
      <c r="F170">
        <v>72.928985999999995</v>
      </c>
      <c r="G170">
        <v>76.309700000000007</v>
      </c>
      <c r="H170">
        <v>77.838486000000003</v>
      </c>
      <c r="I170">
        <v>78.927611999999996</v>
      </c>
      <c r="J170">
        <v>79.822745999999995</v>
      </c>
      <c r="K170">
        <v>80.424087999999998</v>
      </c>
      <c r="L170">
        <v>80.953750999999997</v>
      </c>
      <c r="M170">
        <v>81.481178</v>
      </c>
      <c r="N170">
        <v>82.007384999999999</v>
      </c>
      <c r="O170">
        <v>82.534148999999999</v>
      </c>
      <c r="P170">
        <v>83.063637</v>
      </c>
      <c r="Q170">
        <v>83.594604000000004</v>
      </c>
      <c r="R170">
        <v>84.130568999999994</v>
      </c>
      <c r="S170">
        <v>84.671417000000005</v>
      </c>
      <c r="T170">
        <v>85.218704000000002</v>
      </c>
      <c r="U170">
        <v>85.770943000000003</v>
      </c>
      <c r="V170">
        <v>86.325935000000001</v>
      </c>
      <c r="W170">
        <v>86.883056999999994</v>
      </c>
      <c r="X170">
        <v>87.443923999999996</v>
      </c>
      <c r="Y170">
        <v>88.009720000000002</v>
      </c>
      <c r="Z170">
        <v>88.580230999999998</v>
      </c>
      <c r="AA170">
        <v>89.153732000000005</v>
      </c>
      <c r="AB170">
        <v>89.730103</v>
      </c>
      <c r="AC170">
        <v>90.309562999999997</v>
      </c>
      <c r="AD170">
        <v>90.892159000000007</v>
      </c>
      <c r="AE170">
        <v>91.480179000000007</v>
      </c>
      <c r="AF170">
        <v>92.072609</v>
      </c>
      <c r="AG170">
        <v>92.668152000000006</v>
      </c>
      <c r="AH170">
        <v>93.270218</v>
      </c>
      <c r="AI170">
        <v>93.876953</v>
      </c>
      <c r="AJ170">
        <v>94.488547999999994</v>
      </c>
      <c r="AK170" s="109">
        <v>8.9999999999999993E-3</v>
      </c>
      <c r="AL170" s="28"/>
      <c r="AM170" s="27"/>
    </row>
    <row r="171" spans="1:39" ht="15" customHeight="1">
      <c r="B171" t="s">
        <v>467</v>
      </c>
      <c r="D171" t="s">
        <v>2147</v>
      </c>
    </row>
    <row r="172" spans="1:39" ht="15" customHeight="1">
      <c r="A172" s="41" t="s">
        <v>137</v>
      </c>
      <c r="B172" t="s">
        <v>1825</v>
      </c>
      <c r="C172" t="s">
        <v>2148</v>
      </c>
      <c r="D172" t="s">
        <v>2149</v>
      </c>
      <c r="E172" t="s">
        <v>2140</v>
      </c>
      <c r="F172">
        <v>70.292350999999996</v>
      </c>
      <c r="G172">
        <v>68.942374999999998</v>
      </c>
      <c r="H172">
        <v>68.489693000000003</v>
      </c>
      <c r="I172">
        <v>68.660858000000005</v>
      </c>
      <c r="J172">
        <v>69.094131000000004</v>
      </c>
      <c r="K172">
        <v>69.572243</v>
      </c>
      <c r="L172">
        <v>70.000945999999999</v>
      </c>
      <c r="M172">
        <v>70.426933000000005</v>
      </c>
      <c r="N172">
        <v>70.890418999999994</v>
      </c>
      <c r="O172">
        <v>71.332626000000005</v>
      </c>
      <c r="P172">
        <v>71.780296000000007</v>
      </c>
      <c r="Q172">
        <v>72.236243999999999</v>
      </c>
      <c r="R172">
        <v>72.726906</v>
      </c>
      <c r="S172">
        <v>73.227348000000006</v>
      </c>
      <c r="T172">
        <v>73.735412999999994</v>
      </c>
      <c r="U172">
        <v>74.241057999999995</v>
      </c>
      <c r="V172">
        <v>74.735298</v>
      </c>
      <c r="W172">
        <v>75.222014999999999</v>
      </c>
      <c r="X172">
        <v>75.700728999999995</v>
      </c>
      <c r="Y172">
        <v>76.163230999999996</v>
      </c>
      <c r="Z172">
        <v>76.62809</v>
      </c>
      <c r="AA172">
        <v>77.090278999999995</v>
      </c>
      <c r="AB172">
        <v>77.558944999999994</v>
      </c>
      <c r="AC172">
        <v>78.030806999999996</v>
      </c>
      <c r="AD172">
        <v>78.498885999999999</v>
      </c>
      <c r="AE172">
        <v>78.961960000000005</v>
      </c>
      <c r="AF172">
        <v>79.421340999999998</v>
      </c>
      <c r="AG172">
        <v>79.879219000000006</v>
      </c>
      <c r="AH172">
        <v>80.345626999999993</v>
      </c>
      <c r="AI172">
        <v>80.805915999999996</v>
      </c>
      <c r="AJ172">
        <v>81.268210999999994</v>
      </c>
      <c r="AK172" s="109">
        <v>5.0000000000000001E-3</v>
      </c>
      <c r="AL172" s="28"/>
      <c r="AM172" s="27"/>
    </row>
    <row r="173" spans="1:39" ht="15" customHeight="1">
      <c r="A173" s="41" t="s">
        <v>136</v>
      </c>
      <c r="B173" t="s">
        <v>1826</v>
      </c>
      <c r="C173" t="s">
        <v>2150</v>
      </c>
      <c r="D173" t="s">
        <v>2151</v>
      </c>
      <c r="E173" t="s">
        <v>2140</v>
      </c>
      <c r="F173">
        <v>94.948577999999998</v>
      </c>
      <c r="G173">
        <v>92.893439999999998</v>
      </c>
      <c r="H173">
        <v>91.768394000000001</v>
      </c>
      <c r="I173">
        <v>91.433846000000003</v>
      </c>
      <c r="J173">
        <v>92.084739999999996</v>
      </c>
      <c r="K173">
        <v>92.821274000000003</v>
      </c>
      <c r="L173">
        <v>93.525970000000001</v>
      </c>
      <c r="M173">
        <v>94.118415999999996</v>
      </c>
      <c r="N173">
        <v>94.604256000000007</v>
      </c>
      <c r="O173">
        <v>95.105689999999996</v>
      </c>
      <c r="P173">
        <v>95.679625999999999</v>
      </c>
      <c r="Q173">
        <v>96.319168000000005</v>
      </c>
      <c r="R173">
        <v>97.006737000000001</v>
      </c>
      <c r="S173">
        <v>97.799201999999994</v>
      </c>
      <c r="T173">
        <v>98.638687000000004</v>
      </c>
      <c r="U173">
        <v>99.580573999999999</v>
      </c>
      <c r="V173">
        <v>100.556168</v>
      </c>
      <c r="W173">
        <v>101.542885</v>
      </c>
      <c r="X173">
        <v>102.532562</v>
      </c>
      <c r="Y173">
        <v>103.502968</v>
      </c>
      <c r="Z173">
        <v>104.436134</v>
      </c>
      <c r="AA173">
        <v>105.365334</v>
      </c>
      <c r="AB173">
        <v>106.285156</v>
      </c>
      <c r="AC173">
        <v>107.232208</v>
      </c>
      <c r="AD173">
        <v>108.105682</v>
      </c>
      <c r="AE173">
        <v>108.92607099999999</v>
      </c>
      <c r="AF173">
        <v>109.71217300000001</v>
      </c>
      <c r="AG173">
        <v>110.46893300000001</v>
      </c>
      <c r="AH173">
        <v>111.302109</v>
      </c>
      <c r="AI173">
        <v>112.141632</v>
      </c>
      <c r="AJ173">
        <v>112.964134</v>
      </c>
      <c r="AK173" s="109">
        <v>6.0000000000000001E-3</v>
      </c>
      <c r="AL173" s="28"/>
      <c r="AM173" s="27"/>
    </row>
    <row r="174" spans="1:39" ht="15" customHeight="1">
      <c r="A174" s="41" t="s">
        <v>135</v>
      </c>
      <c r="B174" t="s">
        <v>1827</v>
      </c>
      <c r="C174" t="s">
        <v>2152</v>
      </c>
      <c r="D174" t="s">
        <v>2153</v>
      </c>
      <c r="E174" t="s">
        <v>2140</v>
      </c>
      <c r="F174">
        <v>51.379078</v>
      </c>
      <c r="G174">
        <v>50.337814000000002</v>
      </c>
      <c r="H174">
        <v>50.282809999999998</v>
      </c>
      <c r="I174">
        <v>50.297767999999998</v>
      </c>
      <c r="J174">
        <v>50.348267</v>
      </c>
      <c r="K174">
        <v>50.434646999999998</v>
      </c>
      <c r="L174">
        <v>50.583678999999997</v>
      </c>
      <c r="M174">
        <v>50.769050999999997</v>
      </c>
      <c r="N174">
        <v>50.964016000000001</v>
      </c>
      <c r="O174">
        <v>51.184958999999999</v>
      </c>
      <c r="P174">
        <v>51.487552999999998</v>
      </c>
      <c r="Q174">
        <v>51.816924999999998</v>
      </c>
      <c r="R174">
        <v>52.152168000000003</v>
      </c>
      <c r="S174">
        <v>52.505561999999998</v>
      </c>
      <c r="T174">
        <v>52.878596999999999</v>
      </c>
      <c r="U174">
        <v>53.319248000000002</v>
      </c>
      <c r="V174">
        <v>53.775458999999998</v>
      </c>
      <c r="W174">
        <v>54.280720000000002</v>
      </c>
      <c r="X174">
        <v>54.784435000000002</v>
      </c>
      <c r="Y174">
        <v>55.301333999999997</v>
      </c>
      <c r="Z174">
        <v>55.817805999999997</v>
      </c>
      <c r="AA174">
        <v>56.345798000000002</v>
      </c>
      <c r="AB174">
        <v>56.869038000000003</v>
      </c>
      <c r="AC174">
        <v>57.400554999999997</v>
      </c>
      <c r="AD174">
        <v>57.940102000000003</v>
      </c>
      <c r="AE174">
        <v>58.479557</v>
      </c>
      <c r="AF174">
        <v>59.042313</v>
      </c>
      <c r="AG174">
        <v>59.560802000000002</v>
      </c>
      <c r="AH174">
        <v>60.124760000000002</v>
      </c>
      <c r="AI174">
        <v>60.672974000000004</v>
      </c>
      <c r="AJ174">
        <v>61.218563000000003</v>
      </c>
      <c r="AK174" s="109">
        <v>6.0000000000000001E-3</v>
      </c>
      <c r="AL174" s="28"/>
      <c r="AM174" s="27"/>
    </row>
    <row r="175" spans="1:39" ht="15" customHeight="1">
      <c r="A175" s="41" t="s">
        <v>134</v>
      </c>
      <c r="B175" t="s">
        <v>1839</v>
      </c>
      <c r="C175" t="s">
        <v>2154</v>
      </c>
      <c r="D175" t="s">
        <v>2155</v>
      </c>
      <c r="E175" t="s">
        <v>2140</v>
      </c>
      <c r="F175">
        <v>71.028343000000007</v>
      </c>
      <c r="G175">
        <v>72.220389999999995</v>
      </c>
      <c r="H175">
        <v>72.564766000000006</v>
      </c>
      <c r="I175">
        <v>73.078918000000002</v>
      </c>
      <c r="J175">
        <v>73.855468999999999</v>
      </c>
      <c r="K175">
        <v>74.440651000000003</v>
      </c>
      <c r="L175">
        <v>74.946922000000001</v>
      </c>
      <c r="M175">
        <v>75.432518000000002</v>
      </c>
      <c r="N175">
        <v>75.920792000000006</v>
      </c>
      <c r="O175">
        <v>76.399238999999994</v>
      </c>
      <c r="P175">
        <v>76.903839000000005</v>
      </c>
      <c r="Q175">
        <v>77.42765</v>
      </c>
      <c r="R175">
        <v>77.983635000000007</v>
      </c>
      <c r="S175">
        <v>78.569892999999993</v>
      </c>
      <c r="T175">
        <v>79.171509</v>
      </c>
      <c r="U175">
        <v>79.797179999999997</v>
      </c>
      <c r="V175">
        <v>80.421959000000001</v>
      </c>
      <c r="W175">
        <v>81.046386999999996</v>
      </c>
      <c r="X175">
        <v>81.662766000000005</v>
      </c>
      <c r="Y175">
        <v>82.260727000000003</v>
      </c>
      <c r="Z175">
        <v>82.849082999999993</v>
      </c>
      <c r="AA175">
        <v>83.432929999999999</v>
      </c>
      <c r="AB175">
        <v>84.016846000000001</v>
      </c>
      <c r="AC175">
        <v>84.607123999999999</v>
      </c>
      <c r="AD175">
        <v>85.178466999999998</v>
      </c>
      <c r="AE175">
        <v>85.733245999999994</v>
      </c>
      <c r="AF175">
        <v>86.278441999999998</v>
      </c>
      <c r="AG175">
        <v>86.813041999999996</v>
      </c>
      <c r="AH175">
        <v>87.369904000000005</v>
      </c>
      <c r="AI175">
        <v>87.921379000000002</v>
      </c>
      <c r="AJ175">
        <v>88.469986000000006</v>
      </c>
      <c r="AK175" s="109">
        <v>7.0000000000000001E-3</v>
      </c>
      <c r="AL175" s="28"/>
      <c r="AM175" s="27"/>
    </row>
    <row r="176" spans="1:39" ht="15" customHeight="1">
      <c r="B176" t="s">
        <v>133</v>
      </c>
      <c r="D176" t="s">
        <v>2156</v>
      </c>
    </row>
    <row r="177" spans="1:39" ht="15" customHeight="1">
      <c r="B177" t="s">
        <v>1840</v>
      </c>
      <c r="D177" t="s">
        <v>2157</v>
      </c>
    </row>
    <row r="178" spans="1:39" ht="15" customHeight="1">
      <c r="A178" s="41" t="s">
        <v>132</v>
      </c>
      <c r="B178" t="s">
        <v>1810</v>
      </c>
      <c r="C178" t="s">
        <v>2158</v>
      </c>
      <c r="D178" t="s">
        <v>2159</v>
      </c>
      <c r="E178" t="s">
        <v>1294</v>
      </c>
      <c r="F178">
        <v>1838.034302</v>
      </c>
      <c r="G178">
        <v>2508.5495609999998</v>
      </c>
      <c r="H178">
        <v>2803.923828</v>
      </c>
      <c r="I178">
        <v>2940.8947750000002</v>
      </c>
      <c r="J178">
        <v>3029.3659670000002</v>
      </c>
      <c r="K178">
        <v>3097.8251949999999</v>
      </c>
      <c r="L178">
        <v>3121.8540039999998</v>
      </c>
      <c r="M178">
        <v>3139.2465820000002</v>
      </c>
      <c r="N178">
        <v>3160.4135740000002</v>
      </c>
      <c r="O178">
        <v>3179.4758299999999</v>
      </c>
      <c r="P178">
        <v>3200.1000979999999</v>
      </c>
      <c r="Q178">
        <v>3226.3374020000001</v>
      </c>
      <c r="R178">
        <v>3264.9316410000001</v>
      </c>
      <c r="S178">
        <v>3302.9304200000001</v>
      </c>
      <c r="T178">
        <v>3345.4252929999998</v>
      </c>
      <c r="U178">
        <v>3394.451172</v>
      </c>
      <c r="V178">
        <v>3435.1103520000001</v>
      </c>
      <c r="W178">
        <v>3469.8403320000002</v>
      </c>
      <c r="X178">
        <v>3506.5434570000002</v>
      </c>
      <c r="Y178">
        <v>3547.9353030000002</v>
      </c>
      <c r="Z178">
        <v>3599.661865</v>
      </c>
      <c r="AA178">
        <v>3647.4870609999998</v>
      </c>
      <c r="AB178">
        <v>3696.6403810000002</v>
      </c>
      <c r="AC178">
        <v>3743.4001459999999</v>
      </c>
      <c r="AD178">
        <v>3791.8334960000002</v>
      </c>
      <c r="AE178">
        <v>3844.455078</v>
      </c>
      <c r="AF178">
        <v>3892.3930660000001</v>
      </c>
      <c r="AG178">
        <v>3929.005615</v>
      </c>
      <c r="AH178">
        <v>3968.267578</v>
      </c>
      <c r="AI178">
        <v>4004.0546880000002</v>
      </c>
      <c r="AJ178">
        <v>4040.4497070000002</v>
      </c>
      <c r="AK178" s="109">
        <v>2.7E-2</v>
      </c>
      <c r="AL178" s="26"/>
      <c r="AM178" s="27"/>
    </row>
    <row r="179" spans="1:39" ht="15" customHeight="1">
      <c r="A179" s="41" t="s">
        <v>131</v>
      </c>
      <c r="B179" t="s">
        <v>1811</v>
      </c>
      <c r="C179" t="s">
        <v>2160</v>
      </c>
      <c r="D179" t="s">
        <v>2161</v>
      </c>
      <c r="E179" t="s">
        <v>1294</v>
      </c>
      <c r="F179">
        <v>112.20156900000001</v>
      </c>
      <c r="G179">
        <v>193.65481600000001</v>
      </c>
      <c r="H179">
        <v>233.14505</v>
      </c>
      <c r="I179">
        <v>253.77046200000001</v>
      </c>
      <c r="J179">
        <v>266.71301299999999</v>
      </c>
      <c r="K179">
        <v>275.51016199999998</v>
      </c>
      <c r="L179">
        <v>279.99301100000002</v>
      </c>
      <c r="M179">
        <v>284.458527</v>
      </c>
      <c r="N179">
        <v>288.86242700000003</v>
      </c>
      <c r="O179">
        <v>293.482483</v>
      </c>
      <c r="P179">
        <v>297.878693</v>
      </c>
      <c r="Q179">
        <v>302.12191799999999</v>
      </c>
      <c r="R179">
        <v>305.89669800000001</v>
      </c>
      <c r="S179">
        <v>309.85717799999998</v>
      </c>
      <c r="T179">
        <v>314.20538299999998</v>
      </c>
      <c r="U179">
        <v>318.77062999999998</v>
      </c>
      <c r="V179">
        <v>323.71981799999998</v>
      </c>
      <c r="W179">
        <v>328.853882</v>
      </c>
      <c r="X179">
        <v>334.14523300000002</v>
      </c>
      <c r="Y179">
        <v>339.83956899999998</v>
      </c>
      <c r="Z179">
        <v>345.63922100000002</v>
      </c>
      <c r="AA179">
        <v>351.43847699999998</v>
      </c>
      <c r="AB179">
        <v>357.30343599999998</v>
      </c>
      <c r="AC179">
        <v>363.14932299999998</v>
      </c>
      <c r="AD179">
        <v>369.10681199999999</v>
      </c>
      <c r="AE179">
        <v>375.18945300000001</v>
      </c>
      <c r="AF179">
        <v>381.35409499999997</v>
      </c>
      <c r="AG179">
        <v>387.59909099999999</v>
      </c>
      <c r="AH179">
        <v>393.88665800000001</v>
      </c>
      <c r="AI179">
        <v>400.22601300000002</v>
      </c>
      <c r="AJ179">
        <v>406.57696499999997</v>
      </c>
      <c r="AK179" s="109">
        <v>4.3999999999999997E-2</v>
      </c>
      <c r="AL179" s="26"/>
      <c r="AM179" s="27"/>
    </row>
    <row r="180" spans="1:39" ht="15" customHeight="1">
      <c r="A180" s="41" t="s">
        <v>130</v>
      </c>
      <c r="B180" t="s">
        <v>1812</v>
      </c>
      <c r="C180" t="s">
        <v>2162</v>
      </c>
      <c r="D180" t="s">
        <v>2163</v>
      </c>
      <c r="E180" t="s">
        <v>1294</v>
      </c>
      <c r="F180">
        <v>111.33981300000001</v>
      </c>
      <c r="G180">
        <v>211.017212</v>
      </c>
      <c r="H180">
        <v>259.760468</v>
      </c>
      <c r="I180">
        <v>287.09509300000002</v>
      </c>
      <c r="J180">
        <v>306.535889</v>
      </c>
      <c r="K180">
        <v>319.54312099999999</v>
      </c>
      <c r="L180">
        <v>329.30154399999998</v>
      </c>
      <c r="M180">
        <v>339.068085</v>
      </c>
      <c r="N180">
        <v>349.06094400000001</v>
      </c>
      <c r="O180">
        <v>359.07800300000002</v>
      </c>
      <c r="P180">
        <v>368.29104599999999</v>
      </c>
      <c r="Q180">
        <v>377.575806</v>
      </c>
      <c r="R180">
        <v>386.84063700000002</v>
      </c>
      <c r="S180">
        <v>396.046967</v>
      </c>
      <c r="T180">
        <v>405.58215300000001</v>
      </c>
      <c r="U180">
        <v>415.23602299999999</v>
      </c>
      <c r="V180">
        <v>425.99951199999998</v>
      </c>
      <c r="W180">
        <v>436.18536399999999</v>
      </c>
      <c r="X180">
        <v>446.77435300000002</v>
      </c>
      <c r="Y180">
        <v>457.72445699999997</v>
      </c>
      <c r="Z180">
        <v>469.03256199999998</v>
      </c>
      <c r="AA180">
        <v>480.58843999999999</v>
      </c>
      <c r="AB180">
        <v>492.45959499999998</v>
      </c>
      <c r="AC180">
        <v>504.54489100000001</v>
      </c>
      <c r="AD180">
        <v>517.04650900000001</v>
      </c>
      <c r="AE180">
        <v>530.75872800000002</v>
      </c>
      <c r="AF180">
        <v>544.833618</v>
      </c>
      <c r="AG180">
        <v>559.03247099999999</v>
      </c>
      <c r="AH180">
        <v>572.87365699999998</v>
      </c>
      <c r="AI180">
        <v>587.19720500000005</v>
      </c>
      <c r="AJ180">
        <v>602.28875700000003</v>
      </c>
      <c r="AK180" s="109">
        <v>5.8000000000000003E-2</v>
      </c>
      <c r="AL180" s="26"/>
      <c r="AM180" s="27"/>
    </row>
    <row r="181" spans="1:39" ht="15" customHeight="1">
      <c r="A181" s="41" t="s">
        <v>129</v>
      </c>
      <c r="B181" t="s">
        <v>1813</v>
      </c>
      <c r="C181" t="s">
        <v>2164</v>
      </c>
      <c r="D181" t="s">
        <v>2165</v>
      </c>
      <c r="E181" t="s">
        <v>1294</v>
      </c>
      <c r="F181">
        <v>271.22943099999998</v>
      </c>
      <c r="G181">
        <v>393.706726</v>
      </c>
      <c r="H181">
        <v>450.22125199999999</v>
      </c>
      <c r="I181">
        <v>476.46460000000002</v>
      </c>
      <c r="J181">
        <v>501.90234400000003</v>
      </c>
      <c r="K181">
        <v>527.20251499999995</v>
      </c>
      <c r="L181">
        <v>551.592896</v>
      </c>
      <c r="M181">
        <v>576.20568800000001</v>
      </c>
      <c r="N181">
        <v>601.28491199999996</v>
      </c>
      <c r="O181">
        <v>626.893372</v>
      </c>
      <c r="P181">
        <v>652.21386700000005</v>
      </c>
      <c r="Q181">
        <v>677.38568099999998</v>
      </c>
      <c r="R181">
        <v>703.67877199999998</v>
      </c>
      <c r="S181">
        <v>731.13439900000003</v>
      </c>
      <c r="T181">
        <v>759.180115</v>
      </c>
      <c r="U181">
        <v>788.23828100000003</v>
      </c>
      <c r="V181">
        <v>818.58056599999998</v>
      </c>
      <c r="W181">
        <v>850.33563200000003</v>
      </c>
      <c r="X181">
        <v>883.62561000000005</v>
      </c>
      <c r="Y181">
        <v>918.442139</v>
      </c>
      <c r="Z181">
        <v>954.70233199999996</v>
      </c>
      <c r="AA181">
        <v>991.96978799999999</v>
      </c>
      <c r="AB181">
        <v>1030.69165</v>
      </c>
      <c r="AC181">
        <v>1070.898193</v>
      </c>
      <c r="AD181">
        <v>1112.828857</v>
      </c>
      <c r="AE181">
        <v>1156.6058350000001</v>
      </c>
      <c r="AF181">
        <v>1201.5379640000001</v>
      </c>
      <c r="AG181">
        <v>1248.868164</v>
      </c>
      <c r="AH181">
        <v>1297.680298</v>
      </c>
      <c r="AI181">
        <v>1348.4704589999999</v>
      </c>
      <c r="AJ181">
        <v>1401.2585449999999</v>
      </c>
      <c r="AK181" s="109">
        <v>5.6000000000000001E-2</v>
      </c>
      <c r="AL181" s="26"/>
      <c r="AM181" s="27"/>
    </row>
    <row r="182" spans="1:39" ht="15" customHeight="1">
      <c r="A182" s="41" t="s">
        <v>128</v>
      </c>
      <c r="B182" t="s">
        <v>1814</v>
      </c>
      <c r="C182" t="s">
        <v>2166</v>
      </c>
      <c r="D182" t="s">
        <v>2167</v>
      </c>
      <c r="E182" t="s">
        <v>1294</v>
      </c>
      <c r="F182">
        <v>1570.8767089999999</v>
      </c>
      <c r="G182">
        <v>2296.133789</v>
      </c>
      <c r="H182">
        <v>2623.3403320000002</v>
      </c>
      <c r="I182">
        <v>2789.196289</v>
      </c>
      <c r="J182">
        <v>2903.2827149999998</v>
      </c>
      <c r="K182">
        <v>3001.686768</v>
      </c>
      <c r="L182">
        <v>3077.8889159999999</v>
      </c>
      <c r="M182">
        <v>3152.3020019999999</v>
      </c>
      <c r="N182">
        <v>3225.7856449999999</v>
      </c>
      <c r="O182">
        <v>3298.2751459999999</v>
      </c>
      <c r="P182">
        <v>3369.335693</v>
      </c>
      <c r="Q182">
        <v>3440.5659179999998</v>
      </c>
      <c r="R182">
        <v>3508.7673340000001</v>
      </c>
      <c r="S182">
        <v>3576.6042480000001</v>
      </c>
      <c r="T182">
        <v>3646.2624510000001</v>
      </c>
      <c r="U182">
        <v>3714.3588869999999</v>
      </c>
      <c r="V182">
        <v>3783.2763669999999</v>
      </c>
      <c r="W182">
        <v>3855.3122560000002</v>
      </c>
      <c r="X182">
        <v>3931.2253420000002</v>
      </c>
      <c r="Y182">
        <v>4012.3869629999999</v>
      </c>
      <c r="Z182">
        <v>4096.4794920000004</v>
      </c>
      <c r="AA182">
        <v>4183.8085940000001</v>
      </c>
      <c r="AB182">
        <v>4273.8881840000004</v>
      </c>
      <c r="AC182">
        <v>4366.2368159999996</v>
      </c>
      <c r="AD182">
        <v>4461.1352539999998</v>
      </c>
      <c r="AE182">
        <v>4559.486328</v>
      </c>
      <c r="AF182">
        <v>4660.0732420000004</v>
      </c>
      <c r="AG182">
        <v>4767.0537109999996</v>
      </c>
      <c r="AH182">
        <v>4873.7084960000002</v>
      </c>
      <c r="AI182">
        <v>4983.9682620000003</v>
      </c>
      <c r="AJ182">
        <v>5097.4956050000001</v>
      </c>
      <c r="AK182" s="109">
        <v>0.04</v>
      </c>
      <c r="AL182" s="26"/>
      <c r="AM182" s="27"/>
    </row>
    <row r="183" spans="1:39" ht="15" customHeight="1">
      <c r="A183" s="41" t="s">
        <v>127</v>
      </c>
      <c r="B183" t="s">
        <v>1815</v>
      </c>
      <c r="C183" t="s">
        <v>2168</v>
      </c>
      <c r="D183" t="s">
        <v>2169</v>
      </c>
      <c r="E183" t="s">
        <v>1294</v>
      </c>
      <c r="F183">
        <v>151.98109400000001</v>
      </c>
      <c r="G183">
        <v>270.32080100000002</v>
      </c>
      <c r="H183">
        <v>326.67898600000001</v>
      </c>
      <c r="I183">
        <v>355.87420700000001</v>
      </c>
      <c r="J183">
        <v>376.25216699999999</v>
      </c>
      <c r="K183">
        <v>392.83068800000001</v>
      </c>
      <c r="L183">
        <v>408.40252700000002</v>
      </c>
      <c r="M183">
        <v>424.622681</v>
      </c>
      <c r="N183">
        <v>441.30908199999999</v>
      </c>
      <c r="O183">
        <v>458.56726099999997</v>
      </c>
      <c r="P183">
        <v>476.498718</v>
      </c>
      <c r="Q183">
        <v>495.08764600000001</v>
      </c>
      <c r="R183">
        <v>514.14386000000002</v>
      </c>
      <c r="S183">
        <v>533.02758800000004</v>
      </c>
      <c r="T183">
        <v>553.26415999999995</v>
      </c>
      <c r="U183">
        <v>574.75451699999996</v>
      </c>
      <c r="V183">
        <v>597.614014</v>
      </c>
      <c r="W183">
        <v>621.61175500000002</v>
      </c>
      <c r="X183">
        <v>646.22680700000001</v>
      </c>
      <c r="Y183">
        <v>672.61816399999998</v>
      </c>
      <c r="Z183">
        <v>700.53460700000005</v>
      </c>
      <c r="AA183">
        <v>729.87109399999997</v>
      </c>
      <c r="AB183">
        <v>760.71746800000005</v>
      </c>
      <c r="AC183">
        <v>793.05767800000001</v>
      </c>
      <c r="AD183">
        <v>827.16284199999996</v>
      </c>
      <c r="AE183">
        <v>863.08514400000001</v>
      </c>
      <c r="AF183">
        <v>901.04644800000005</v>
      </c>
      <c r="AG183">
        <v>940.40527299999997</v>
      </c>
      <c r="AH183">
        <v>981.78784199999996</v>
      </c>
      <c r="AI183">
        <v>1025.33374</v>
      </c>
      <c r="AJ183">
        <v>1071.070068</v>
      </c>
      <c r="AK183" s="109">
        <v>6.7000000000000004E-2</v>
      </c>
      <c r="AL183" s="26"/>
      <c r="AM183" s="27"/>
    </row>
    <row r="184" spans="1:39" ht="15" customHeight="1">
      <c r="A184" s="41" t="s">
        <v>126</v>
      </c>
      <c r="B184" t="s">
        <v>1816</v>
      </c>
      <c r="C184" t="s">
        <v>2170</v>
      </c>
      <c r="D184" t="s">
        <v>2171</v>
      </c>
      <c r="E184" t="s">
        <v>1294</v>
      </c>
      <c r="F184">
        <v>526.44958499999996</v>
      </c>
      <c r="G184">
        <v>732.28753700000004</v>
      </c>
      <c r="H184">
        <v>843.74249299999997</v>
      </c>
      <c r="I184">
        <v>913.27368200000001</v>
      </c>
      <c r="J184">
        <v>961.88830600000006</v>
      </c>
      <c r="K184">
        <v>997.98571800000002</v>
      </c>
      <c r="L184">
        <v>1033.241577</v>
      </c>
      <c r="M184">
        <v>1069.3632809999999</v>
      </c>
      <c r="N184">
        <v>1104.8869629999999</v>
      </c>
      <c r="O184">
        <v>1141.510376</v>
      </c>
      <c r="P184">
        <v>1178.9923100000001</v>
      </c>
      <c r="Q184">
        <v>1216.5888669999999</v>
      </c>
      <c r="R184">
        <v>1255.005249</v>
      </c>
      <c r="S184">
        <v>1294.119995</v>
      </c>
      <c r="T184">
        <v>1334.3598629999999</v>
      </c>
      <c r="U184">
        <v>1375.5986330000001</v>
      </c>
      <c r="V184">
        <v>1417.591187</v>
      </c>
      <c r="W184">
        <v>1460.760376</v>
      </c>
      <c r="X184">
        <v>1503.873047</v>
      </c>
      <c r="Y184">
        <v>1548.165894</v>
      </c>
      <c r="Z184">
        <v>1594.4760739999999</v>
      </c>
      <c r="AA184">
        <v>1642.5196530000001</v>
      </c>
      <c r="AB184">
        <v>1692.138062</v>
      </c>
      <c r="AC184">
        <v>1743.30835</v>
      </c>
      <c r="AD184">
        <v>1796.5155030000001</v>
      </c>
      <c r="AE184">
        <v>1851.6982419999999</v>
      </c>
      <c r="AF184">
        <v>1908.236572</v>
      </c>
      <c r="AG184">
        <v>1967.0133060000001</v>
      </c>
      <c r="AH184">
        <v>2027.7695309999999</v>
      </c>
      <c r="AI184">
        <v>2090.8696289999998</v>
      </c>
      <c r="AJ184">
        <v>2156.343018</v>
      </c>
      <c r="AK184" s="109">
        <v>4.8000000000000001E-2</v>
      </c>
      <c r="AL184" s="26"/>
      <c r="AM184" s="27"/>
    </row>
    <row r="185" spans="1:39" ht="15" customHeight="1">
      <c r="A185" s="41" t="s">
        <v>125</v>
      </c>
      <c r="B185" t="s">
        <v>1817</v>
      </c>
      <c r="C185" t="s">
        <v>2172</v>
      </c>
      <c r="D185" t="s">
        <v>2173</v>
      </c>
      <c r="E185" t="s">
        <v>1294</v>
      </c>
      <c r="F185">
        <v>381.05352800000003</v>
      </c>
      <c r="G185">
        <v>488.79122899999999</v>
      </c>
      <c r="H185">
        <v>539.288635</v>
      </c>
      <c r="I185">
        <v>560.76599099999999</v>
      </c>
      <c r="J185">
        <v>577.311646</v>
      </c>
      <c r="K185">
        <v>591.43023700000003</v>
      </c>
      <c r="L185">
        <v>601.42785600000002</v>
      </c>
      <c r="M185">
        <v>611.28845200000001</v>
      </c>
      <c r="N185">
        <v>619.65515100000005</v>
      </c>
      <c r="O185">
        <v>628.99780299999998</v>
      </c>
      <c r="P185">
        <v>638.49322500000005</v>
      </c>
      <c r="Q185">
        <v>648.82757600000002</v>
      </c>
      <c r="R185">
        <v>659.81817599999999</v>
      </c>
      <c r="S185">
        <v>672.10375999999997</v>
      </c>
      <c r="T185">
        <v>686.00146500000005</v>
      </c>
      <c r="U185">
        <v>699.58630400000004</v>
      </c>
      <c r="V185">
        <v>711.45080600000006</v>
      </c>
      <c r="W185">
        <v>723.68310499999995</v>
      </c>
      <c r="X185">
        <v>736.17156999999997</v>
      </c>
      <c r="Y185">
        <v>750.077271</v>
      </c>
      <c r="Z185">
        <v>764.29980499999999</v>
      </c>
      <c r="AA185">
        <v>778.83074999999997</v>
      </c>
      <c r="AB185">
        <v>793.03698699999995</v>
      </c>
      <c r="AC185">
        <v>807.37701400000003</v>
      </c>
      <c r="AD185">
        <v>822.51196300000004</v>
      </c>
      <c r="AE185">
        <v>837.82574499999998</v>
      </c>
      <c r="AF185">
        <v>852.60034199999996</v>
      </c>
      <c r="AG185">
        <v>866.24670400000002</v>
      </c>
      <c r="AH185">
        <v>881.17346199999997</v>
      </c>
      <c r="AI185">
        <v>895.48199499999998</v>
      </c>
      <c r="AJ185">
        <v>910.43292199999996</v>
      </c>
      <c r="AK185" s="109">
        <v>2.9000000000000001E-2</v>
      </c>
      <c r="AL185" s="26"/>
      <c r="AM185" s="27"/>
    </row>
    <row r="186" spans="1:39" ht="15" customHeight="1">
      <c r="A186" s="41" t="s">
        <v>124</v>
      </c>
      <c r="B186" t="s">
        <v>1818</v>
      </c>
      <c r="C186" t="s">
        <v>2174</v>
      </c>
      <c r="D186" t="s">
        <v>2175</v>
      </c>
      <c r="E186" t="s">
        <v>1294</v>
      </c>
      <c r="F186">
        <v>1618.5733640000001</v>
      </c>
      <c r="G186">
        <v>1970.5318600000001</v>
      </c>
      <c r="H186">
        <v>2112.9938959999999</v>
      </c>
      <c r="I186">
        <v>2186.7409670000002</v>
      </c>
      <c r="J186">
        <v>2283.4033199999999</v>
      </c>
      <c r="K186">
        <v>2393.1921390000002</v>
      </c>
      <c r="L186">
        <v>2497.5852049999999</v>
      </c>
      <c r="M186">
        <v>2600.1501459999999</v>
      </c>
      <c r="N186">
        <v>2703.257568</v>
      </c>
      <c r="O186">
        <v>2807.0058589999999</v>
      </c>
      <c r="P186">
        <v>2909.7080080000001</v>
      </c>
      <c r="Q186">
        <v>3012</v>
      </c>
      <c r="R186">
        <v>3112.47876</v>
      </c>
      <c r="S186">
        <v>3210.2377929999998</v>
      </c>
      <c r="T186">
        <v>3304.3427729999999</v>
      </c>
      <c r="U186">
        <v>3397.9343260000001</v>
      </c>
      <c r="V186">
        <v>3490.9018550000001</v>
      </c>
      <c r="W186">
        <v>3581.5178219999998</v>
      </c>
      <c r="X186">
        <v>3671.1762699999999</v>
      </c>
      <c r="Y186">
        <v>3761.8645019999999</v>
      </c>
      <c r="Z186">
        <v>3853.6103520000001</v>
      </c>
      <c r="AA186">
        <v>3946.5358890000002</v>
      </c>
      <c r="AB186">
        <v>4041.086914</v>
      </c>
      <c r="AC186">
        <v>4135.9775390000004</v>
      </c>
      <c r="AD186">
        <v>4230.6240230000003</v>
      </c>
      <c r="AE186">
        <v>4323.8959960000002</v>
      </c>
      <c r="AF186">
        <v>4415.341797</v>
      </c>
      <c r="AG186">
        <v>4507.4565430000002</v>
      </c>
      <c r="AH186">
        <v>4597.4956050000001</v>
      </c>
      <c r="AI186">
        <v>4686.3510740000002</v>
      </c>
      <c r="AJ186">
        <v>4771.263672</v>
      </c>
      <c r="AK186" s="109">
        <v>3.6999999999999998E-2</v>
      </c>
      <c r="AL186" s="26"/>
      <c r="AM186" s="27"/>
    </row>
    <row r="187" spans="1:39" ht="15" customHeight="1">
      <c r="A187" s="41" t="s">
        <v>123</v>
      </c>
      <c r="B187" t="s">
        <v>1819</v>
      </c>
      <c r="C187" t="s">
        <v>2176</v>
      </c>
      <c r="D187" t="s">
        <v>2177</v>
      </c>
      <c r="E187" t="s">
        <v>1294</v>
      </c>
      <c r="F187">
        <v>422.04531900000001</v>
      </c>
      <c r="G187">
        <v>581.12060499999995</v>
      </c>
      <c r="H187">
        <v>672.52899200000002</v>
      </c>
      <c r="I187">
        <v>724.010132</v>
      </c>
      <c r="J187">
        <v>755.39196800000002</v>
      </c>
      <c r="K187">
        <v>778.03912400000002</v>
      </c>
      <c r="L187">
        <v>791.54394500000001</v>
      </c>
      <c r="M187">
        <v>802.96832300000005</v>
      </c>
      <c r="N187">
        <v>812.43920900000001</v>
      </c>
      <c r="O187">
        <v>819.93963599999995</v>
      </c>
      <c r="P187">
        <v>825.40185499999995</v>
      </c>
      <c r="Q187">
        <v>827.74597200000005</v>
      </c>
      <c r="R187">
        <v>827.88720699999999</v>
      </c>
      <c r="S187">
        <v>827.01611300000002</v>
      </c>
      <c r="T187">
        <v>825.31225600000005</v>
      </c>
      <c r="U187">
        <v>821.33856200000002</v>
      </c>
      <c r="V187">
        <v>817.432007</v>
      </c>
      <c r="W187">
        <v>813.49139400000001</v>
      </c>
      <c r="X187">
        <v>809.556152</v>
      </c>
      <c r="Y187">
        <v>806.28723100000002</v>
      </c>
      <c r="Z187">
        <v>803.09448199999997</v>
      </c>
      <c r="AA187">
        <v>800.31957999999997</v>
      </c>
      <c r="AB187">
        <v>797.84710700000005</v>
      </c>
      <c r="AC187">
        <v>795.49017300000003</v>
      </c>
      <c r="AD187">
        <v>793.39941399999998</v>
      </c>
      <c r="AE187">
        <v>791.76385500000004</v>
      </c>
      <c r="AF187">
        <v>790.49719200000004</v>
      </c>
      <c r="AG187">
        <v>789.63836700000002</v>
      </c>
      <c r="AH187">
        <v>789.51690699999995</v>
      </c>
      <c r="AI187">
        <v>789.79174799999998</v>
      </c>
      <c r="AJ187">
        <v>790.50097700000003</v>
      </c>
      <c r="AK187" s="109">
        <v>2.1000000000000001E-2</v>
      </c>
      <c r="AL187" s="26"/>
      <c r="AM187" s="27"/>
    </row>
    <row r="188" spans="1:39" ht="15" customHeight="1">
      <c r="A188" s="41" t="s">
        <v>122</v>
      </c>
      <c r="B188" t="s">
        <v>1820</v>
      </c>
      <c r="C188" t="s">
        <v>2178</v>
      </c>
      <c r="D188" t="s">
        <v>2179</v>
      </c>
      <c r="E188" t="s">
        <v>1294</v>
      </c>
      <c r="F188">
        <v>573.41455099999996</v>
      </c>
      <c r="G188">
        <v>937.18048099999999</v>
      </c>
      <c r="H188">
        <v>1112.5169679999999</v>
      </c>
      <c r="I188">
        <v>1210.3125</v>
      </c>
      <c r="J188">
        <v>1295.8630370000001</v>
      </c>
      <c r="K188">
        <v>1368.1861570000001</v>
      </c>
      <c r="L188">
        <v>1437.7358400000001</v>
      </c>
      <c r="M188">
        <v>1507.2597659999999</v>
      </c>
      <c r="N188">
        <v>1576.9652100000001</v>
      </c>
      <c r="O188">
        <v>1646.735962</v>
      </c>
      <c r="P188">
        <v>1715.4022219999999</v>
      </c>
      <c r="Q188">
        <v>1783.795288</v>
      </c>
      <c r="R188">
        <v>1851.9609379999999</v>
      </c>
      <c r="S188">
        <v>1919.1644289999999</v>
      </c>
      <c r="T188">
        <v>1987.149658</v>
      </c>
      <c r="U188">
        <v>2055.1499020000001</v>
      </c>
      <c r="V188">
        <v>2123.8615719999998</v>
      </c>
      <c r="W188">
        <v>2193.2966310000002</v>
      </c>
      <c r="X188">
        <v>2264.023193</v>
      </c>
      <c r="Y188">
        <v>2335.920654</v>
      </c>
      <c r="Z188">
        <v>2408.7358399999998</v>
      </c>
      <c r="AA188">
        <v>2482.6364749999998</v>
      </c>
      <c r="AB188">
        <v>2556.1423340000001</v>
      </c>
      <c r="AC188">
        <v>2629.7155760000001</v>
      </c>
      <c r="AD188">
        <v>2705.7788089999999</v>
      </c>
      <c r="AE188">
        <v>2784.3168949999999</v>
      </c>
      <c r="AF188">
        <v>2861.7314449999999</v>
      </c>
      <c r="AG188">
        <v>2940.4765619999998</v>
      </c>
      <c r="AH188">
        <v>3020.7861330000001</v>
      </c>
      <c r="AI188">
        <v>3103.2773440000001</v>
      </c>
      <c r="AJ188">
        <v>3188.1953119999998</v>
      </c>
      <c r="AK188" s="109">
        <v>5.8999999999999997E-2</v>
      </c>
      <c r="AL188" s="26"/>
      <c r="AM188" s="27"/>
    </row>
    <row r="189" spans="1:39" ht="15" customHeight="1">
      <c r="A189" s="41" t="s">
        <v>121</v>
      </c>
      <c r="B189" t="s">
        <v>1821</v>
      </c>
      <c r="C189" t="s">
        <v>2180</v>
      </c>
      <c r="D189" t="s">
        <v>2181</v>
      </c>
      <c r="E189" t="s">
        <v>1294</v>
      </c>
      <c r="F189">
        <v>211.587616</v>
      </c>
      <c r="G189">
        <v>333.54864500000002</v>
      </c>
      <c r="H189">
        <v>389.77136200000001</v>
      </c>
      <c r="I189">
        <v>420.06726099999997</v>
      </c>
      <c r="J189">
        <v>453.25726300000002</v>
      </c>
      <c r="K189">
        <v>485.14389</v>
      </c>
      <c r="L189">
        <v>519.854919</v>
      </c>
      <c r="M189">
        <v>556.77307099999996</v>
      </c>
      <c r="N189">
        <v>596.10888699999998</v>
      </c>
      <c r="O189">
        <v>637.55999799999995</v>
      </c>
      <c r="P189">
        <v>679.91931199999999</v>
      </c>
      <c r="Q189">
        <v>722.89953600000001</v>
      </c>
      <c r="R189">
        <v>765.81219499999997</v>
      </c>
      <c r="S189">
        <v>808.00207499999999</v>
      </c>
      <c r="T189">
        <v>849.65448000000004</v>
      </c>
      <c r="U189">
        <v>891.79247999999995</v>
      </c>
      <c r="V189">
        <v>934.30480999999997</v>
      </c>
      <c r="W189">
        <v>978.39386000000002</v>
      </c>
      <c r="X189">
        <v>1024.3295900000001</v>
      </c>
      <c r="Y189">
        <v>1072.2236330000001</v>
      </c>
      <c r="Z189">
        <v>1121.8481449999999</v>
      </c>
      <c r="AA189">
        <v>1172.829956</v>
      </c>
      <c r="AB189">
        <v>1225.3862300000001</v>
      </c>
      <c r="AC189">
        <v>1279.497437</v>
      </c>
      <c r="AD189">
        <v>1334.8717039999999</v>
      </c>
      <c r="AE189">
        <v>1392.0551760000001</v>
      </c>
      <c r="AF189">
        <v>1450.519775</v>
      </c>
      <c r="AG189">
        <v>1510.3602289999999</v>
      </c>
      <c r="AH189">
        <v>1571.8466800000001</v>
      </c>
      <c r="AI189">
        <v>1634.9208980000001</v>
      </c>
      <c r="AJ189">
        <v>1699.503418</v>
      </c>
      <c r="AK189" s="109">
        <v>7.1999999999999995E-2</v>
      </c>
      <c r="AL189" s="26"/>
      <c r="AM189" s="27"/>
    </row>
    <row r="190" spans="1:39" ht="15" customHeight="1">
      <c r="A190" s="41" t="s">
        <v>120</v>
      </c>
      <c r="B190" t="s">
        <v>1822</v>
      </c>
      <c r="C190" t="s">
        <v>2182</v>
      </c>
      <c r="D190" t="s">
        <v>2183</v>
      </c>
      <c r="E190" t="s">
        <v>1294</v>
      </c>
      <c r="F190">
        <v>179.60732999999999</v>
      </c>
      <c r="G190">
        <v>300.22818000000001</v>
      </c>
      <c r="H190">
        <v>359.04666099999997</v>
      </c>
      <c r="I190">
        <v>391.70788599999997</v>
      </c>
      <c r="J190">
        <v>417.44552599999997</v>
      </c>
      <c r="K190">
        <v>436.962311</v>
      </c>
      <c r="L190">
        <v>451.24563599999999</v>
      </c>
      <c r="M190">
        <v>465.493652</v>
      </c>
      <c r="N190">
        <v>479.79434199999997</v>
      </c>
      <c r="O190">
        <v>494.319794</v>
      </c>
      <c r="P190">
        <v>508.72772200000003</v>
      </c>
      <c r="Q190">
        <v>523.17181400000004</v>
      </c>
      <c r="R190">
        <v>537.50640899999996</v>
      </c>
      <c r="S190">
        <v>551.35229500000003</v>
      </c>
      <c r="T190">
        <v>565.14660600000002</v>
      </c>
      <c r="U190">
        <v>578.88867200000004</v>
      </c>
      <c r="V190">
        <v>592.59515399999998</v>
      </c>
      <c r="W190">
        <v>606.09222399999999</v>
      </c>
      <c r="X190">
        <v>619.25219700000002</v>
      </c>
      <c r="Y190">
        <v>631.74066200000004</v>
      </c>
      <c r="Z190">
        <v>644.55450399999995</v>
      </c>
      <c r="AA190">
        <v>657.84613000000002</v>
      </c>
      <c r="AB190">
        <v>671.57324200000005</v>
      </c>
      <c r="AC190">
        <v>685.47497599999997</v>
      </c>
      <c r="AD190">
        <v>699.92370600000004</v>
      </c>
      <c r="AE190">
        <v>714.90405299999998</v>
      </c>
      <c r="AF190">
        <v>730.30706799999996</v>
      </c>
      <c r="AG190">
        <v>746.12683100000004</v>
      </c>
      <c r="AH190">
        <v>762.40991199999996</v>
      </c>
      <c r="AI190">
        <v>779.19177200000001</v>
      </c>
      <c r="AJ190">
        <v>796.35870399999999</v>
      </c>
      <c r="AK190" s="109">
        <v>5.0999999999999997E-2</v>
      </c>
      <c r="AL190" s="26"/>
      <c r="AM190" s="27"/>
    </row>
    <row r="191" spans="1:39" ht="15" customHeight="1">
      <c r="A191" s="41" t="s">
        <v>119</v>
      </c>
      <c r="B191" t="s">
        <v>153</v>
      </c>
      <c r="C191" t="s">
        <v>2184</v>
      </c>
      <c r="D191" t="s">
        <v>2185</v>
      </c>
      <c r="E191" t="s">
        <v>1294</v>
      </c>
      <c r="F191">
        <v>7968.3945309999999</v>
      </c>
      <c r="G191">
        <v>11217.073242</v>
      </c>
      <c r="H191">
        <v>12726.958984000001</v>
      </c>
      <c r="I191">
        <v>13510.172852</v>
      </c>
      <c r="J191">
        <v>14128.612305000001</v>
      </c>
      <c r="K191">
        <v>14665.538086</v>
      </c>
      <c r="L191">
        <v>15101.666992</v>
      </c>
      <c r="M191">
        <v>15529.201171999999</v>
      </c>
      <c r="N191">
        <v>15959.823242</v>
      </c>
      <c r="O191">
        <v>16391.841797000001</v>
      </c>
      <c r="P191">
        <v>16820.962890999999</v>
      </c>
      <c r="Q191">
        <v>17254.103515999999</v>
      </c>
      <c r="R191">
        <v>17694.726562</v>
      </c>
      <c r="S191">
        <v>18131.595702999999</v>
      </c>
      <c r="T191">
        <v>18575.886718999998</v>
      </c>
      <c r="U191">
        <v>19026.099609000001</v>
      </c>
      <c r="V191">
        <v>19472.4375</v>
      </c>
      <c r="W191">
        <v>19919.373047000001</v>
      </c>
      <c r="X191">
        <v>20376.923827999999</v>
      </c>
      <c r="Y191">
        <v>20855.224609000001</v>
      </c>
      <c r="Z191">
        <v>21356.667968999998</v>
      </c>
      <c r="AA191">
        <v>21866.683593999998</v>
      </c>
      <c r="AB191">
        <v>22388.910156000002</v>
      </c>
      <c r="AC191">
        <v>22918.126952999999</v>
      </c>
      <c r="AD191">
        <v>23462.738281000002</v>
      </c>
      <c r="AE191">
        <v>24026.041015999999</v>
      </c>
      <c r="AF191">
        <v>24590.474609000001</v>
      </c>
      <c r="AG191">
        <v>25159.283202999999</v>
      </c>
      <c r="AH191">
        <v>25739.203125</v>
      </c>
      <c r="AI191">
        <v>26329.132812</v>
      </c>
      <c r="AJ191">
        <v>26931.738281000002</v>
      </c>
      <c r="AK191" s="109">
        <v>4.1000000000000002E-2</v>
      </c>
      <c r="AL191" s="26"/>
      <c r="AM191" s="27"/>
    </row>
    <row r="192" spans="1:39" ht="15" customHeight="1">
      <c r="A192" s="41" t="s">
        <v>118</v>
      </c>
      <c r="B192" t="s">
        <v>1841</v>
      </c>
      <c r="C192" t="s">
        <v>2186</v>
      </c>
      <c r="D192" t="s">
        <v>2187</v>
      </c>
      <c r="E192" t="s">
        <v>2188</v>
      </c>
      <c r="G192">
        <v>22.450932999999999</v>
      </c>
      <c r="H192">
        <v>22.434891</v>
      </c>
      <c r="I192">
        <v>22.421617999999999</v>
      </c>
      <c r="J192">
        <v>22.410634999999999</v>
      </c>
      <c r="K192">
        <v>22.401547999999998</v>
      </c>
      <c r="L192">
        <v>22.394031999999999</v>
      </c>
      <c r="M192">
        <v>22.387812</v>
      </c>
      <c r="N192">
        <v>22.382666</v>
      </c>
      <c r="O192">
        <v>22.378406999999999</v>
      </c>
      <c r="P192">
        <v>22.374884000000002</v>
      </c>
      <c r="Q192">
        <v>22.371969</v>
      </c>
      <c r="R192">
        <v>22.369558000000001</v>
      </c>
      <c r="S192">
        <v>22.367563000000001</v>
      </c>
      <c r="T192">
        <v>22.365911000000001</v>
      </c>
      <c r="U192">
        <v>22.364546000000001</v>
      </c>
      <c r="V192">
        <v>22.363416999999998</v>
      </c>
      <c r="W192">
        <v>22.362480000000001</v>
      </c>
      <c r="X192">
        <v>22.361708</v>
      </c>
      <c r="Y192">
        <v>22.361066999999998</v>
      </c>
      <c r="Z192">
        <v>22.360537999999998</v>
      </c>
      <c r="AA192">
        <v>22.360099999999999</v>
      </c>
      <c r="AB192">
        <v>22.359736999999999</v>
      </c>
      <c r="AC192">
        <v>22.359438000000001</v>
      </c>
      <c r="AD192">
        <v>22.359190000000002</v>
      </c>
      <c r="AE192">
        <v>22.358984</v>
      </c>
      <c r="AF192">
        <v>22.358813999999999</v>
      </c>
      <c r="AG192">
        <v>22.358673</v>
      </c>
      <c r="AH192">
        <v>22.358557000000001</v>
      </c>
      <c r="AI192">
        <v>22.358460999999998</v>
      </c>
      <c r="AJ192">
        <v>22.358381000000001</v>
      </c>
      <c r="AK192">
        <v>22.358315000000001</v>
      </c>
      <c r="AL192" s="26"/>
      <c r="AM192" s="27"/>
    </row>
    <row r="193" spans="1:39" ht="15" customHeight="1">
      <c r="A193" s="41" t="s">
        <v>117</v>
      </c>
      <c r="B193" t="s">
        <v>1842</v>
      </c>
      <c r="C193" t="s">
        <v>2186</v>
      </c>
      <c r="D193" t="s">
        <v>2189</v>
      </c>
      <c r="E193" t="s">
        <v>2190</v>
      </c>
      <c r="G193">
        <v>401.72967499999999</v>
      </c>
      <c r="H193">
        <v>408.50488300000001</v>
      </c>
      <c r="I193">
        <v>409.04373199999998</v>
      </c>
      <c r="J193">
        <v>399.16329999999999</v>
      </c>
      <c r="K193">
        <v>392.65554800000001</v>
      </c>
      <c r="L193">
        <v>392.26257299999997</v>
      </c>
      <c r="M193">
        <v>391.31887799999998</v>
      </c>
      <c r="N193">
        <v>391.19494600000002</v>
      </c>
      <c r="O193">
        <v>393.351471</v>
      </c>
      <c r="P193">
        <v>392.484711</v>
      </c>
      <c r="Q193">
        <v>390.99704000000003</v>
      </c>
      <c r="R193">
        <v>390.933899</v>
      </c>
      <c r="S193">
        <v>391.56195100000002</v>
      </c>
      <c r="T193">
        <v>392.21130399999998</v>
      </c>
      <c r="U193">
        <v>392.86895800000002</v>
      </c>
      <c r="V193">
        <v>393.52496300000001</v>
      </c>
      <c r="W193">
        <v>394.21295199999997</v>
      </c>
      <c r="X193">
        <v>394.92361499999998</v>
      </c>
      <c r="Y193">
        <v>395.64215100000001</v>
      </c>
      <c r="Z193">
        <v>396.36755399999998</v>
      </c>
      <c r="AA193">
        <v>397.09851099999997</v>
      </c>
      <c r="AB193">
        <v>397.83429000000001</v>
      </c>
      <c r="AC193">
        <v>398.57382200000001</v>
      </c>
      <c r="AD193">
        <v>399.31634500000001</v>
      </c>
      <c r="AE193">
        <v>400.061035</v>
      </c>
      <c r="AF193">
        <v>400.80715900000001</v>
      </c>
      <c r="AG193">
        <v>401.55407700000001</v>
      </c>
      <c r="AH193">
        <v>402.30093399999998</v>
      </c>
      <c r="AI193">
        <v>403.04748499999999</v>
      </c>
      <c r="AJ193">
        <v>403.79330399999998</v>
      </c>
      <c r="AK193">
        <v>404.53796399999999</v>
      </c>
      <c r="AL193" s="26"/>
      <c r="AM193" s="27"/>
    </row>
    <row r="194" spans="1:39" ht="15" customHeight="1" thickBot="1"/>
    <row r="195" spans="1:39" ht="15" customHeight="1">
      <c r="AL195" s="64"/>
      <c r="AM195" s="64"/>
    </row>
  </sheetData>
  <pageMargins left="0.75" right="0.75" top="1" bottom="1" header="0.5" footer="0.5"/>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192"/>
  <sheetViews>
    <sheetView workbookViewId="0"/>
  </sheetViews>
  <sheetFormatPr defaultRowHeight="15" customHeight="1"/>
  <cols>
    <col min="1" max="1" width="14.36328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c r="A2" s="112"/>
    </row>
    <row r="3" spans="1:39" ht="15" customHeight="1">
      <c r="A3" s="112"/>
    </row>
    <row r="4" spans="1:39" ht="15" customHeight="1">
      <c r="A4" s="112"/>
    </row>
    <row r="5" spans="1:39" ht="15" customHeight="1">
      <c r="A5" s="112"/>
    </row>
    <row r="6" spans="1:39" ht="15" customHeight="1">
      <c r="A6" s="112"/>
    </row>
    <row r="10" spans="1:39" ht="15" customHeight="1">
      <c r="A10" s="55" t="s">
        <v>468</v>
      </c>
      <c r="B10" t="s">
        <v>2191</v>
      </c>
    </row>
    <row r="11" spans="1:39" ht="15" customHeight="1">
      <c r="A11" s="112"/>
      <c r="B11" t="s">
        <v>2192</v>
      </c>
    </row>
    <row r="12" spans="1:39" ht="15" customHeight="1">
      <c r="A12" s="112"/>
      <c r="B12" t="s">
        <v>2193</v>
      </c>
      <c r="AL12" s="5"/>
      <c r="AM12" s="5"/>
    </row>
    <row r="13" spans="1:39" ht="15" customHeight="1" thickBot="1">
      <c r="A13" s="112"/>
      <c r="B13" t="s">
        <v>1198</v>
      </c>
      <c r="AL13" s="22"/>
      <c r="AM13" s="22"/>
    </row>
    <row r="14" spans="1:39" ht="15" customHeight="1" thickTop="1">
      <c r="A14" s="112"/>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2"/>
      <c r="B15" t="s">
        <v>467</v>
      </c>
      <c r="D15" t="s">
        <v>2194</v>
      </c>
    </row>
    <row r="16" spans="1:39" ht="15" customHeight="1">
      <c r="A16" s="55" t="s">
        <v>466</v>
      </c>
      <c r="B16" t="s">
        <v>1810</v>
      </c>
      <c r="C16" t="s">
        <v>2195</v>
      </c>
      <c r="D16" t="s">
        <v>2196</v>
      </c>
      <c r="E16" t="s">
        <v>1289</v>
      </c>
      <c r="F16">
        <v>8137.9472660000001</v>
      </c>
      <c r="G16">
        <v>8044.6572269999997</v>
      </c>
      <c r="H16">
        <v>8008.4472660000001</v>
      </c>
      <c r="I16">
        <v>8071.8247069999998</v>
      </c>
      <c r="J16">
        <v>8110.6987300000001</v>
      </c>
      <c r="K16">
        <v>8289.3398440000001</v>
      </c>
      <c r="L16">
        <v>8367.8544920000004</v>
      </c>
      <c r="M16">
        <v>8372.7695309999999</v>
      </c>
      <c r="N16">
        <v>8397.1572269999997</v>
      </c>
      <c r="O16">
        <v>8415.6455079999996</v>
      </c>
      <c r="P16">
        <v>8478.9003909999992</v>
      </c>
      <c r="Q16">
        <v>8559.1396480000003</v>
      </c>
      <c r="R16">
        <v>8671.8203119999998</v>
      </c>
      <c r="S16">
        <v>8787.7568360000005</v>
      </c>
      <c r="T16">
        <v>8923.0683590000008</v>
      </c>
      <c r="U16">
        <v>9075.2412110000005</v>
      </c>
      <c r="V16">
        <v>9210.8125</v>
      </c>
      <c r="W16">
        <v>9330.9511719999991</v>
      </c>
      <c r="X16">
        <v>9456.8681639999995</v>
      </c>
      <c r="Y16">
        <v>9603.8183590000008</v>
      </c>
      <c r="Z16">
        <v>9773.0966800000006</v>
      </c>
      <c r="AA16">
        <v>9940.2919920000004</v>
      </c>
      <c r="AB16">
        <v>10107.215819999999</v>
      </c>
      <c r="AC16">
        <v>10272.465819999999</v>
      </c>
      <c r="AD16">
        <v>10432.699219</v>
      </c>
      <c r="AE16">
        <v>10607.579102</v>
      </c>
      <c r="AF16">
        <v>10769.418944999999</v>
      </c>
      <c r="AG16">
        <v>10916.048828000001</v>
      </c>
      <c r="AH16">
        <v>11088.785156</v>
      </c>
      <c r="AI16">
        <v>11262.652344</v>
      </c>
      <c r="AJ16">
        <v>11441.147461</v>
      </c>
      <c r="AK16" s="109">
        <v>1.0999999999999999E-2</v>
      </c>
      <c r="AL16" s="26"/>
      <c r="AM16" s="27"/>
    </row>
    <row r="17" spans="1:39" ht="15" customHeight="1">
      <c r="A17" s="55" t="s">
        <v>465</v>
      </c>
      <c r="B17" t="s">
        <v>1825</v>
      </c>
      <c r="C17" t="s">
        <v>2197</v>
      </c>
      <c r="D17" t="s">
        <v>2198</v>
      </c>
      <c r="E17" t="s">
        <v>1289</v>
      </c>
      <c r="F17">
        <v>4302.9804690000001</v>
      </c>
      <c r="G17">
        <v>4259.6860349999997</v>
      </c>
      <c r="H17">
        <v>4248.2285160000001</v>
      </c>
      <c r="I17">
        <v>4354.2148440000001</v>
      </c>
      <c r="J17">
        <v>4450.9541019999997</v>
      </c>
      <c r="K17">
        <v>4592.9873049999997</v>
      </c>
      <c r="L17">
        <v>4679.4311520000001</v>
      </c>
      <c r="M17">
        <v>4735.2446289999998</v>
      </c>
      <c r="N17">
        <v>4805.0244140000004</v>
      </c>
      <c r="O17">
        <v>4884.5791019999997</v>
      </c>
      <c r="P17">
        <v>4966.9633789999998</v>
      </c>
      <c r="Q17">
        <v>5059.8344729999999</v>
      </c>
      <c r="R17">
        <v>5173.6127930000002</v>
      </c>
      <c r="S17">
        <v>5289.4975590000004</v>
      </c>
      <c r="T17">
        <v>5418.2543949999999</v>
      </c>
      <c r="U17">
        <v>5558.4619140000004</v>
      </c>
      <c r="V17">
        <v>5687.6987300000001</v>
      </c>
      <c r="W17">
        <v>5806.4848629999997</v>
      </c>
      <c r="X17">
        <v>5929.1127930000002</v>
      </c>
      <c r="Y17">
        <v>6066.1577150000003</v>
      </c>
      <c r="Z17">
        <v>6218.7397460000002</v>
      </c>
      <c r="AA17">
        <v>6370.0810549999997</v>
      </c>
      <c r="AB17">
        <v>6521.3930659999996</v>
      </c>
      <c r="AC17">
        <v>6671.6508789999998</v>
      </c>
      <c r="AD17">
        <v>6818.4331050000001</v>
      </c>
      <c r="AE17">
        <v>6975.6796880000002</v>
      </c>
      <c r="AF17">
        <v>7123.6811520000001</v>
      </c>
      <c r="AG17">
        <v>7260.7182620000003</v>
      </c>
      <c r="AH17">
        <v>7416.4877930000002</v>
      </c>
      <c r="AI17">
        <v>7573.0903319999998</v>
      </c>
      <c r="AJ17">
        <v>7733.0625</v>
      </c>
      <c r="AK17" s="109">
        <v>0.02</v>
      </c>
      <c r="AL17" s="26"/>
      <c r="AM17" s="27"/>
    </row>
    <row r="18" spans="1:39" ht="15" customHeight="1">
      <c r="A18" s="55" t="s">
        <v>464</v>
      </c>
      <c r="B18" t="s">
        <v>1826</v>
      </c>
      <c r="C18" t="s">
        <v>2199</v>
      </c>
      <c r="D18" t="s">
        <v>2200</v>
      </c>
      <c r="E18" t="s">
        <v>1289</v>
      </c>
      <c r="F18">
        <v>1248.547607</v>
      </c>
      <c r="G18">
        <v>1208.990967</v>
      </c>
      <c r="H18">
        <v>1231.247314</v>
      </c>
      <c r="I18">
        <v>1244.0482179999999</v>
      </c>
      <c r="J18">
        <v>1245.631836</v>
      </c>
      <c r="K18">
        <v>1288.0352780000001</v>
      </c>
      <c r="L18">
        <v>1318.6142580000001</v>
      </c>
      <c r="M18">
        <v>1343.148682</v>
      </c>
      <c r="N18">
        <v>1365.5039059999999</v>
      </c>
      <c r="O18">
        <v>1386.8511960000001</v>
      </c>
      <c r="P18">
        <v>1408.861572</v>
      </c>
      <c r="Q18">
        <v>1433.0760499999999</v>
      </c>
      <c r="R18">
        <v>1461.6125489999999</v>
      </c>
      <c r="S18">
        <v>1490.6469729999999</v>
      </c>
      <c r="T18">
        <v>1522.3610839999999</v>
      </c>
      <c r="U18">
        <v>1556.4541019999999</v>
      </c>
      <c r="V18">
        <v>1588.4057620000001</v>
      </c>
      <c r="W18">
        <v>1618.341553</v>
      </c>
      <c r="X18">
        <v>1649.14563</v>
      </c>
      <c r="Y18">
        <v>1682.938721</v>
      </c>
      <c r="Z18">
        <v>1719.9760739999999</v>
      </c>
      <c r="AA18">
        <v>1756.879639</v>
      </c>
      <c r="AB18">
        <v>1793.9013669999999</v>
      </c>
      <c r="AC18">
        <v>1830.848389</v>
      </c>
      <c r="AD18">
        <v>1867.252686</v>
      </c>
      <c r="AE18">
        <v>1905.8876949999999</v>
      </c>
      <c r="AF18">
        <v>1942.861572</v>
      </c>
      <c r="AG18">
        <v>1977.8519289999999</v>
      </c>
      <c r="AH18">
        <v>2016.7319339999999</v>
      </c>
      <c r="AI18">
        <v>2055.9758299999999</v>
      </c>
      <c r="AJ18">
        <v>2096.0932619999999</v>
      </c>
      <c r="AK18" s="109">
        <v>1.7000000000000001E-2</v>
      </c>
      <c r="AL18" s="26"/>
      <c r="AM18" s="27"/>
    </row>
    <row r="19" spans="1:39" ht="15" customHeight="1">
      <c r="A19" s="55" t="s">
        <v>463</v>
      </c>
      <c r="B19" t="s">
        <v>1827</v>
      </c>
      <c r="C19" t="s">
        <v>2201</v>
      </c>
      <c r="D19" t="s">
        <v>2202</v>
      </c>
      <c r="E19" t="s">
        <v>1289</v>
      </c>
      <c r="F19">
        <v>2586.4187010000001</v>
      </c>
      <c r="G19">
        <v>2575.9807129999999</v>
      </c>
      <c r="H19">
        <v>2528.9716800000001</v>
      </c>
      <c r="I19">
        <v>2473.5615229999999</v>
      </c>
      <c r="J19">
        <v>2414.1127929999998</v>
      </c>
      <c r="K19">
        <v>2408.3173830000001</v>
      </c>
      <c r="L19">
        <v>2369.8093260000001</v>
      </c>
      <c r="M19">
        <v>2294.3759770000001</v>
      </c>
      <c r="N19">
        <v>2226.6289059999999</v>
      </c>
      <c r="O19">
        <v>2144.2150879999999</v>
      </c>
      <c r="P19">
        <v>2103.0756839999999</v>
      </c>
      <c r="Q19">
        <v>2066.2292480000001</v>
      </c>
      <c r="R19">
        <v>2036.5952150000001</v>
      </c>
      <c r="S19">
        <v>2007.6123050000001</v>
      </c>
      <c r="T19">
        <v>1982.453125</v>
      </c>
      <c r="U19">
        <v>1960.325073</v>
      </c>
      <c r="V19">
        <v>1934.7078859999999</v>
      </c>
      <c r="W19">
        <v>1906.124634</v>
      </c>
      <c r="X19">
        <v>1878.610107</v>
      </c>
      <c r="Y19">
        <v>1854.722168</v>
      </c>
      <c r="Z19">
        <v>1834.380737</v>
      </c>
      <c r="AA19">
        <v>1813.331177</v>
      </c>
      <c r="AB19">
        <v>1791.921143</v>
      </c>
      <c r="AC19">
        <v>1769.966553</v>
      </c>
      <c r="AD19">
        <v>1747.013428</v>
      </c>
      <c r="AE19">
        <v>1726.0120850000001</v>
      </c>
      <c r="AF19">
        <v>1702.8756100000001</v>
      </c>
      <c r="AG19">
        <v>1677.478149</v>
      </c>
      <c r="AH19">
        <v>1655.565063</v>
      </c>
      <c r="AI19">
        <v>1633.586182</v>
      </c>
      <c r="AJ19">
        <v>1611.991211</v>
      </c>
      <c r="AK19" s="109">
        <v>-1.6E-2</v>
      </c>
      <c r="AL19" s="26"/>
      <c r="AM19" s="27"/>
    </row>
    <row r="20" spans="1:39" ht="15" customHeight="1">
      <c r="A20" s="55" t="s">
        <v>462</v>
      </c>
      <c r="B20" t="s">
        <v>1811</v>
      </c>
      <c r="C20" t="s">
        <v>2203</v>
      </c>
      <c r="D20" t="s">
        <v>2204</v>
      </c>
      <c r="E20" t="s">
        <v>1289</v>
      </c>
      <c r="F20">
        <v>957.422729</v>
      </c>
      <c r="G20">
        <v>948.78186000000005</v>
      </c>
      <c r="H20">
        <v>943.22558600000002</v>
      </c>
      <c r="I20">
        <v>944.22729500000003</v>
      </c>
      <c r="J20">
        <v>963.10845900000004</v>
      </c>
      <c r="K20">
        <v>973.97558600000002</v>
      </c>
      <c r="L20">
        <v>981.32605000000001</v>
      </c>
      <c r="M20">
        <v>988.90734899999995</v>
      </c>
      <c r="N20">
        <v>996.68048099999999</v>
      </c>
      <c r="O20">
        <v>1004.7071529999999</v>
      </c>
      <c r="P20">
        <v>1014.170166</v>
      </c>
      <c r="Q20">
        <v>1026.4647219999999</v>
      </c>
      <c r="R20">
        <v>1041.619629</v>
      </c>
      <c r="S20">
        <v>1057.97522</v>
      </c>
      <c r="T20">
        <v>1074.859741</v>
      </c>
      <c r="U20">
        <v>1092.1798100000001</v>
      </c>
      <c r="V20">
        <v>1110.3305660000001</v>
      </c>
      <c r="W20">
        <v>1128.975586</v>
      </c>
      <c r="X20">
        <v>1148.1273189999999</v>
      </c>
      <c r="Y20">
        <v>1167.8801269999999</v>
      </c>
      <c r="Z20">
        <v>1188.147827</v>
      </c>
      <c r="AA20">
        <v>1208.6374510000001</v>
      </c>
      <c r="AB20">
        <v>1229.6573490000001</v>
      </c>
      <c r="AC20">
        <v>1251.1888429999999</v>
      </c>
      <c r="AD20">
        <v>1273.2749020000001</v>
      </c>
      <c r="AE20">
        <v>1295.959106</v>
      </c>
      <c r="AF20">
        <v>1319.2639160000001</v>
      </c>
      <c r="AG20">
        <v>1343.1521</v>
      </c>
      <c r="AH20">
        <v>1367.526611</v>
      </c>
      <c r="AI20">
        <v>1392.3630370000001</v>
      </c>
      <c r="AJ20">
        <v>1417.786987</v>
      </c>
      <c r="AK20" s="109">
        <v>1.2999999999999999E-2</v>
      </c>
      <c r="AL20" s="26"/>
      <c r="AM20" s="27"/>
    </row>
    <row r="21" spans="1:39" ht="15" customHeight="1">
      <c r="A21" s="55" t="s">
        <v>461</v>
      </c>
      <c r="B21" t="s">
        <v>1825</v>
      </c>
      <c r="C21" t="s">
        <v>2205</v>
      </c>
      <c r="D21" t="s">
        <v>2206</v>
      </c>
      <c r="E21" t="s">
        <v>1289</v>
      </c>
      <c r="F21">
        <v>354.45794699999999</v>
      </c>
      <c r="G21">
        <v>350.05218500000001</v>
      </c>
      <c r="H21">
        <v>358.10797100000002</v>
      </c>
      <c r="I21">
        <v>367.63021900000001</v>
      </c>
      <c r="J21">
        <v>382.08251999999999</v>
      </c>
      <c r="K21">
        <v>395.44461100000001</v>
      </c>
      <c r="L21">
        <v>404.19421399999999</v>
      </c>
      <c r="M21">
        <v>413.14623999999998</v>
      </c>
      <c r="N21">
        <v>422.272491</v>
      </c>
      <c r="O21">
        <v>431.60797100000002</v>
      </c>
      <c r="P21">
        <v>442.34173600000003</v>
      </c>
      <c r="Q21">
        <v>455.74542200000002</v>
      </c>
      <c r="R21">
        <v>469.54049700000002</v>
      </c>
      <c r="S21">
        <v>483.74432400000001</v>
      </c>
      <c r="T21">
        <v>498.294128</v>
      </c>
      <c r="U21">
        <v>513.14343299999996</v>
      </c>
      <c r="V21">
        <v>528.492615</v>
      </c>
      <c r="W21">
        <v>544.175659</v>
      </c>
      <c r="X21">
        <v>560.20043899999996</v>
      </c>
      <c r="Y21">
        <v>576.61730999999997</v>
      </c>
      <c r="Z21">
        <v>593.38311799999997</v>
      </c>
      <c r="AA21">
        <v>610.34582499999999</v>
      </c>
      <c r="AB21">
        <v>627.66613800000005</v>
      </c>
      <c r="AC21">
        <v>645.33544900000004</v>
      </c>
      <c r="AD21">
        <v>663.37817399999994</v>
      </c>
      <c r="AE21">
        <v>681.82012899999995</v>
      </c>
      <c r="AF21">
        <v>700.67541500000004</v>
      </c>
      <c r="AG21">
        <v>719.92620799999997</v>
      </c>
      <c r="AH21">
        <v>739.52136199999995</v>
      </c>
      <c r="AI21">
        <v>759.44842500000004</v>
      </c>
      <c r="AJ21">
        <v>779.777649</v>
      </c>
      <c r="AK21" s="109">
        <v>2.7E-2</v>
      </c>
      <c r="AL21" s="26"/>
      <c r="AM21" s="27"/>
    </row>
    <row r="22" spans="1:39" ht="15" customHeight="1">
      <c r="A22" s="55" t="s">
        <v>460</v>
      </c>
      <c r="B22" t="s">
        <v>1826</v>
      </c>
      <c r="C22" t="s">
        <v>2207</v>
      </c>
      <c r="D22" t="s">
        <v>2208</v>
      </c>
      <c r="E22" t="s">
        <v>1289</v>
      </c>
      <c r="F22">
        <v>144.39099100000001</v>
      </c>
      <c r="G22">
        <v>142.48464999999999</v>
      </c>
      <c r="H22">
        <v>140.01033000000001</v>
      </c>
      <c r="I22">
        <v>145.20468099999999</v>
      </c>
      <c r="J22">
        <v>154.378052</v>
      </c>
      <c r="K22">
        <v>159.085373</v>
      </c>
      <c r="L22">
        <v>160.22856100000001</v>
      </c>
      <c r="M22">
        <v>161.31054700000001</v>
      </c>
      <c r="N22">
        <v>162.33833300000001</v>
      </c>
      <c r="O22">
        <v>163.32978800000001</v>
      </c>
      <c r="P22">
        <v>164.28627</v>
      </c>
      <c r="Q22">
        <v>165.27641299999999</v>
      </c>
      <c r="R22">
        <v>168.59809899999999</v>
      </c>
      <c r="S22">
        <v>172.569031</v>
      </c>
      <c r="T22">
        <v>176.61901900000001</v>
      </c>
      <c r="U22">
        <v>180.72470100000001</v>
      </c>
      <c r="V22">
        <v>184.976868</v>
      </c>
      <c r="W22">
        <v>189.29672199999999</v>
      </c>
      <c r="X22">
        <v>193.68644699999999</v>
      </c>
      <c r="Y22">
        <v>198.16670199999999</v>
      </c>
      <c r="Z22">
        <v>202.722092</v>
      </c>
      <c r="AA22">
        <v>207.281082</v>
      </c>
      <c r="AB22">
        <v>211.91345200000001</v>
      </c>
      <c r="AC22">
        <v>216.614136</v>
      </c>
      <c r="AD22">
        <v>221.389816</v>
      </c>
      <c r="AE22">
        <v>226.24854999999999</v>
      </c>
      <c r="AF22">
        <v>231.194244</v>
      </c>
      <c r="AG22">
        <v>236.21678199999999</v>
      </c>
      <c r="AH22">
        <v>241.29222100000001</v>
      </c>
      <c r="AI22">
        <v>246.41319300000001</v>
      </c>
      <c r="AJ22">
        <v>251.60691800000001</v>
      </c>
      <c r="AK22" s="109">
        <v>1.9E-2</v>
      </c>
      <c r="AL22" s="26"/>
      <c r="AM22" s="27"/>
    </row>
    <row r="23" spans="1:39" ht="15" customHeight="1">
      <c r="A23" s="55" t="s">
        <v>459</v>
      </c>
      <c r="B23" t="s">
        <v>1827</v>
      </c>
      <c r="C23" t="s">
        <v>2209</v>
      </c>
      <c r="D23" t="s">
        <v>2210</v>
      </c>
      <c r="E23" t="s">
        <v>1289</v>
      </c>
      <c r="F23">
        <v>458.57382200000001</v>
      </c>
      <c r="G23">
        <v>456.24505599999998</v>
      </c>
      <c r="H23">
        <v>445.10730000000001</v>
      </c>
      <c r="I23">
        <v>431.392426</v>
      </c>
      <c r="J23">
        <v>426.64788800000002</v>
      </c>
      <c r="K23">
        <v>419.44561800000002</v>
      </c>
      <c r="L23">
        <v>416.90329000000003</v>
      </c>
      <c r="M23">
        <v>414.45056199999999</v>
      </c>
      <c r="N23">
        <v>412.06964099999999</v>
      </c>
      <c r="O23">
        <v>409.76937900000001</v>
      </c>
      <c r="P23">
        <v>407.54217499999999</v>
      </c>
      <c r="Q23">
        <v>405.44284099999999</v>
      </c>
      <c r="R23">
        <v>403.48098800000002</v>
      </c>
      <c r="S23">
        <v>401.66186499999998</v>
      </c>
      <c r="T23">
        <v>399.946594</v>
      </c>
      <c r="U23">
        <v>398.31167599999998</v>
      </c>
      <c r="V23">
        <v>396.86102299999999</v>
      </c>
      <c r="W23">
        <v>395.50320399999998</v>
      </c>
      <c r="X23">
        <v>394.240387</v>
      </c>
      <c r="Y23">
        <v>393.096161</v>
      </c>
      <c r="Z23">
        <v>392.04260299999999</v>
      </c>
      <c r="AA23">
        <v>391.01049799999998</v>
      </c>
      <c r="AB23">
        <v>390.077789</v>
      </c>
      <c r="AC23">
        <v>389.23925800000001</v>
      </c>
      <c r="AD23">
        <v>388.50683600000002</v>
      </c>
      <c r="AE23">
        <v>387.89044200000001</v>
      </c>
      <c r="AF23">
        <v>387.394318</v>
      </c>
      <c r="AG23">
        <v>387.00915500000002</v>
      </c>
      <c r="AH23">
        <v>386.71298200000001</v>
      </c>
      <c r="AI23">
        <v>386.501373</v>
      </c>
      <c r="AJ23">
        <v>386.40249599999999</v>
      </c>
      <c r="AK23" s="109">
        <v>-6.0000000000000001E-3</v>
      </c>
      <c r="AL23" s="26"/>
      <c r="AM23" s="27"/>
    </row>
    <row r="24" spans="1:39" ht="15" customHeight="1">
      <c r="A24" s="55" t="s">
        <v>458</v>
      </c>
      <c r="B24" t="s">
        <v>1812</v>
      </c>
      <c r="C24" t="s">
        <v>2211</v>
      </c>
      <c r="D24" t="s">
        <v>2212</v>
      </c>
      <c r="E24" t="s">
        <v>1289</v>
      </c>
      <c r="F24">
        <v>774.61474599999997</v>
      </c>
      <c r="G24">
        <v>765.58789100000001</v>
      </c>
      <c r="H24">
        <v>752.96264599999995</v>
      </c>
      <c r="I24">
        <v>766.385986</v>
      </c>
      <c r="J24">
        <v>786.28137200000003</v>
      </c>
      <c r="K24">
        <v>801.11718800000006</v>
      </c>
      <c r="L24">
        <v>811.31835899999999</v>
      </c>
      <c r="M24">
        <v>825.381348</v>
      </c>
      <c r="N24">
        <v>840.193848</v>
      </c>
      <c r="O24">
        <v>856.30773899999997</v>
      </c>
      <c r="P24">
        <v>873.75384499999996</v>
      </c>
      <c r="Q24">
        <v>891.58019999999999</v>
      </c>
      <c r="R24">
        <v>910.05517599999996</v>
      </c>
      <c r="S24">
        <v>931.16235400000005</v>
      </c>
      <c r="T24">
        <v>956.871399</v>
      </c>
      <c r="U24">
        <v>983.54119900000001</v>
      </c>
      <c r="V24">
        <v>1010.915161</v>
      </c>
      <c r="W24">
        <v>1039.2738039999999</v>
      </c>
      <c r="X24">
        <v>1068.667236</v>
      </c>
      <c r="Y24">
        <v>1099.1345209999999</v>
      </c>
      <c r="Z24">
        <v>1130.6870120000001</v>
      </c>
      <c r="AA24">
        <v>1163.1354980000001</v>
      </c>
      <c r="AB24">
        <v>1196.7154539999999</v>
      </c>
      <c r="AC24">
        <v>1231.476318</v>
      </c>
      <c r="AD24">
        <v>1267.4555660000001</v>
      </c>
      <c r="AE24">
        <v>1304.682129</v>
      </c>
      <c r="AF24">
        <v>1342.544312</v>
      </c>
      <c r="AG24">
        <v>1381.6640620000001</v>
      </c>
      <c r="AH24">
        <v>1422.120361</v>
      </c>
      <c r="AI24">
        <v>1464.0042719999999</v>
      </c>
      <c r="AJ24">
        <v>1507.389893</v>
      </c>
      <c r="AK24" s="109">
        <v>2.1999999999999999E-2</v>
      </c>
      <c r="AL24" s="26"/>
      <c r="AM24" s="27"/>
    </row>
    <row r="25" spans="1:39" ht="15" customHeight="1">
      <c r="A25" s="55" t="s">
        <v>457</v>
      </c>
      <c r="B25" t="s">
        <v>1825</v>
      </c>
      <c r="C25" t="s">
        <v>2213</v>
      </c>
      <c r="D25" t="s">
        <v>2214</v>
      </c>
      <c r="E25" t="s">
        <v>1289</v>
      </c>
      <c r="F25">
        <v>456.19122299999998</v>
      </c>
      <c r="G25">
        <v>449.94876099999999</v>
      </c>
      <c r="H25">
        <v>442.92568999999997</v>
      </c>
      <c r="I25">
        <v>459.63311800000002</v>
      </c>
      <c r="J25">
        <v>479.913025</v>
      </c>
      <c r="K25">
        <v>497.428833</v>
      </c>
      <c r="L25">
        <v>511.16436800000002</v>
      </c>
      <c r="M25">
        <v>525.31982400000004</v>
      </c>
      <c r="N25">
        <v>539.91449</v>
      </c>
      <c r="O25">
        <v>554.96588099999997</v>
      </c>
      <c r="P25">
        <v>570.48095699999999</v>
      </c>
      <c r="Q25">
        <v>586.34258999999997</v>
      </c>
      <c r="R25">
        <v>602.74468999999999</v>
      </c>
      <c r="S25">
        <v>621.64074700000003</v>
      </c>
      <c r="T25">
        <v>644.99255400000004</v>
      </c>
      <c r="U25">
        <v>669.14416500000004</v>
      </c>
      <c r="V25">
        <v>693.91619900000001</v>
      </c>
      <c r="W25">
        <v>719.509277</v>
      </c>
      <c r="X25">
        <v>745.96301300000005</v>
      </c>
      <c r="Y25">
        <v>773.31005900000002</v>
      </c>
      <c r="Z25">
        <v>801.56311000000005</v>
      </c>
      <c r="AA25">
        <v>830.58727999999996</v>
      </c>
      <c r="AB25">
        <v>860.55676300000005</v>
      </c>
      <c r="AC25">
        <v>891.51232900000002</v>
      </c>
      <c r="AD25">
        <v>923.48596199999997</v>
      </c>
      <c r="AE25">
        <v>956.50354000000004</v>
      </c>
      <c r="AF25">
        <v>990.10925299999997</v>
      </c>
      <c r="AG25">
        <v>1024.770874</v>
      </c>
      <c r="AH25">
        <v>1060.5523679999999</v>
      </c>
      <c r="AI25">
        <v>1097.5275879999999</v>
      </c>
      <c r="AJ25">
        <v>1135.7583010000001</v>
      </c>
      <c r="AK25" s="109">
        <v>3.1E-2</v>
      </c>
      <c r="AL25" s="26"/>
      <c r="AM25" s="27"/>
    </row>
    <row r="26" spans="1:39" ht="15" customHeight="1">
      <c r="A26" s="55" t="s">
        <v>456</v>
      </c>
      <c r="B26" t="s">
        <v>1826</v>
      </c>
      <c r="C26" t="s">
        <v>2215</v>
      </c>
      <c r="D26" t="s">
        <v>2216</v>
      </c>
      <c r="E26" t="s">
        <v>1289</v>
      </c>
      <c r="F26">
        <v>47.314914999999999</v>
      </c>
      <c r="G26">
        <v>46.312927000000002</v>
      </c>
      <c r="H26">
        <v>45.152821000000003</v>
      </c>
      <c r="I26">
        <v>47.717002999999998</v>
      </c>
      <c r="J26">
        <v>49.770553999999997</v>
      </c>
      <c r="K26">
        <v>50.592807999999998</v>
      </c>
      <c r="L26">
        <v>50.292202000000003</v>
      </c>
      <c r="M26">
        <v>50.251838999999997</v>
      </c>
      <c r="N26">
        <v>50.450287000000003</v>
      </c>
      <c r="O26">
        <v>51.424644000000001</v>
      </c>
      <c r="P26">
        <v>53.208652000000001</v>
      </c>
      <c r="Q26">
        <v>55.024239000000001</v>
      </c>
      <c r="R26">
        <v>56.885071000000003</v>
      </c>
      <c r="S26">
        <v>58.798740000000002</v>
      </c>
      <c r="T26">
        <v>60.767471</v>
      </c>
      <c r="U26">
        <v>62.794899000000001</v>
      </c>
      <c r="V26">
        <v>64.863808000000006</v>
      </c>
      <c r="W26">
        <v>66.991730000000004</v>
      </c>
      <c r="X26">
        <v>69.181800999999993</v>
      </c>
      <c r="Y26">
        <v>71.436249000000004</v>
      </c>
      <c r="Z26">
        <v>73.756714000000002</v>
      </c>
      <c r="AA26">
        <v>76.131134000000003</v>
      </c>
      <c r="AB26">
        <v>78.572754000000003</v>
      </c>
      <c r="AC26">
        <v>81.084457</v>
      </c>
      <c r="AD26">
        <v>83.668259000000006</v>
      </c>
      <c r="AE26">
        <v>86.325539000000006</v>
      </c>
      <c r="AF26">
        <v>89.013351</v>
      </c>
      <c r="AG26">
        <v>91.774283999999994</v>
      </c>
      <c r="AH26">
        <v>94.612564000000006</v>
      </c>
      <c r="AI26">
        <v>97.533164999999997</v>
      </c>
      <c r="AJ26">
        <v>100.53993199999999</v>
      </c>
      <c r="AK26" s="109">
        <v>2.5000000000000001E-2</v>
      </c>
      <c r="AL26" s="26"/>
      <c r="AM26" s="27"/>
    </row>
    <row r="27" spans="1:39" ht="15" customHeight="1">
      <c r="A27" s="55" t="s">
        <v>455</v>
      </c>
      <c r="B27" t="s">
        <v>1827</v>
      </c>
      <c r="C27" t="s">
        <v>2217</v>
      </c>
      <c r="D27" t="s">
        <v>2218</v>
      </c>
      <c r="E27" t="s">
        <v>1289</v>
      </c>
      <c r="F27">
        <v>271.10864299999997</v>
      </c>
      <c r="G27">
        <v>269.32617199999999</v>
      </c>
      <c r="H27">
        <v>264.884094</v>
      </c>
      <c r="I27">
        <v>259.03582799999998</v>
      </c>
      <c r="J27">
        <v>256.59777800000001</v>
      </c>
      <c r="K27">
        <v>253.095551</v>
      </c>
      <c r="L27">
        <v>249.861816</v>
      </c>
      <c r="M27">
        <v>249.80967699999999</v>
      </c>
      <c r="N27">
        <v>249.829071</v>
      </c>
      <c r="O27">
        <v>249.91725199999999</v>
      </c>
      <c r="P27">
        <v>250.064224</v>
      </c>
      <c r="Q27">
        <v>250.21336400000001</v>
      </c>
      <c r="R27">
        <v>250.4254</v>
      </c>
      <c r="S27">
        <v>250.72283899999999</v>
      </c>
      <c r="T27">
        <v>251.111389</v>
      </c>
      <c r="U27">
        <v>251.60209699999999</v>
      </c>
      <c r="V27">
        <v>252.13514699999999</v>
      </c>
      <c r="W27">
        <v>252.77285800000001</v>
      </c>
      <c r="X27">
        <v>253.522369</v>
      </c>
      <c r="Y27">
        <v>254.388184</v>
      </c>
      <c r="Z27">
        <v>255.36712600000001</v>
      </c>
      <c r="AA27">
        <v>256.41717499999999</v>
      </c>
      <c r="AB27">
        <v>257.58596799999998</v>
      </c>
      <c r="AC27">
        <v>258.87951700000002</v>
      </c>
      <c r="AD27">
        <v>260.30136099999999</v>
      </c>
      <c r="AE27">
        <v>261.85308800000001</v>
      </c>
      <c r="AF27">
        <v>263.42175300000002</v>
      </c>
      <c r="AG27">
        <v>265.11892699999999</v>
      </c>
      <c r="AH27">
        <v>266.95550500000002</v>
      </c>
      <c r="AI27">
        <v>268.943512</v>
      </c>
      <c r="AJ27">
        <v>271.09173600000003</v>
      </c>
      <c r="AK27" s="109">
        <v>0</v>
      </c>
      <c r="AL27" s="26"/>
      <c r="AM27" s="27"/>
    </row>
    <row r="28" spans="1:39" ht="15" customHeight="1">
      <c r="A28" s="55" t="s">
        <v>454</v>
      </c>
      <c r="B28" t="s">
        <v>1813</v>
      </c>
      <c r="C28" t="s">
        <v>2219</v>
      </c>
      <c r="D28" t="s">
        <v>2220</v>
      </c>
      <c r="E28" t="s">
        <v>1289</v>
      </c>
      <c r="F28">
        <v>1373.611572</v>
      </c>
      <c r="G28">
        <v>1360.1289059999999</v>
      </c>
      <c r="H28">
        <v>1342.9125979999999</v>
      </c>
      <c r="I28">
        <v>1360.84375</v>
      </c>
      <c r="J28">
        <v>1409.705811</v>
      </c>
      <c r="K28">
        <v>1473.088745</v>
      </c>
      <c r="L28">
        <v>1534.9376219999999</v>
      </c>
      <c r="M28">
        <v>1598.3271480000001</v>
      </c>
      <c r="N28">
        <v>1663.858154</v>
      </c>
      <c r="O28">
        <v>1731.450439</v>
      </c>
      <c r="P28">
        <v>1803.8164059999999</v>
      </c>
      <c r="Q28">
        <v>1883.4985349999999</v>
      </c>
      <c r="R28">
        <v>1966.675659</v>
      </c>
      <c r="S28">
        <v>2053.8186040000001</v>
      </c>
      <c r="T28">
        <v>2147.2226559999999</v>
      </c>
      <c r="U28">
        <v>2246.4633789999998</v>
      </c>
      <c r="V28">
        <v>2349.7685550000001</v>
      </c>
      <c r="W28">
        <v>2458.1594239999999</v>
      </c>
      <c r="X28">
        <v>2571.8562010000001</v>
      </c>
      <c r="Y28">
        <v>2691.1123050000001</v>
      </c>
      <c r="Z28">
        <v>2816.0620119999999</v>
      </c>
      <c r="AA28">
        <v>2945.0795899999998</v>
      </c>
      <c r="AB28">
        <v>3080.3271479999999</v>
      </c>
      <c r="AC28">
        <v>3222.0959469999998</v>
      </c>
      <c r="AD28">
        <v>3370.7309570000002</v>
      </c>
      <c r="AE28">
        <v>3526.5517580000001</v>
      </c>
      <c r="AF28">
        <v>3687.5200199999999</v>
      </c>
      <c r="AG28">
        <v>3856.1203609999998</v>
      </c>
      <c r="AH28">
        <v>4032.7141109999998</v>
      </c>
      <c r="AI28">
        <v>4217.6723629999997</v>
      </c>
      <c r="AJ28">
        <v>4411.4189450000003</v>
      </c>
      <c r="AK28" s="109">
        <v>0.04</v>
      </c>
      <c r="AL28" s="26"/>
      <c r="AM28" s="27"/>
    </row>
    <row r="29" spans="1:39" ht="15" customHeight="1">
      <c r="A29" s="55" t="s">
        <v>453</v>
      </c>
      <c r="B29" t="s">
        <v>1825</v>
      </c>
      <c r="C29" t="s">
        <v>2221</v>
      </c>
      <c r="D29" t="s">
        <v>2222</v>
      </c>
      <c r="E29" t="s">
        <v>1289</v>
      </c>
      <c r="F29">
        <v>845.51757799999996</v>
      </c>
      <c r="G29">
        <v>836.12353499999995</v>
      </c>
      <c r="H29">
        <v>826.19036900000003</v>
      </c>
      <c r="I29">
        <v>853.61633300000005</v>
      </c>
      <c r="J29">
        <v>892.150757</v>
      </c>
      <c r="K29">
        <v>942.14379899999994</v>
      </c>
      <c r="L29">
        <v>992.22686799999997</v>
      </c>
      <c r="M29">
        <v>1044.1076660000001</v>
      </c>
      <c r="N29">
        <v>1098.2296140000001</v>
      </c>
      <c r="O29">
        <v>1154.554932</v>
      </c>
      <c r="P29">
        <v>1215.8725589999999</v>
      </c>
      <c r="Q29">
        <v>1284.618164</v>
      </c>
      <c r="R29">
        <v>1356.7105710000001</v>
      </c>
      <c r="S29">
        <v>1432.5367429999999</v>
      </c>
      <c r="T29">
        <v>1512.301025</v>
      </c>
      <c r="U29">
        <v>1596.2615969999999</v>
      </c>
      <c r="V29">
        <v>1683.990356</v>
      </c>
      <c r="W29">
        <v>1776.2829589999999</v>
      </c>
      <c r="X29">
        <v>1873.3469239999999</v>
      </c>
      <c r="Y29">
        <v>1975.4171140000001</v>
      </c>
      <c r="Z29">
        <v>2082.6340329999998</v>
      </c>
      <c r="AA29">
        <v>2193.7666020000001</v>
      </c>
      <c r="AB29">
        <v>2310.5329590000001</v>
      </c>
      <c r="AC29">
        <v>2433.2089839999999</v>
      </c>
      <c r="AD29">
        <v>2562.1120609999998</v>
      </c>
      <c r="AE29">
        <v>2697.5407709999999</v>
      </c>
      <c r="AF29">
        <v>2837.9072270000001</v>
      </c>
      <c r="AG29">
        <v>2985.2338869999999</v>
      </c>
      <c r="AH29">
        <v>3139.8508299999999</v>
      </c>
      <c r="AI29">
        <v>3302.0947270000001</v>
      </c>
      <c r="AJ29">
        <v>3472.3508299999999</v>
      </c>
      <c r="AK29" s="109">
        <v>4.8000000000000001E-2</v>
      </c>
      <c r="AL29" s="26"/>
      <c r="AM29" s="27"/>
    </row>
    <row r="30" spans="1:39" ht="15" customHeight="1">
      <c r="A30" s="55" t="s">
        <v>452</v>
      </c>
      <c r="B30" t="s">
        <v>1826</v>
      </c>
      <c r="C30" t="s">
        <v>2223</v>
      </c>
      <c r="D30" t="s">
        <v>2224</v>
      </c>
      <c r="E30" t="s">
        <v>1289</v>
      </c>
      <c r="F30">
        <v>162.52583300000001</v>
      </c>
      <c r="G30">
        <v>160.60905500000001</v>
      </c>
      <c r="H30">
        <v>159.69984400000001</v>
      </c>
      <c r="I30">
        <v>157.66686999999999</v>
      </c>
      <c r="J30">
        <v>165.81179800000001</v>
      </c>
      <c r="K30">
        <v>171.72134399999999</v>
      </c>
      <c r="L30">
        <v>176.47160299999999</v>
      </c>
      <c r="M30">
        <v>181.19580099999999</v>
      </c>
      <c r="N30">
        <v>185.92308</v>
      </c>
      <c r="O30">
        <v>190.64459199999999</v>
      </c>
      <c r="P30">
        <v>195.345856</v>
      </c>
      <c r="Q30">
        <v>200.01878400000001</v>
      </c>
      <c r="R30">
        <v>204.72389200000001</v>
      </c>
      <c r="S30">
        <v>209.48121599999999</v>
      </c>
      <c r="T30">
        <v>216.36926299999999</v>
      </c>
      <c r="U30">
        <v>224.68408199999999</v>
      </c>
      <c r="V30">
        <v>233.207809</v>
      </c>
      <c r="W30">
        <v>242.028458</v>
      </c>
      <c r="X30">
        <v>251.15528900000001</v>
      </c>
      <c r="Y30">
        <v>260.59903000000003</v>
      </c>
      <c r="Z30">
        <v>270.366669</v>
      </c>
      <c r="AA30">
        <v>280.32421900000003</v>
      </c>
      <c r="AB30">
        <v>290.62496900000002</v>
      </c>
      <c r="AC30">
        <v>301.282104</v>
      </c>
      <c r="AD30">
        <v>312.31076000000002</v>
      </c>
      <c r="AE30">
        <v>323.723389</v>
      </c>
      <c r="AF30">
        <v>335.35818499999999</v>
      </c>
      <c r="AG30">
        <v>347.38476600000001</v>
      </c>
      <c r="AH30">
        <v>359.82699600000001</v>
      </c>
      <c r="AI30">
        <v>372.71127300000001</v>
      </c>
      <c r="AJ30">
        <v>386.06414799999999</v>
      </c>
      <c r="AK30" s="109">
        <v>2.9000000000000001E-2</v>
      </c>
      <c r="AL30" s="26"/>
      <c r="AM30" s="27"/>
    </row>
    <row r="31" spans="1:39" ht="15" customHeight="1">
      <c r="A31" s="55" t="s">
        <v>451</v>
      </c>
      <c r="B31" t="s">
        <v>1827</v>
      </c>
      <c r="C31" t="s">
        <v>2225</v>
      </c>
      <c r="D31" t="s">
        <v>2226</v>
      </c>
      <c r="E31" t="s">
        <v>1289</v>
      </c>
      <c r="F31">
        <v>365.56823700000001</v>
      </c>
      <c r="G31">
        <v>363.39636200000001</v>
      </c>
      <c r="H31">
        <v>357.0224</v>
      </c>
      <c r="I31">
        <v>349.56048600000003</v>
      </c>
      <c r="J31">
        <v>351.74325599999997</v>
      </c>
      <c r="K31">
        <v>359.22363300000001</v>
      </c>
      <c r="L31">
        <v>366.23913599999997</v>
      </c>
      <c r="M31">
        <v>373.02365099999997</v>
      </c>
      <c r="N31">
        <v>379.70550500000002</v>
      </c>
      <c r="O31">
        <v>386.25097699999998</v>
      </c>
      <c r="P31">
        <v>392.597961</v>
      </c>
      <c r="Q31">
        <v>398.86163299999998</v>
      </c>
      <c r="R31">
        <v>405.241241</v>
      </c>
      <c r="S31">
        <v>411.80072000000001</v>
      </c>
      <c r="T31">
        <v>418.55230699999998</v>
      </c>
      <c r="U31">
        <v>425.51769999999999</v>
      </c>
      <c r="V31">
        <v>432.57046500000001</v>
      </c>
      <c r="W31">
        <v>439.84799199999998</v>
      </c>
      <c r="X31">
        <v>447.35391199999998</v>
      </c>
      <c r="Y31">
        <v>455.096069</v>
      </c>
      <c r="Z31">
        <v>463.06127900000001</v>
      </c>
      <c r="AA31">
        <v>470.98870799999997</v>
      </c>
      <c r="AB31">
        <v>479.16915899999998</v>
      </c>
      <c r="AC31">
        <v>487.604736</v>
      </c>
      <c r="AD31">
        <v>496.30807499999997</v>
      </c>
      <c r="AE31">
        <v>505.28762799999998</v>
      </c>
      <c r="AF31">
        <v>514.254639</v>
      </c>
      <c r="AG31">
        <v>523.50164800000005</v>
      </c>
      <c r="AH31">
        <v>533.03643799999998</v>
      </c>
      <c r="AI31">
        <v>542.86639400000001</v>
      </c>
      <c r="AJ31">
        <v>553.00408900000002</v>
      </c>
      <c r="AK31" s="109">
        <v>1.4E-2</v>
      </c>
      <c r="AL31" s="26"/>
      <c r="AM31" s="27"/>
    </row>
    <row r="32" spans="1:39" ht="15" customHeight="1">
      <c r="A32" s="55" t="s">
        <v>450</v>
      </c>
      <c r="B32" t="s">
        <v>1814</v>
      </c>
      <c r="C32" t="s">
        <v>2227</v>
      </c>
      <c r="D32" t="s">
        <v>2228</v>
      </c>
      <c r="E32" t="s">
        <v>1289</v>
      </c>
      <c r="F32">
        <v>6635.4204099999997</v>
      </c>
      <c r="G32">
        <v>6585.9047849999997</v>
      </c>
      <c r="H32">
        <v>6548.7924800000001</v>
      </c>
      <c r="I32">
        <v>6614.7646480000003</v>
      </c>
      <c r="J32">
        <v>6793.1245120000003</v>
      </c>
      <c r="K32">
        <v>6974.6445309999999</v>
      </c>
      <c r="L32">
        <v>7120.6728519999997</v>
      </c>
      <c r="M32">
        <v>7276.5258789999998</v>
      </c>
      <c r="N32">
        <v>7445.5317379999997</v>
      </c>
      <c r="O32">
        <v>7615.6254879999997</v>
      </c>
      <c r="P32">
        <v>7786.6318359999996</v>
      </c>
      <c r="Q32">
        <v>7960.9580079999996</v>
      </c>
      <c r="R32">
        <v>8156.423828</v>
      </c>
      <c r="S32">
        <v>8359.9296880000002</v>
      </c>
      <c r="T32">
        <v>8570.2128909999992</v>
      </c>
      <c r="U32">
        <v>8802.8369139999995</v>
      </c>
      <c r="V32">
        <v>9051.6513670000004</v>
      </c>
      <c r="W32">
        <v>9309.5439449999994</v>
      </c>
      <c r="X32">
        <v>9576.6708980000003</v>
      </c>
      <c r="Y32">
        <v>9853.4726559999999</v>
      </c>
      <c r="Z32">
        <v>10140.314453000001</v>
      </c>
      <c r="AA32">
        <v>10437.144531</v>
      </c>
      <c r="AB32">
        <v>10743.910156</v>
      </c>
      <c r="AC32">
        <v>11060.556640999999</v>
      </c>
      <c r="AD32">
        <v>11386.928711</v>
      </c>
      <c r="AE32">
        <v>11723.846680000001</v>
      </c>
      <c r="AF32">
        <v>12071.566406</v>
      </c>
      <c r="AG32">
        <v>12431.919921999999</v>
      </c>
      <c r="AH32">
        <v>12814.024414</v>
      </c>
      <c r="AI32">
        <v>13209.824219</v>
      </c>
      <c r="AJ32">
        <v>13619.548828000001</v>
      </c>
      <c r="AK32" s="109">
        <v>2.4E-2</v>
      </c>
      <c r="AL32" s="26"/>
      <c r="AM32" s="27"/>
    </row>
    <row r="33" spans="1:39" ht="15" customHeight="1">
      <c r="A33" s="55" t="s">
        <v>449</v>
      </c>
      <c r="B33" t="s">
        <v>1825</v>
      </c>
      <c r="C33" t="s">
        <v>2229</v>
      </c>
      <c r="D33" t="s">
        <v>2230</v>
      </c>
      <c r="E33" t="s">
        <v>1289</v>
      </c>
      <c r="F33">
        <v>3947.9780270000001</v>
      </c>
      <c r="G33">
        <v>3917.946289</v>
      </c>
      <c r="H33">
        <v>3917.4916990000002</v>
      </c>
      <c r="I33">
        <v>3991.8120119999999</v>
      </c>
      <c r="J33">
        <v>4133.6943359999996</v>
      </c>
      <c r="K33">
        <v>4306.779297</v>
      </c>
      <c r="L33">
        <v>4455.8330079999996</v>
      </c>
      <c r="M33">
        <v>4606.8061520000001</v>
      </c>
      <c r="N33">
        <v>4760.9345700000003</v>
      </c>
      <c r="O33">
        <v>4917.2915039999998</v>
      </c>
      <c r="P33">
        <v>5075.8168949999999</v>
      </c>
      <c r="Q33">
        <v>5238.1992190000001</v>
      </c>
      <c r="R33">
        <v>5422.7231449999999</v>
      </c>
      <c r="S33">
        <v>5615.591797</v>
      </c>
      <c r="T33">
        <v>5815.1142579999996</v>
      </c>
      <c r="U33">
        <v>6021.0756840000004</v>
      </c>
      <c r="V33">
        <v>6233.6484380000002</v>
      </c>
      <c r="W33">
        <v>6453.5766599999997</v>
      </c>
      <c r="X33">
        <v>6680.9970700000003</v>
      </c>
      <c r="Y33">
        <v>6916.2563479999999</v>
      </c>
      <c r="Z33">
        <v>7159.6298829999996</v>
      </c>
      <c r="AA33">
        <v>7411.1274409999996</v>
      </c>
      <c r="AB33">
        <v>7670.7358400000003</v>
      </c>
      <c r="AC33">
        <v>7938.4404299999997</v>
      </c>
      <c r="AD33">
        <v>8214.1474610000005</v>
      </c>
      <c r="AE33">
        <v>8498.4951170000004</v>
      </c>
      <c r="AF33">
        <v>8791.7050780000009</v>
      </c>
      <c r="AG33">
        <v>9094.1210940000001</v>
      </c>
      <c r="AH33">
        <v>9406.859375</v>
      </c>
      <c r="AI33">
        <v>9730.7353519999997</v>
      </c>
      <c r="AJ33">
        <v>10065.959961</v>
      </c>
      <c r="AK33" s="109">
        <v>3.2000000000000001E-2</v>
      </c>
      <c r="AL33" s="26"/>
      <c r="AM33" s="27"/>
    </row>
    <row r="34" spans="1:39" ht="15" customHeight="1">
      <c r="A34" s="55" t="s">
        <v>448</v>
      </c>
      <c r="B34" t="s">
        <v>1826</v>
      </c>
      <c r="C34" t="s">
        <v>2231</v>
      </c>
      <c r="D34" t="s">
        <v>2232</v>
      </c>
      <c r="E34" t="s">
        <v>1289</v>
      </c>
      <c r="F34">
        <v>1199.596313</v>
      </c>
      <c r="G34">
        <v>1189.8610839999999</v>
      </c>
      <c r="H34">
        <v>1181.0344239999999</v>
      </c>
      <c r="I34">
        <v>1205.6644289999999</v>
      </c>
      <c r="J34">
        <v>1267.6385499999999</v>
      </c>
      <c r="K34">
        <v>1308.169067</v>
      </c>
      <c r="L34">
        <v>1330.903687</v>
      </c>
      <c r="M34">
        <v>1352.945557</v>
      </c>
      <c r="N34">
        <v>1374.584961</v>
      </c>
      <c r="O34">
        <v>1395.662842</v>
      </c>
      <c r="P34">
        <v>1416.03772</v>
      </c>
      <c r="Q34">
        <v>1436.0323490000001</v>
      </c>
      <c r="R34">
        <v>1455.3569339999999</v>
      </c>
      <c r="S34">
        <v>1474.3454589999999</v>
      </c>
      <c r="T34">
        <v>1493.146362</v>
      </c>
      <c r="U34">
        <v>1527.5982670000001</v>
      </c>
      <c r="V34">
        <v>1571.3492429999999</v>
      </c>
      <c r="W34">
        <v>1616.432495</v>
      </c>
      <c r="X34">
        <v>1662.8654790000001</v>
      </c>
      <c r="Y34">
        <v>1710.70813</v>
      </c>
      <c r="Z34">
        <v>1760.042236</v>
      </c>
      <c r="AA34">
        <v>1810.8328859999999</v>
      </c>
      <c r="AB34">
        <v>1863.0699460000001</v>
      </c>
      <c r="AC34">
        <v>1916.7387699999999</v>
      </c>
      <c r="AD34">
        <v>1971.8134769999999</v>
      </c>
      <c r="AE34">
        <v>2028.4077150000001</v>
      </c>
      <c r="AF34">
        <v>2086.5473630000001</v>
      </c>
      <c r="AG34">
        <v>2146.288818</v>
      </c>
      <c r="AH34">
        <v>2207.8479000000002</v>
      </c>
      <c r="AI34">
        <v>2271.376221</v>
      </c>
      <c r="AJ34">
        <v>2336.9096679999998</v>
      </c>
      <c r="AK34" s="109">
        <v>2.1999999999999999E-2</v>
      </c>
      <c r="AL34" s="26"/>
      <c r="AM34" s="27"/>
    </row>
    <row r="35" spans="1:39" ht="15" customHeight="1">
      <c r="A35" s="55" t="s">
        <v>447</v>
      </c>
      <c r="B35" t="s">
        <v>1827</v>
      </c>
      <c r="C35" t="s">
        <v>2233</v>
      </c>
      <c r="D35" t="s">
        <v>2234</v>
      </c>
      <c r="E35" t="s">
        <v>1289</v>
      </c>
      <c r="F35">
        <v>1487.8460689999999</v>
      </c>
      <c r="G35">
        <v>1478.0970460000001</v>
      </c>
      <c r="H35">
        <v>1450.2662350000001</v>
      </c>
      <c r="I35">
        <v>1417.287842</v>
      </c>
      <c r="J35">
        <v>1391.791504</v>
      </c>
      <c r="K35">
        <v>1359.696533</v>
      </c>
      <c r="L35">
        <v>1333.936279</v>
      </c>
      <c r="M35">
        <v>1316.7739260000001</v>
      </c>
      <c r="N35">
        <v>1310.0123289999999</v>
      </c>
      <c r="O35">
        <v>1302.671509</v>
      </c>
      <c r="P35">
        <v>1294.777466</v>
      </c>
      <c r="Q35">
        <v>1286.7264399999999</v>
      </c>
      <c r="R35">
        <v>1278.3438719999999</v>
      </c>
      <c r="S35">
        <v>1269.991943</v>
      </c>
      <c r="T35">
        <v>1261.951904</v>
      </c>
      <c r="U35">
        <v>1254.1633300000001</v>
      </c>
      <c r="V35">
        <v>1246.6538089999999</v>
      </c>
      <c r="W35">
        <v>1239.5347899999999</v>
      </c>
      <c r="X35">
        <v>1232.808716</v>
      </c>
      <c r="Y35">
        <v>1226.5083010000001</v>
      </c>
      <c r="Z35">
        <v>1220.642822</v>
      </c>
      <c r="AA35">
        <v>1215.184814</v>
      </c>
      <c r="AB35">
        <v>1210.1048579999999</v>
      </c>
      <c r="AC35">
        <v>1205.3764650000001</v>
      </c>
      <c r="AD35">
        <v>1200.9678960000001</v>
      </c>
      <c r="AE35">
        <v>1196.9445800000001</v>
      </c>
      <c r="AF35">
        <v>1193.3145750000001</v>
      </c>
      <c r="AG35">
        <v>1191.509888</v>
      </c>
      <c r="AH35">
        <v>1199.317139</v>
      </c>
      <c r="AI35">
        <v>1207.7126459999999</v>
      </c>
      <c r="AJ35">
        <v>1216.6793210000001</v>
      </c>
      <c r="AK35" s="109">
        <v>-7.0000000000000001E-3</v>
      </c>
      <c r="AL35" s="26"/>
      <c r="AM35" s="27"/>
    </row>
    <row r="36" spans="1:39" ht="15" customHeight="1">
      <c r="A36" s="55" t="s">
        <v>446</v>
      </c>
      <c r="B36" t="s">
        <v>1815</v>
      </c>
      <c r="C36" t="s">
        <v>2235</v>
      </c>
      <c r="D36" t="s">
        <v>2236</v>
      </c>
      <c r="E36" t="s">
        <v>1289</v>
      </c>
      <c r="F36">
        <v>1353.0085449999999</v>
      </c>
      <c r="G36">
        <v>1342.2001949999999</v>
      </c>
      <c r="H36">
        <v>1311.1032709999999</v>
      </c>
      <c r="I36">
        <v>1292.0166019999999</v>
      </c>
      <c r="J36">
        <v>1335.985596</v>
      </c>
      <c r="K36">
        <v>1382.3507079999999</v>
      </c>
      <c r="L36">
        <v>1425.536621</v>
      </c>
      <c r="M36">
        <v>1470.3048100000001</v>
      </c>
      <c r="N36">
        <v>1516.6958010000001</v>
      </c>
      <c r="O36">
        <v>1564.8923339999999</v>
      </c>
      <c r="P36">
        <v>1615.1195070000001</v>
      </c>
      <c r="Q36">
        <v>1667.2460940000001</v>
      </c>
      <c r="R36">
        <v>1724.0573730000001</v>
      </c>
      <c r="S36">
        <v>1790.705811</v>
      </c>
      <c r="T36">
        <v>1860.9882809999999</v>
      </c>
      <c r="U36">
        <v>1935.2126459999999</v>
      </c>
      <c r="V36">
        <v>2013.3317870000001</v>
      </c>
      <c r="W36">
        <v>2096.5903320000002</v>
      </c>
      <c r="X36">
        <v>2187.2021479999999</v>
      </c>
      <c r="Y36">
        <v>2282.814453</v>
      </c>
      <c r="Z36">
        <v>2383.5280760000001</v>
      </c>
      <c r="AA36">
        <v>2489.0742190000001</v>
      </c>
      <c r="AB36">
        <v>2600.2583009999998</v>
      </c>
      <c r="AC36">
        <v>2717.5766600000002</v>
      </c>
      <c r="AD36">
        <v>2841.4057619999999</v>
      </c>
      <c r="AE36">
        <v>2972.0656739999999</v>
      </c>
      <c r="AF36">
        <v>3109.0522460000002</v>
      </c>
      <c r="AG36">
        <v>3253.6877439999998</v>
      </c>
      <c r="AH36">
        <v>3406.4968260000001</v>
      </c>
      <c r="AI36">
        <v>3568.1184079999998</v>
      </c>
      <c r="AJ36">
        <v>3739.1208499999998</v>
      </c>
      <c r="AK36" s="109">
        <v>3.4000000000000002E-2</v>
      </c>
      <c r="AL36" s="26"/>
      <c r="AM36" s="27"/>
    </row>
    <row r="37" spans="1:39" ht="15" customHeight="1">
      <c r="A37" s="55" t="s">
        <v>445</v>
      </c>
      <c r="B37" t="s">
        <v>1825</v>
      </c>
      <c r="C37" t="s">
        <v>2237</v>
      </c>
      <c r="D37" t="s">
        <v>2238</v>
      </c>
      <c r="E37" t="s">
        <v>1289</v>
      </c>
      <c r="F37">
        <v>565.80566399999998</v>
      </c>
      <c r="G37">
        <v>558.74279799999999</v>
      </c>
      <c r="H37">
        <v>543.36633300000005</v>
      </c>
      <c r="I37">
        <v>544.53155500000003</v>
      </c>
      <c r="J37">
        <v>570.56835899999999</v>
      </c>
      <c r="K37">
        <v>597.32977300000005</v>
      </c>
      <c r="L37">
        <v>623.27331500000003</v>
      </c>
      <c r="M37">
        <v>650.54449499999998</v>
      </c>
      <c r="N37">
        <v>679.19543499999997</v>
      </c>
      <c r="O37">
        <v>709.34307899999999</v>
      </c>
      <c r="P37">
        <v>741.12396200000001</v>
      </c>
      <c r="Q37">
        <v>774.50775099999998</v>
      </c>
      <c r="R37">
        <v>811.95007299999997</v>
      </c>
      <c r="S37">
        <v>858.425659</v>
      </c>
      <c r="T37">
        <v>907.62164299999995</v>
      </c>
      <c r="U37">
        <v>959.753784</v>
      </c>
      <c r="V37">
        <v>1014.856689</v>
      </c>
      <c r="W37">
        <v>1073.158203</v>
      </c>
      <c r="X37">
        <v>1134.821655</v>
      </c>
      <c r="Y37">
        <v>1200.119019</v>
      </c>
      <c r="Z37">
        <v>1269.1641850000001</v>
      </c>
      <c r="AA37">
        <v>1341.8350829999999</v>
      </c>
      <c r="AB37">
        <v>1418.6645510000001</v>
      </c>
      <c r="AC37">
        <v>1499.9993899999999</v>
      </c>
      <c r="AD37">
        <v>1586.1236570000001</v>
      </c>
      <c r="AE37">
        <v>1677.2951660000001</v>
      </c>
      <c r="AF37">
        <v>1773.2955320000001</v>
      </c>
      <c r="AG37">
        <v>1874.9647219999999</v>
      </c>
      <c r="AH37">
        <v>1982.69397</v>
      </c>
      <c r="AI37">
        <v>2096.9509280000002</v>
      </c>
      <c r="AJ37">
        <v>2218.1689449999999</v>
      </c>
      <c r="AK37" s="109">
        <v>4.7E-2</v>
      </c>
      <c r="AL37" s="26"/>
      <c r="AM37" s="27"/>
    </row>
    <row r="38" spans="1:39" ht="15" customHeight="1">
      <c r="A38" s="55" t="s">
        <v>444</v>
      </c>
      <c r="B38" t="s">
        <v>1826</v>
      </c>
      <c r="C38" t="s">
        <v>2239</v>
      </c>
      <c r="D38" t="s">
        <v>2240</v>
      </c>
      <c r="E38" t="s">
        <v>1289</v>
      </c>
      <c r="F38">
        <v>196.62283300000001</v>
      </c>
      <c r="G38">
        <v>195.11071799999999</v>
      </c>
      <c r="H38">
        <v>193.45254499999999</v>
      </c>
      <c r="I38">
        <v>191.373749</v>
      </c>
      <c r="J38">
        <v>203.26641799999999</v>
      </c>
      <c r="K38">
        <v>210.620529</v>
      </c>
      <c r="L38">
        <v>216.90722700000001</v>
      </c>
      <c r="M38">
        <v>223.296997</v>
      </c>
      <c r="N38">
        <v>229.79087799999999</v>
      </c>
      <c r="O38">
        <v>236.41250600000001</v>
      </c>
      <c r="P38">
        <v>243.19622799999999</v>
      </c>
      <c r="Q38">
        <v>250.120712</v>
      </c>
      <c r="R38">
        <v>257.27819799999997</v>
      </c>
      <c r="S38">
        <v>264.72820999999999</v>
      </c>
      <c r="T38">
        <v>272.51208500000001</v>
      </c>
      <c r="U38">
        <v>280.65536500000002</v>
      </c>
      <c r="V38">
        <v>289.13256799999999</v>
      </c>
      <c r="W38">
        <v>298.892944</v>
      </c>
      <c r="X38">
        <v>311.96774299999998</v>
      </c>
      <c r="Y38">
        <v>325.65560900000003</v>
      </c>
      <c r="Z38">
        <v>339.96771200000001</v>
      </c>
      <c r="AA38">
        <v>354.90216099999998</v>
      </c>
      <c r="AB38">
        <v>370.51757800000001</v>
      </c>
      <c r="AC38">
        <v>386.87048299999998</v>
      </c>
      <c r="AD38">
        <v>404.00076300000001</v>
      </c>
      <c r="AE38">
        <v>421.93933099999998</v>
      </c>
      <c r="AF38">
        <v>440.598297</v>
      </c>
      <c r="AG38">
        <v>460.15017699999999</v>
      </c>
      <c r="AH38">
        <v>480.65197799999999</v>
      </c>
      <c r="AI38">
        <v>502.17416400000002</v>
      </c>
      <c r="AJ38">
        <v>524.77630599999998</v>
      </c>
      <c r="AK38" s="109">
        <v>3.3000000000000002E-2</v>
      </c>
      <c r="AL38" s="26"/>
      <c r="AM38" s="27"/>
    </row>
    <row r="39" spans="1:39" ht="15" customHeight="1">
      <c r="A39" s="55" t="s">
        <v>443</v>
      </c>
      <c r="B39" t="s">
        <v>1827</v>
      </c>
      <c r="C39" t="s">
        <v>2241</v>
      </c>
      <c r="D39" t="s">
        <v>2242</v>
      </c>
      <c r="E39" t="s">
        <v>1289</v>
      </c>
      <c r="F39">
        <v>590.58013900000003</v>
      </c>
      <c r="G39">
        <v>588.34661900000003</v>
      </c>
      <c r="H39">
        <v>574.28448500000002</v>
      </c>
      <c r="I39">
        <v>556.111267</v>
      </c>
      <c r="J39">
        <v>562.150757</v>
      </c>
      <c r="K39">
        <v>574.40039100000001</v>
      </c>
      <c r="L39">
        <v>585.35613999999998</v>
      </c>
      <c r="M39">
        <v>596.46331799999996</v>
      </c>
      <c r="N39">
        <v>607.709473</v>
      </c>
      <c r="O39">
        <v>619.13665800000001</v>
      </c>
      <c r="P39">
        <v>630.79931599999998</v>
      </c>
      <c r="Q39">
        <v>642.617615</v>
      </c>
      <c r="R39">
        <v>654.82910200000003</v>
      </c>
      <c r="S39">
        <v>667.55194100000006</v>
      </c>
      <c r="T39">
        <v>680.85443099999998</v>
      </c>
      <c r="U39">
        <v>694.803406</v>
      </c>
      <c r="V39">
        <v>709.34258999999997</v>
      </c>
      <c r="W39">
        <v>724.53924600000005</v>
      </c>
      <c r="X39">
        <v>740.41265899999996</v>
      </c>
      <c r="Y39">
        <v>757.03979500000003</v>
      </c>
      <c r="Z39">
        <v>774.39617899999996</v>
      </c>
      <c r="AA39">
        <v>792.33697500000005</v>
      </c>
      <c r="AB39">
        <v>811.07605000000001</v>
      </c>
      <c r="AC39">
        <v>830.70678699999996</v>
      </c>
      <c r="AD39">
        <v>851.28149399999995</v>
      </c>
      <c r="AE39">
        <v>872.83136000000002</v>
      </c>
      <c r="AF39">
        <v>895.15838599999995</v>
      </c>
      <c r="AG39">
        <v>918.57275400000003</v>
      </c>
      <c r="AH39">
        <v>943.15081799999996</v>
      </c>
      <c r="AI39">
        <v>968.99340800000004</v>
      </c>
      <c r="AJ39">
        <v>996.17553699999996</v>
      </c>
      <c r="AK39" s="109">
        <v>1.7999999999999999E-2</v>
      </c>
      <c r="AL39" s="26"/>
      <c r="AM39" s="27"/>
    </row>
    <row r="40" spans="1:39" ht="15" customHeight="1">
      <c r="A40" s="55" t="s">
        <v>442</v>
      </c>
      <c r="B40" t="s">
        <v>1816</v>
      </c>
      <c r="C40" t="s">
        <v>2243</v>
      </c>
      <c r="D40" t="s">
        <v>2244</v>
      </c>
      <c r="E40" t="s">
        <v>1289</v>
      </c>
      <c r="F40">
        <v>1982.211914</v>
      </c>
      <c r="G40">
        <v>1968.8955080000001</v>
      </c>
      <c r="H40">
        <v>1948.8973390000001</v>
      </c>
      <c r="I40">
        <v>1941.037476</v>
      </c>
      <c r="J40">
        <v>2032.8979489999999</v>
      </c>
      <c r="K40">
        <v>2098.8972170000002</v>
      </c>
      <c r="L40">
        <v>2166.6721189999998</v>
      </c>
      <c r="M40">
        <v>2235.8352049999999</v>
      </c>
      <c r="N40">
        <v>2309.943115</v>
      </c>
      <c r="O40">
        <v>2393.873047</v>
      </c>
      <c r="P40">
        <v>2481.0913089999999</v>
      </c>
      <c r="Q40">
        <v>2570.5625</v>
      </c>
      <c r="R40">
        <v>2663.619385</v>
      </c>
      <c r="S40">
        <v>2760.506836</v>
      </c>
      <c r="T40">
        <v>2861.351318</v>
      </c>
      <c r="U40">
        <v>2966.2326659999999</v>
      </c>
      <c r="V40">
        <v>3074.599365</v>
      </c>
      <c r="W40">
        <v>3187.0017090000001</v>
      </c>
      <c r="X40">
        <v>3313.9208979999999</v>
      </c>
      <c r="Y40">
        <v>3451.8759770000001</v>
      </c>
      <c r="Z40">
        <v>3595.4504390000002</v>
      </c>
      <c r="AA40">
        <v>3743.7260740000002</v>
      </c>
      <c r="AB40">
        <v>3897.9616700000001</v>
      </c>
      <c r="AC40">
        <v>4058.4077149999998</v>
      </c>
      <c r="AD40">
        <v>4225.298828</v>
      </c>
      <c r="AE40">
        <v>4398.9106449999999</v>
      </c>
      <c r="AF40">
        <v>4577.7197269999997</v>
      </c>
      <c r="AG40">
        <v>4763.6845700000003</v>
      </c>
      <c r="AH40">
        <v>4957.0625</v>
      </c>
      <c r="AI40">
        <v>5158.1103519999997</v>
      </c>
      <c r="AJ40">
        <v>5367.2294920000004</v>
      </c>
      <c r="AK40" s="109">
        <v>3.4000000000000002E-2</v>
      </c>
      <c r="AL40" s="26"/>
      <c r="AM40" s="27"/>
    </row>
    <row r="41" spans="1:39" ht="15" customHeight="1">
      <c r="A41" s="55" t="s">
        <v>441</v>
      </c>
      <c r="B41" t="s">
        <v>1825</v>
      </c>
      <c r="C41" t="s">
        <v>2245</v>
      </c>
      <c r="D41" t="s">
        <v>2246</v>
      </c>
      <c r="E41" t="s">
        <v>1289</v>
      </c>
      <c r="F41">
        <v>818.36968999999999</v>
      </c>
      <c r="G41">
        <v>813.67010500000004</v>
      </c>
      <c r="H41">
        <v>803.43237299999998</v>
      </c>
      <c r="I41">
        <v>810.87341300000003</v>
      </c>
      <c r="J41">
        <v>850.44378700000004</v>
      </c>
      <c r="K41">
        <v>891.16436799999997</v>
      </c>
      <c r="L41">
        <v>932.10314900000003</v>
      </c>
      <c r="M41">
        <v>974.86077899999998</v>
      </c>
      <c r="N41">
        <v>1019.719482</v>
      </c>
      <c r="O41">
        <v>1066.548828</v>
      </c>
      <c r="P41">
        <v>1115.485962</v>
      </c>
      <c r="Q41">
        <v>1166.253052</v>
      </c>
      <c r="R41">
        <v>1219.3448490000001</v>
      </c>
      <c r="S41">
        <v>1274.9764399999999</v>
      </c>
      <c r="T41">
        <v>1333.238525</v>
      </c>
      <c r="U41">
        <v>1394.2531739999999</v>
      </c>
      <c r="V41">
        <v>1457.7658690000001</v>
      </c>
      <c r="W41">
        <v>1524.1157229999999</v>
      </c>
      <c r="X41">
        <v>1593.4967039999999</v>
      </c>
      <c r="Y41">
        <v>1666.0230710000001</v>
      </c>
      <c r="Z41">
        <v>1741.7248540000001</v>
      </c>
      <c r="AA41">
        <v>1820.2172849999999</v>
      </c>
      <c r="AB41">
        <v>1902.099121</v>
      </c>
      <c r="AC41">
        <v>1987.5229489999999</v>
      </c>
      <c r="AD41">
        <v>2076.6276859999998</v>
      </c>
      <c r="AE41">
        <v>2169.5827640000002</v>
      </c>
      <c r="AF41">
        <v>2265.8332519999999</v>
      </c>
      <c r="AG41">
        <v>2366.2216800000001</v>
      </c>
      <c r="AH41">
        <v>2470.9040530000002</v>
      </c>
      <c r="AI41">
        <v>2580.040039</v>
      </c>
      <c r="AJ41">
        <v>2693.8869629999999</v>
      </c>
      <c r="AK41" s="109">
        <v>4.1000000000000002E-2</v>
      </c>
      <c r="AL41" s="26"/>
      <c r="AM41" s="27"/>
    </row>
    <row r="42" spans="1:39" ht="15" customHeight="1">
      <c r="A42" s="55" t="s">
        <v>440</v>
      </c>
      <c r="B42" t="s">
        <v>1826</v>
      </c>
      <c r="C42" t="s">
        <v>2247</v>
      </c>
      <c r="D42" t="s">
        <v>2248</v>
      </c>
      <c r="E42" t="s">
        <v>1289</v>
      </c>
      <c r="F42">
        <v>952.50073199999997</v>
      </c>
      <c r="G42">
        <v>944.43841599999996</v>
      </c>
      <c r="H42">
        <v>938.802368</v>
      </c>
      <c r="I42">
        <v>928.63763400000005</v>
      </c>
      <c r="J42">
        <v>979.34069799999997</v>
      </c>
      <c r="K42">
        <v>1006.701111</v>
      </c>
      <c r="L42">
        <v>1035.299927</v>
      </c>
      <c r="M42">
        <v>1062.9313959999999</v>
      </c>
      <c r="N42">
        <v>1092.8594969999999</v>
      </c>
      <c r="O42">
        <v>1127.0394289999999</v>
      </c>
      <c r="P42">
        <v>1162.294678</v>
      </c>
      <c r="Q42">
        <v>1197.878052</v>
      </c>
      <c r="R42">
        <v>1234.5952150000001</v>
      </c>
      <c r="S42">
        <v>1272.442139</v>
      </c>
      <c r="T42">
        <v>1311.455811</v>
      </c>
      <c r="U42">
        <v>1351.58728</v>
      </c>
      <c r="V42">
        <v>1392.5970460000001</v>
      </c>
      <c r="W42">
        <v>1434.654419</v>
      </c>
      <c r="X42">
        <v>1488.0251459999999</v>
      </c>
      <c r="Y42">
        <v>1549.111328</v>
      </c>
      <c r="Z42">
        <v>1612.4766850000001</v>
      </c>
      <c r="AA42">
        <v>1677.6417240000001</v>
      </c>
      <c r="AB42">
        <v>1745.2014160000001</v>
      </c>
      <c r="AC42">
        <v>1815.24353</v>
      </c>
      <c r="AD42">
        <v>1887.8579099999999</v>
      </c>
      <c r="AE42">
        <v>1963.1383060000001</v>
      </c>
      <c r="AF42">
        <v>2040.1708980000001</v>
      </c>
      <c r="AG42">
        <v>2120.000732</v>
      </c>
      <c r="AH42">
        <v>2202.7241210000002</v>
      </c>
      <c r="AI42">
        <v>2288.428711</v>
      </c>
      <c r="AJ42">
        <v>2377.2416990000002</v>
      </c>
      <c r="AK42" s="109">
        <v>3.1E-2</v>
      </c>
      <c r="AL42" s="26"/>
      <c r="AM42" s="27"/>
    </row>
    <row r="43" spans="1:39" ht="15" customHeight="1">
      <c r="A43" s="55" t="s">
        <v>439</v>
      </c>
      <c r="B43" t="s">
        <v>1827</v>
      </c>
      <c r="C43" t="s">
        <v>2249</v>
      </c>
      <c r="D43" t="s">
        <v>2250</v>
      </c>
      <c r="E43" t="s">
        <v>1289</v>
      </c>
      <c r="F43">
        <v>211.341522</v>
      </c>
      <c r="G43">
        <v>210.786957</v>
      </c>
      <c r="H43">
        <v>206.66258199999999</v>
      </c>
      <c r="I43">
        <v>201.526535</v>
      </c>
      <c r="J43">
        <v>203.11357100000001</v>
      </c>
      <c r="K43">
        <v>201.03175400000001</v>
      </c>
      <c r="L43">
        <v>199.26895099999999</v>
      </c>
      <c r="M43">
        <v>198.04306</v>
      </c>
      <c r="N43">
        <v>197.36404400000001</v>
      </c>
      <c r="O43">
        <v>200.28466800000001</v>
      </c>
      <c r="P43">
        <v>203.31050099999999</v>
      </c>
      <c r="Q43">
        <v>206.43139600000001</v>
      </c>
      <c r="R43">
        <v>209.67952</v>
      </c>
      <c r="S43">
        <v>213.08843999999999</v>
      </c>
      <c r="T43">
        <v>216.656891</v>
      </c>
      <c r="U43">
        <v>220.39228800000001</v>
      </c>
      <c r="V43">
        <v>224.236481</v>
      </c>
      <c r="W43">
        <v>228.23170500000001</v>
      </c>
      <c r="X43">
        <v>232.39897199999999</v>
      </c>
      <c r="Y43">
        <v>236.74176</v>
      </c>
      <c r="Z43">
        <v>241.248795</v>
      </c>
      <c r="AA43">
        <v>245.86717200000001</v>
      </c>
      <c r="AB43">
        <v>250.66116299999999</v>
      </c>
      <c r="AC43">
        <v>255.64106799999999</v>
      </c>
      <c r="AD43">
        <v>260.81347699999998</v>
      </c>
      <c r="AE43">
        <v>266.18963600000001</v>
      </c>
      <c r="AF43">
        <v>271.71575899999999</v>
      </c>
      <c r="AG43">
        <v>277.46185300000002</v>
      </c>
      <c r="AH43">
        <v>283.434662</v>
      </c>
      <c r="AI43">
        <v>289.64141799999999</v>
      </c>
      <c r="AJ43">
        <v>296.10073899999998</v>
      </c>
      <c r="AK43" s="109">
        <v>1.0999999999999999E-2</v>
      </c>
      <c r="AL43" s="26"/>
      <c r="AM43" s="27"/>
    </row>
    <row r="44" spans="1:39" ht="15" customHeight="1">
      <c r="A44" s="55" t="s">
        <v>438</v>
      </c>
      <c r="B44" t="s">
        <v>1817</v>
      </c>
      <c r="C44" t="s">
        <v>2251</v>
      </c>
      <c r="D44" t="s">
        <v>2252</v>
      </c>
      <c r="E44" t="s">
        <v>1289</v>
      </c>
      <c r="F44">
        <v>1783.6911620000001</v>
      </c>
      <c r="G44">
        <v>1773.1679690000001</v>
      </c>
      <c r="H44">
        <v>1733.1260990000001</v>
      </c>
      <c r="I44">
        <v>1745.2020259999999</v>
      </c>
      <c r="J44">
        <v>1746.330078</v>
      </c>
      <c r="K44">
        <v>1768.644043</v>
      </c>
      <c r="L44">
        <v>1780.53125</v>
      </c>
      <c r="M44">
        <v>1793.806274</v>
      </c>
      <c r="N44">
        <v>1819.9589840000001</v>
      </c>
      <c r="O44">
        <v>1848.7998050000001</v>
      </c>
      <c r="P44">
        <v>1878.9956050000001</v>
      </c>
      <c r="Q44">
        <v>1910.9373780000001</v>
      </c>
      <c r="R44">
        <v>1944.5509030000001</v>
      </c>
      <c r="S44">
        <v>1979.3339840000001</v>
      </c>
      <c r="T44">
        <v>2014.7695309999999</v>
      </c>
      <c r="U44">
        <v>2050.4545899999998</v>
      </c>
      <c r="V44">
        <v>2085.2958979999999</v>
      </c>
      <c r="W44">
        <v>2120.5922850000002</v>
      </c>
      <c r="X44">
        <v>2156.5036620000001</v>
      </c>
      <c r="Y44">
        <v>2193.3022460000002</v>
      </c>
      <c r="Z44">
        <v>2231.088135</v>
      </c>
      <c r="AA44">
        <v>2268.6826169999999</v>
      </c>
      <c r="AB44">
        <v>2307.1679690000001</v>
      </c>
      <c r="AC44">
        <v>2346.639404</v>
      </c>
      <c r="AD44">
        <v>2387.1484380000002</v>
      </c>
      <c r="AE44">
        <v>2428.7297359999998</v>
      </c>
      <c r="AF44">
        <v>2469.938721</v>
      </c>
      <c r="AG44">
        <v>2512.0744629999999</v>
      </c>
      <c r="AH44">
        <v>2555.3933109999998</v>
      </c>
      <c r="AI44">
        <v>2600.130615</v>
      </c>
      <c r="AJ44">
        <v>2646.4492190000001</v>
      </c>
      <c r="AK44" s="109">
        <v>1.2999999999999999E-2</v>
      </c>
      <c r="AL44" s="26"/>
      <c r="AM44" s="27"/>
    </row>
    <row r="45" spans="1:39" ht="15" customHeight="1">
      <c r="A45" s="55" t="s">
        <v>437</v>
      </c>
      <c r="B45" t="s">
        <v>1825</v>
      </c>
      <c r="C45" t="s">
        <v>2253</v>
      </c>
      <c r="D45" t="s">
        <v>2254</v>
      </c>
      <c r="E45" t="s">
        <v>1289</v>
      </c>
      <c r="F45">
        <v>1098.6669919999999</v>
      </c>
      <c r="G45">
        <v>1094.3973390000001</v>
      </c>
      <c r="H45">
        <v>1067.0477289999999</v>
      </c>
      <c r="I45">
        <v>1079.190063</v>
      </c>
      <c r="J45">
        <v>1097.2650149999999</v>
      </c>
      <c r="K45">
        <v>1126.280884</v>
      </c>
      <c r="L45">
        <v>1149.7542719999999</v>
      </c>
      <c r="M45">
        <v>1173.681274</v>
      </c>
      <c r="N45">
        <v>1198.398193</v>
      </c>
      <c r="O45">
        <v>1223.9483640000001</v>
      </c>
      <c r="P45">
        <v>1250.3104249999999</v>
      </c>
      <c r="Q45">
        <v>1277.717529</v>
      </c>
      <c r="R45">
        <v>1306.145874</v>
      </c>
      <c r="S45">
        <v>1335.303345</v>
      </c>
      <c r="T45">
        <v>1364.8688959999999</v>
      </c>
      <c r="U45">
        <v>1394.604004</v>
      </c>
      <c r="V45">
        <v>1423.822144</v>
      </c>
      <c r="W45">
        <v>1453.3312989999999</v>
      </c>
      <c r="X45">
        <v>1483.2373050000001</v>
      </c>
      <c r="Y45">
        <v>1513.7200929999999</v>
      </c>
      <c r="Z45">
        <v>1544.8426509999999</v>
      </c>
      <c r="AA45">
        <v>1575.8414310000001</v>
      </c>
      <c r="AB45">
        <v>1607.434448</v>
      </c>
      <c r="AC45">
        <v>1639.690918</v>
      </c>
      <c r="AD45">
        <v>1672.6527100000001</v>
      </c>
      <c r="AE45">
        <v>1706.3510739999999</v>
      </c>
      <c r="AF45">
        <v>1739.799927</v>
      </c>
      <c r="AG45">
        <v>1773.9014890000001</v>
      </c>
      <c r="AH45">
        <v>1808.830078</v>
      </c>
      <c r="AI45">
        <v>1844.747314</v>
      </c>
      <c r="AJ45">
        <v>1881.7673339999999</v>
      </c>
      <c r="AK45" s="109">
        <v>1.7999999999999999E-2</v>
      </c>
      <c r="AL45" s="26"/>
      <c r="AM45" s="27"/>
    </row>
    <row r="46" spans="1:39" ht="15" customHeight="1">
      <c r="A46" s="55" t="s">
        <v>436</v>
      </c>
      <c r="B46" t="s">
        <v>1826</v>
      </c>
      <c r="C46" t="s">
        <v>2255</v>
      </c>
      <c r="D46" t="s">
        <v>2256</v>
      </c>
      <c r="E46" t="s">
        <v>1289</v>
      </c>
      <c r="F46">
        <v>220.21585099999999</v>
      </c>
      <c r="G46">
        <v>216.24664300000001</v>
      </c>
      <c r="H46">
        <v>211.86702</v>
      </c>
      <c r="I46">
        <v>220.81286600000001</v>
      </c>
      <c r="J46">
        <v>213.26506000000001</v>
      </c>
      <c r="K46">
        <v>216.27977000000001</v>
      </c>
      <c r="L46">
        <v>215.22036700000001</v>
      </c>
      <c r="M46">
        <v>214.489227</v>
      </c>
      <c r="N46">
        <v>219.71537799999999</v>
      </c>
      <c r="O46">
        <v>226.524902</v>
      </c>
      <c r="P46">
        <v>233.632599</v>
      </c>
      <c r="Q46">
        <v>241.15069600000001</v>
      </c>
      <c r="R46">
        <v>249.05639600000001</v>
      </c>
      <c r="S46">
        <v>257.23455799999999</v>
      </c>
      <c r="T46">
        <v>265.570404</v>
      </c>
      <c r="U46">
        <v>273.96151700000001</v>
      </c>
      <c r="V46">
        <v>282.15319799999997</v>
      </c>
      <c r="W46">
        <v>290.44174199999998</v>
      </c>
      <c r="X46">
        <v>298.86004600000001</v>
      </c>
      <c r="Y46">
        <v>307.46725500000002</v>
      </c>
      <c r="Z46">
        <v>316.29583700000001</v>
      </c>
      <c r="AA46">
        <v>325.08178700000002</v>
      </c>
      <c r="AB46">
        <v>334.051941</v>
      </c>
      <c r="AC46">
        <v>343.22576900000001</v>
      </c>
      <c r="AD46">
        <v>352.61303700000002</v>
      </c>
      <c r="AE46">
        <v>362.218658</v>
      </c>
      <c r="AF46">
        <v>371.749146</v>
      </c>
      <c r="AG46">
        <v>381.45288099999999</v>
      </c>
      <c r="AH46">
        <v>391.390198</v>
      </c>
      <c r="AI46">
        <v>401.61654700000003</v>
      </c>
      <c r="AJ46">
        <v>412.17156999999997</v>
      </c>
      <c r="AK46" s="109">
        <v>2.1000000000000001E-2</v>
      </c>
      <c r="AL46" s="26"/>
      <c r="AM46" s="27"/>
    </row>
    <row r="47" spans="1:39" ht="15" customHeight="1">
      <c r="A47" s="55" t="s">
        <v>435</v>
      </c>
      <c r="B47" t="s">
        <v>1827</v>
      </c>
      <c r="C47" t="s">
        <v>2257</v>
      </c>
      <c r="D47" t="s">
        <v>2258</v>
      </c>
      <c r="E47" t="s">
        <v>1289</v>
      </c>
      <c r="F47">
        <v>464.808289</v>
      </c>
      <c r="G47">
        <v>462.523956</v>
      </c>
      <c r="H47">
        <v>454.21130399999998</v>
      </c>
      <c r="I47">
        <v>445.19912699999998</v>
      </c>
      <c r="J47">
        <v>435.800049</v>
      </c>
      <c r="K47">
        <v>426.08334400000001</v>
      </c>
      <c r="L47">
        <v>415.55658</v>
      </c>
      <c r="M47">
        <v>405.63577299999997</v>
      </c>
      <c r="N47">
        <v>401.84548999999998</v>
      </c>
      <c r="O47">
        <v>398.32656900000001</v>
      </c>
      <c r="P47">
        <v>395.05255099999999</v>
      </c>
      <c r="Q47">
        <v>392.06924400000003</v>
      </c>
      <c r="R47">
        <v>389.34860200000003</v>
      </c>
      <c r="S47">
        <v>386.79617300000001</v>
      </c>
      <c r="T47">
        <v>384.33026100000001</v>
      </c>
      <c r="U47">
        <v>381.88891599999999</v>
      </c>
      <c r="V47">
        <v>379.32058699999999</v>
      </c>
      <c r="W47">
        <v>376.81918300000001</v>
      </c>
      <c r="X47">
        <v>374.40631100000002</v>
      </c>
      <c r="Y47">
        <v>372.114868</v>
      </c>
      <c r="Z47">
        <v>369.94964599999997</v>
      </c>
      <c r="AA47">
        <v>367.75939899999997</v>
      </c>
      <c r="AB47">
        <v>365.68167099999999</v>
      </c>
      <c r="AC47">
        <v>363.72265599999997</v>
      </c>
      <c r="AD47">
        <v>361.88262900000001</v>
      </c>
      <c r="AE47">
        <v>360.15997299999998</v>
      </c>
      <c r="AF47">
        <v>358.38961799999998</v>
      </c>
      <c r="AG47">
        <v>356.71994000000001</v>
      </c>
      <c r="AH47">
        <v>355.173157</v>
      </c>
      <c r="AI47">
        <v>353.766907</v>
      </c>
      <c r="AJ47">
        <v>352.510132</v>
      </c>
      <c r="AK47" s="109">
        <v>-8.9999999999999993E-3</v>
      </c>
      <c r="AL47" s="26"/>
      <c r="AM47" s="27"/>
    </row>
    <row r="48" spans="1:39" ht="15" customHeight="1">
      <c r="A48" s="55" t="s">
        <v>434</v>
      </c>
      <c r="B48" t="s">
        <v>1818</v>
      </c>
      <c r="C48" t="s">
        <v>2259</v>
      </c>
      <c r="D48" t="s">
        <v>2260</v>
      </c>
      <c r="E48" t="s">
        <v>1289</v>
      </c>
      <c r="F48">
        <v>4357.921875</v>
      </c>
      <c r="G48">
        <v>4325.7465819999998</v>
      </c>
      <c r="H48">
        <v>4384.0703119999998</v>
      </c>
      <c r="I48">
        <v>4460.5610349999997</v>
      </c>
      <c r="J48">
        <v>4664.8891599999997</v>
      </c>
      <c r="K48">
        <v>4922.8813479999999</v>
      </c>
      <c r="L48">
        <v>5173.1362300000001</v>
      </c>
      <c r="M48">
        <v>5426.1264650000003</v>
      </c>
      <c r="N48">
        <v>5698.5659180000002</v>
      </c>
      <c r="O48">
        <v>5979.7871089999999</v>
      </c>
      <c r="P48">
        <v>6266.625</v>
      </c>
      <c r="Q48">
        <v>6559.75</v>
      </c>
      <c r="R48">
        <v>6854.7700199999999</v>
      </c>
      <c r="S48">
        <v>7154.685547</v>
      </c>
      <c r="T48">
        <v>7467.6289059999999</v>
      </c>
      <c r="U48">
        <v>7785.1650390000004</v>
      </c>
      <c r="V48">
        <v>8106.6821289999998</v>
      </c>
      <c r="W48">
        <v>8429.6621090000008</v>
      </c>
      <c r="X48">
        <v>8754.2070309999999</v>
      </c>
      <c r="Y48">
        <v>9083.0810550000006</v>
      </c>
      <c r="Z48">
        <v>9419.2470699999994</v>
      </c>
      <c r="AA48">
        <v>9765.1953119999998</v>
      </c>
      <c r="AB48">
        <v>10120.896484000001</v>
      </c>
      <c r="AC48">
        <v>10483.727539</v>
      </c>
      <c r="AD48">
        <v>10850.332031</v>
      </c>
      <c r="AE48">
        <v>11216.771484000001</v>
      </c>
      <c r="AF48">
        <v>11582.038086</v>
      </c>
      <c r="AG48">
        <v>11948.403319999999</v>
      </c>
      <c r="AH48">
        <v>12314.568359000001</v>
      </c>
      <c r="AI48">
        <v>12677.059569999999</v>
      </c>
      <c r="AJ48">
        <v>13032.415039</v>
      </c>
      <c r="AK48" s="109">
        <v>3.6999999999999998E-2</v>
      </c>
      <c r="AL48" s="26"/>
      <c r="AM48" s="27"/>
    </row>
    <row r="49" spans="1:39" ht="15" customHeight="1">
      <c r="A49" s="55" t="s">
        <v>433</v>
      </c>
      <c r="B49" t="s">
        <v>1825</v>
      </c>
      <c r="C49" t="s">
        <v>2261</v>
      </c>
      <c r="D49" t="s">
        <v>2262</v>
      </c>
      <c r="E49" t="s">
        <v>1289</v>
      </c>
      <c r="F49">
        <v>3349.8808589999999</v>
      </c>
      <c r="G49">
        <v>3327.1196289999998</v>
      </c>
      <c r="H49">
        <v>3395.1958009999998</v>
      </c>
      <c r="I49">
        <v>3459.8090820000002</v>
      </c>
      <c r="J49">
        <v>3620.561279</v>
      </c>
      <c r="K49">
        <v>3846.8156739999999</v>
      </c>
      <c r="L49">
        <v>4067.975586</v>
      </c>
      <c r="M49">
        <v>4292.1513670000004</v>
      </c>
      <c r="N49">
        <v>4538.8232420000004</v>
      </c>
      <c r="O49">
        <v>4790.2080079999996</v>
      </c>
      <c r="P49">
        <v>5045.5014650000003</v>
      </c>
      <c r="Q49">
        <v>5306.9702150000003</v>
      </c>
      <c r="R49">
        <v>5570.875</v>
      </c>
      <c r="S49">
        <v>5837.4692379999997</v>
      </c>
      <c r="T49">
        <v>6106.607422</v>
      </c>
      <c r="U49">
        <v>6379.8901370000003</v>
      </c>
      <c r="V49">
        <v>6656.7646480000003</v>
      </c>
      <c r="W49">
        <v>6935.0141599999997</v>
      </c>
      <c r="X49">
        <v>7214.6845700000003</v>
      </c>
      <c r="Y49">
        <v>7498.1484380000002</v>
      </c>
      <c r="Z49">
        <v>7787.9462890000004</v>
      </c>
      <c r="AA49">
        <v>8086.2597660000001</v>
      </c>
      <c r="AB49">
        <v>8393.0625</v>
      </c>
      <c r="AC49">
        <v>8706.0478519999997</v>
      </c>
      <c r="AD49">
        <v>9022.2460940000001</v>
      </c>
      <c r="AE49">
        <v>9338.1708980000003</v>
      </c>
      <c r="AF49">
        <v>9652.9082030000009</v>
      </c>
      <c r="AG49">
        <v>9968.4257809999999</v>
      </c>
      <c r="AH49">
        <v>10283.542969</v>
      </c>
      <c r="AI49">
        <v>10595.155273</v>
      </c>
      <c r="AJ49">
        <v>10900.165039</v>
      </c>
      <c r="AK49" s="109">
        <v>0.04</v>
      </c>
      <c r="AL49" s="26"/>
      <c r="AM49" s="27"/>
    </row>
    <row r="50" spans="1:39" ht="15" customHeight="1">
      <c r="A50" s="55" t="s">
        <v>432</v>
      </c>
      <c r="B50" t="s">
        <v>1826</v>
      </c>
      <c r="C50" t="s">
        <v>2263</v>
      </c>
      <c r="D50" t="s">
        <v>2264</v>
      </c>
      <c r="E50" t="s">
        <v>1289</v>
      </c>
      <c r="F50">
        <v>763.29528800000003</v>
      </c>
      <c r="G50">
        <v>755.79339600000003</v>
      </c>
      <c r="H50">
        <v>749.40118399999994</v>
      </c>
      <c r="I50">
        <v>764.84326199999998</v>
      </c>
      <c r="J50">
        <v>810.92901600000005</v>
      </c>
      <c r="K50">
        <v>840.35424799999998</v>
      </c>
      <c r="L50">
        <v>868.55017099999998</v>
      </c>
      <c r="M50">
        <v>896.76080300000001</v>
      </c>
      <c r="N50">
        <v>925.35150099999998</v>
      </c>
      <c r="O50">
        <v>954.18035899999995</v>
      </c>
      <c r="P50">
        <v>983.14331100000004</v>
      </c>
      <c r="Q50">
        <v>1012.402466</v>
      </c>
      <c r="R50">
        <v>1041.440918</v>
      </c>
      <c r="S50">
        <v>1072.9735109999999</v>
      </c>
      <c r="T50">
        <v>1115.262939</v>
      </c>
      <c r="U50">
        <v>1158.197388</v>
      </c>
      <c r="V50">
        <v>1201.7226559999999</v>
      </c>
      <c r="W50">
        <v>1245.5942379999999</v>
      </c>
      <c r="X50">
        <v>1289.846558</v>
      </c>
      <c r="Y50">
        <v>1334.7799070000001</v>
      </c>
      <c r="Z50">
        <v>1380.7322999999999</v>
      </c>
      <c r="AA50">
        <v>1427.9495850000001</v>
      </c>
      <c r="AB50">
        <v>1476.429443</v>
      </c>
      <c r="AC50">
        <v>1525.9201660000001</v>
      </c>
      <c r="AD50">
        <v>1576.103149</v>
      </c>
      <c r="AE50">
        <v>1626.6022949999999</v>
      </c>
      <c r="AF50">
        <v>1677.323975</v>
      </c>
      <c r="AG50">
        <v>1728.5076899999999</v>
      </c>
      <c r="AH50">
        <v>1780.0437010000001</v>
      </c>
      <c r="AI50">
        <v>1831.6148679999999</v>
      </c>
      <c r="AJ50">
        <v>1882.9018550000001</v>
      </c>
      <c r="AK50" s="109">
        <v>3.1E-2</v>
      </c>
      <c r="AL50" s="26"/>
      <c r="AM50" s="27"/>
    </row>
    <row r="51" spans="1:39" ht="15" customHeight="1">
      <c r="A51" s="55" t="s">
        <v>431</v>
      </c>
      <c r="B51" t="s">
        <v>1827</v>
      </c>
      <c r="C51" t="s">
        <v>2265</v>
      </c>
      <c r="D51" t="s">
        <v>2266</v>
      </c>
      <c r="E51" t="s">
        <v>1289</v>
      </c>
      <c r="F51">
        <v>244.745743</v>
      </c>
      <c r="G51">
        <v>242.83332799999999</v>
      </c>
      <c r="H51">
        <v>239.47311400000001</v>
      </c>
      <c r="I51">
        <v>235.90872200000001</v>
      </c>
      <c r="J51">
        <v>233.399002</v>
      </c>
      <c r="K51">
        <v>235.711243</v>
      </c>
      <c r="L51">
        <v>236.610367</v>
      </c>
      <c r="M51">
        <v>237.21414200000001</v>
      </c>
      <c r="N51">
        <v>234.39123499999999</v>
      </c>
      <c r="O51">
        <v>235.398697</v>
      </c>
      <c r="P51">
        <v>237.980301</v>
      </c>
      <c r="Q51">
        <v>240.377533</v>
      </c>
      <c r="R51">
        <v>242.45396400000001</v>
      </c>
      <c r="S51">
        <v>244.24255400000001</v>
      </c>
      <c r="T51">
        <v>245.758667</v>
      </c>
      <c r="U51">
        <v>247.077866</v>
      </c>
      <c r="V51">
        <v>248.19485499999999</v>
      </c>
      <c r="W51">
        <v>249.05323799999999</v>
      </c>
      <c r="X51">
        <v>249.67555200000001</v>
      </c>
      <c r="Y51">
        <v>250.15248099999999</v>
      </c>
      <c r="Z51">
        <v>250.567993</v>
      </c>
      <c r="AA51">
        <v>250.98649599999999</v>
      </c>
      <c r="AB51">
        <v>251.40448000000001</v>
      </c>
      <c r="AC51">
        <v>251.75990300000001</v>
      </c>
      <c r="AD51">
        <v>251.98220800000001</v>
      </c>
      <c r="AE51">
        <v>251.99816899999999</v>
      </c>
      <c r="AF51">
        <v>251.80561800000001</v>
      </c>
      <c r="AG51">
        <v>251.46980300000001</v>
      </c>
      <c r="AH51">
        <v>250.98173499999999</v>
      </c>
      <c r="AI51">
        <v>250.289413</v>
      </c>
      <c r="AJ51">
        <v>249.34840399999999</v>
      </c>
      <c r="AK51" s="109">
        <v>1E-3</v>
      </c>
      <c r="AL51" s="26"/>
      <c r="AM51" s="27"/>
    </row>
    <row r="52" spans="1:39" ht="15" customHeight="1">
      <c r="A52" s="55" t="s">
        <v>430</v>
      </c>
      <c r="B52" t="s">
        <v>1819</v>
      </c>
      <c r="C52" t="s">
        <v>2267</v>
      </c>
      <c r="D52" t="s">
        <v>2268</v>
      </c>
      <c r="E52" t="s">
        <v>1289</v>
      </c>
      <c r="F52">
        <v>1099.797607</v>
      </c>
      <c r="G52">
        <v>1091.7677000000001</v>
      </c>
      <c r="H52">
        <v>1079.2867429999999</v>
      </c>
      <c r="I52">
        <v>1115.2410890000001</v>
      </c>
      <c r="J52">
        <v>1160.397217</v>
      </c>
      <c r="K52">
        <v>1195.7597659999999</v>
      </c>
      <c r="L52">
        <v>1210.4499510000001</v>
      </c>
      <c r="M52">
        <v>1223.6721190000001</v>
      </c>
      <c r="N52">
        <v>1233.6445309999999</v>
      </c>
      <c r="O52">
        <v>1242.3481449999999</v>
      </c>
      <c r="P52">
        <v>1248.4951169999999</v>
      </c>
      <c r="Q52">
        <v>1251.8012699999999</v>
      </c>
      <c r="R52">
        <v>1252.923828</v>
      </c>
      <c r="S52">
        <v>1253.2486570000001</v>
      </c>
      <c r="T52">
        <v>1254.4576420000001</v>
      </c>
      <c r="U52">
        <v>1262.5273440000001</v>
      </c>
      <c r="V52">
        <v>1270.799438</v>
      </c>
      <c r="W52">
        <v>1278.7857670000001</v>
      </c>
      <c r="X52">
        <v>1286.5002440000001</v>
      </c>
      <c r="Y52">
        <v>1294.2882079999999</v>
      </c>
      <c r="Z52">
        <v>1302.3657229999999</v>
      </c>
      <c r="AA52">
        <v>1311.0701899999999</v>
      </c>
      <c r="AB52">
        <v>1320.2211910000001</v>
      </c>
      <c r="AC52">
        <v>1329.580933</v>
      </c>
      <c r="AD52">
        <v>1339.1545410000001</v>
      </c>
      <c r="AE52">
        <v>1348.9803469999999</v>
      </c>
      <c r="AF52">
        <v>1359.0889890000001</v>
      </c>
      <c r="AG52">
        <v>1369.445923</v>
      </c>
      <c r="AH52">
        <v>1380.231812</v>
      </c>
      <c r="AI52">
        <v>1391.6198730000001</v>
      </c>
      <c r="AJ52">
        <v>1403.981689</v>
      </c>
      <c r="AK52" s="109">
        <v>8.0000000000000002E-3</v>
      </c>
      <c r="AL52" s="26"/>
      <c r="AM52" s="27"/>
    </row>
    <row r="53" spans="1:39" ht="15" customHeight="1">
      <c r="A53" s="55" t="s">
        <v>429</v>
      </c>
      <c r="B53" t="s">
        <v>1825</v>
      </c>
      <c r="C53" t="s">
        <v>2269</v>
      </c>
      <c r="D53" t="s">
        <v>2270</v>
      </c>
      <c r="E53" t="s">
        <v>1289</v>
      </c>
      <c r="F53">
        <v>503.570221</v>
      </c>
      <c r="G53">
        <v>500.13201900000001</v>
      </c>
      <c r="H53">
        <v>493.48263500000002</v>
      </c>
      <c r="I53">
        <v>517.77252199999998</v>
      </c>
      <c r="J53">
        <v>536.39154099999996</v>
      </c>
      <c r="K53">
        <v>554.97296100000005</v>
      </c>
      <c r="L53">
        <v>566.71862799999997</v>
      </c>
      <c r="M53">
        <v>577.78509499999996</v>
      </c>
      <c r="N53">
        <v>588.23492399999998</v>
      </c>
      <c r="O53">
        <v>598.04199200000005</v>
      </c>
      <c r="P53">
        <v>607.21447799999999</v>
      </c>
      <c r="Q53">
        <v>615.46917699999995</v>
      </c>
      <c r="R53">
        <v>622.80651899999998</v>
      </c>
      <c r="S53">
        <v>630.00506600000006</v>
      </c>
      <c r="T53">
        <v>637.20739700000001</v>
      </c>
      <c r="U53">
        <v>644.38714600000003</v>
      </c>
      <c r="V53">
        <v>651.604919</v>
      </c>
      <c r="W53">
        <v>658.69976799999995</v>
      </c>
      <c r="X53">
        <v>665.67535399999997</v>
      </c>
      <c r="Y53">
        <v>672.66320800000005</v>
      </c>
      <c r="Z53">
        <v>679.73754899999994</v>
      </c>
      <c r="AA53">
        <v>687.02105700000004</v>
      </c>
      <c r="AB53">
        <v>694.46307400000001</v>
      </c>
      <c r="AC53">
        <v>701.97546399999999</v>
      </c>
      <c r="AD53">
        <v>709.56298800000002</v>
      </c>
      <c r="AE53">
        <v>717.24334699999997</v>
      </c>
      <c r="AF53">
        <v>725.02069100000006</v>
      </c>
      <c r="AG53">
        <v>732.89135699999997</v>
      </c>
      <c r="AH53">
        <v>740.93017599999996</v>
      </c>
      <c r="AI53">
        <v>749.209656</v>
      </c>
      <c r="AJ53">
        <v>757.77948000000004</v>
      </c>
      <c r="AK53" s="109">
        <v>1.4E-2</v>
      </c>
      <c r="AL53" s="26"/>
      <c r="AM53" s="27"/>
    </row>
    <row r="54" spans="1:39" ht="15" customHeight="1">
      <c r="A54" s="55" t="s">
        <v>428</v>
      </c>
      <c r="B54" t="s">
        <v>1826</v>
      </c>
      <c r="C54" t="s">
        <v>2271</v>
      </c>
      <c r="D54" t="s">
        <v>2272</v>
      </c>
      <c r="E54" t="s">
        <v>1289</v>
      </c>
      <c r="F54">
        <v>485.19622800000002</v>
      </c>
      <c r="G54">
        <v>481.47753899999998</v>
      </c>
      <c r="H54">
        <v>477.35449199999999</v>
      </c>
      <c r="I54">
        <v>491.04116800000003</v>
      </c>
      <c r="J54">
        <v>519.80224599999997</v>
      </c>
      <c r="K54">
        <v>537.63378899999998</v>
      </c>
      <c r="L54">
        <v>543.08660899999995</v>
      </c>
      <c r="M54">
        <v>546.91162099999997</v>
      </c>
      <c r="N54">
        <v>549.203979</v>
      </c>
      <c r="O54">
        <v>549.95703100000003</v>
      </c>
      <c r="P54">
        <v>549.18426499999998</v>
      </c>
      <c r="Q54">
        <v>546.58868399999994</v>
      </c>
      <c r="R54">
        <v>542.18298300000004</v>
      </c>
      <c r="S54">
        <v>537.07781999999997</v>
      </c>
      <c r="T54">
        <v>532.80120799999997</v>
      </c>
      <c r="U54">
        <v>535.36035200000003</v>
      </c>
      <c r="V54">
        <v>538.03649900000005</v>
      </c>
      <c r="W54">
        <v>540.51348900000005</v>
      </c>
      <c r="X54">
        <v>542.802368</v>
      </c>
      <c r="Y54">
        <v>545.10620100000006</v>
      </c>
      <c r="Z54">
        <v>547.56311000000005</v>
      </c>
      <c r="AA54">
        <v>550.38091999999995</v>
      </c>
      <c r="AB54">
        <v>553.43383800000004</v>
      </c>
      <c r="AC54">
        <v>556.580872</v>
      </c>
      <c r="AD54">
        <v>559.82324200000005</v>
      </c>
      <c r="AE54">
        <v>563.18158000000005</v>
      </c>
      <c r="AF54">
        <v>566.68420400000002</v>
      </c>
      <c r="AG54">
        <v>570.30011000000002</v>
      </c>
      <c r="AH54">
        <v>574.13128700000004</v>
      </c>
      <c r="AI54">
        <v>578.27539100000001</v>
      </c>
      <c r="AJ54">
        <v>582.79528800000003</v>
      </c>
      <c r="AK54" s="109">
        <v>6.0000000000000001E-3</v>
      </c>
      <c r="AL54" s="26"/>
      <c r="AM54" s="27"/>
    </row>
    <row r="55" spans="1:39" ht="15" customHeight="1">
      <c r="A55" s="55" t="s">
        <v>427</v>
      </c>
      <c r="B55" t="s">
        <v>1827</v>
      </c>
      <c r="C55" t="s">
        <v>2273</v>
      </c>
      <c r="D55" t="s">
        <v>2274</v>
      </c>
      <c r="E55" t="s">
        <v>1289</v>
      </c>
      <c r="F55">
        <v>111.031097</v>
      </c>
      <c r="G55">
        <v>110.158089</v>
      </c>
      <c r="H55">
        <v>108.44959299999999</v>
      </c>
      <c r="I55">
        <v>106.42742200000001</v>
      </c>
      <c r="J55">
        <v>104.203369</v>
      </c>
      <c r="K55">
        <v>103.15306099999999</v>
      </c>
      <c r="L55">
        <v>100.64475299999999</v>
      </c>
      <c r="M55">
        <v>98.975311000000005</v>
      </c>
      <c r="N55">
        <v>96.205605000000006</v>
      </c>
      <c r="O55">
        <v>94.349059999999994</v>
      </c>
      <c r="P55">
        <v>92.096496999999999</v>
      </c>
      <c r="Q55">
        <v>89.743378000000007</v>
      </c>
      <c r="R55">
        <v>87.934341000000003</v>
      </c>
      <c r="S55">
        <v>86.165801999999999</v>
      </c>
      <c r="T55">
        <v>84.449096999999995</v>
      </c>
      <c r="U55">
        <v>82.779762000000005</v>
      </c>
      <c r="V55">
        <v>81.158096</v>
      </c>
      <c r="W55">
        <v>79.572456000000003</v>
      </c>
      <c r="X55">
        <v>78.022407999999999</v>
      </c>
      <c r="Y55">
        <v>76.518744999999996</v>
      </c>
      <c r="Z55">
        <v>75.065048000000004</v>
      </c>
      <c r="AA55">
        <v>73.668166999999997</v>
      </c>
      <c r="AB55">
        <v>72.324188000000007</v>
      </c>
      <c r="AC55">
        <v>71.024512999999999</v>
      </c>
      <c r="AD55">
        <v>69.768249999999995</v>
      </c>
      <c r="AE55">
        <v>68.555381999999994</v>
      </c>
      <c r="AF55">
        <v>67.384192999999996</v>
      </c>
      <c r="AG55">
        <v>66.254554999999996</v>
      </c>
      <c r="AH55">
        <v>65.170287999999999</v>
      </c>
      <c r="AI55">
        <v>64.134711999999993</v>
      </c>
      <c r="AJ55">
        <v>63.406967000000002</v>
      </c>
      <c r="AK55" s="109">
        <v>-1.9E-2</v>
      </c>
      <c r="AL55" s="26"/>
      <c r="AM55" s="27"/>
    </row>
    <row r="56" spans="1:39" ht="15" customHeight="1">
      <c r="A56" s="55" t="s">
        <v>426</v>
      </c>
      <c r="B56" t="s">
        <v>1820</v>
      </c>
      <c r="C56" t="s">
        <v>2275</v>
      </c>
      <c r="D56" t="s">
        <v>2276</v>
      </c>
      <c r="E56" t="s">
        <v>1289</v>
      </c>
      <c r="F56">
        <v>2412.8173830000001</v>
      </c>
      <c r="G56">
        <v>2390.1530760000001</v>
      </c>
      <c r="H56">
        <v>2365.8483890000002</v>
      </c>
      <c r="I56">
        <v>2383.249268</v>
      </c>
      <c r="J56">
        <v>2521.5791020000001</v>
      </c>
      <c r="K56">
        <v>2653.3176269999999</v>
      </c>
      <c r="L56">
        <v>2781.8627929999998</v>
      </c>
      <c r="M56">
        <v>2911.2839359999998</v>
      </c>
      <c r="N56">
        <v>3041.119385</v>
      </c>
      <c r="O56">
        <v>3172.423828</v>
      </c>
      <c r="P56">
        <v>3306.6503910000001</v>
      </c>
      <c r="Q56">
        <v>3443.9404300000001</v>
      </c>
      <c r="R56">
        <v>3584.0527339999999</v>
      </c>
      <c r="S56">
        <v>3727.1271969999998</v>
      </c>
      <c r="T56">
        <v>3874.1748050000001</v>
      </c>
      <c r="U56">
        <v>4025.5820309999999</v>
      </c>
      <c r="V56">
        <v>4179.6337890000004</v>
      </c>
      <c r="W56">
        <v>4338.2236329999996</v>
      </c>
      <c r="X56">
        <v>4501.8359380000002</v>
      </c>
      <c r="Y56">
        <v>4673.6733400000003</v>
      </c>
      <c r="Z56">
        <v>4855.5996089999999</v>
      </c>
      <c r="AA56">
        <v>5042.5908200000003</v>
      </c>
      <c r="AB56">
        <v>5242.8076170000004</v>
      </c>
      <c r="AC56">
        <v>5452.8027339999999</v>
      </c>
      <c r="AD56">
        <v>5668.9135740000002</v>
      </c>
      <c r="AE56">
        <v>5890.6381840000004</v>
      </c>
      <c r="AF56">
        <v>6111.3813479999999</v>
      </c>
      <c r="AG56">
        <v>6336.3447269999997</v>
      </c>
      <c r="AH56">
        <v>6566.6591799999997</v>
      </c>
      <c r="AI56">
        <v>6803.4902339999999</v>
      </c>
      <c r="AJ56">
        <v>7048.3930659999996</v>
      </c>
      <c r="AK56" s="109">
        <v>3.5999999999999997E-2</v>
      </c>
      <c r="AL56" s="26"/>
      <c r="AM56" s="27"/>
    </row>
    <row r="57" spans="1:39" ht="15" customHeight="1">
      <c r="A57" s="55" t="s">
        <v>425</v>
      </c>
      <c r="B57" t="s">
        <v>1825</v>
      </c>
      <c r="C57" t="s">
        <v>2277</v>
      </c>
      <c r="D57" t="s">
        <v>2278</v>
      </c>
      <c r="E57" t="s">
        <v>1289</v>
      </c>
      <c r="F57">
        <v>1351.580811</v>
      </c>
      <c r="G57">
        <v>1337.284302</v>
      </c>
      <c r="H57">
        <v>1322.575562</v>
      </c>
      <c r="I57">
        <v>1352.6721190000001</v>
      </c>
      <c r="J57">
        <v>1438.0950929999999</v>
      </c>
      <c r="K57">
        <v>1531.0268550000001</v>
      </c>
      <c r="L57">
        <v>1625.0301509999999</v>
      </c>
      <c r="M57">
        <v>1721.93103</v>
      </c>
      <c r="N57">
        <v>1821.474976</v>
      </c>
      <c r="O57">
        <v>1923.2346190000001</v>
      </c>
      <c r="P57">
        <v>2026.6945800000001</v>
      </c>
      <c r="Q57">
        <v>2133.6411130000001</v>
      </c>
      <c r="R57">
        <v>2244.0834960000002</v>
      </c>
      <c r="S57">
        <v>2358.1384280000002</v>
      </c>
      <c r="T57">
        <v>2476.4553219999998</v>
      </c>
      <c r="U57">
        <v>2599.2858890000002</v>
      </c>
      <c r="V57">
        <v>2725.5371089999999</v>
      </c>
      <c r="W57">
        <v>2856.4641109999998</v>
      </c>
      <c r="X57">
        <v>2992.4243160000001</v>
      </c>
      <c r="Y57">
        <v>3136.6284179999998</v>
      </c>
      <c r="Z57">
        <v>3290.7407229999999</v>
      </c>
      <c r="AA57">
        <v>3450.0764159999999</v>
      </c>
      <c r="AB57">
        <v>3615.0720209999999</v>
      </c>
      <c r="AC57">
        <v>3785.3500979999999</v>
      </c>
      <c r="AD57">
        <v>3961.4177249999998</v>
      </c>
      <c r="AE57">
        <v>4142.9819340000004</v>
      </c>
      <c r="AF57">
        <v>4325.5048829999996</v>
      </c>
      <c r="AG57">
        <v>4512.5815430000002</v>
      </c>
      <c r="AH57">
        <v>4705.0239259999998</v>
      </c>
      <c r="AI57">
        <v>4903.6821289999998</v>
      </c>
      <c r="AJ57">
        <v>5109.6953119999998</v>
      </c>
      <c r="AK57" s="109">
        <v>4.4999999999999998E-2</v>
      </c>
      <c r="AL57" s="26"/>
      <c r="AM57" s="27"/>
    </row>
    <row r="58" spans="1:39" ht="15" customHeight="1">
      <c r="A58" s="55" t="s">
        <v>424</v>
      </c>
      <c r="B58" t="s">
        <v>1826</v>
      </c>
      <c r="C58" t="s">
        <v>2279</v>
      </c>
      <c r="D58" t="s">
        <v>2280</v>
      </c>
      <c r="E58" t="s">
        <v>1289</v>
      </c>
      <c r="F58">
        <v>613.65380900000002</v>
      </c>
      <c r="G58">
        <v>608.81469700000002</v>
      </c>
      <c r="H58">
        <v>605.35522500000002</v>
      </c>
      <c r="I58">
        <v>600.23669400000006</v>
      </c>
      <c r="J58">
        <v>646.82629399999996</v>
      </c>
      <c r="K58">
        <v>674.67627000000005</v>
      </c>
      <c r="L58">
        <v>699.73651099999995</v>
      </c>
      <c r="M58">
        <v>724.21813999999995</v>
      </c>
      <c r="N58">
        <v>747.97259499999996</v>
      </c>
      <c r="O58">
        <v>770.78369099999998</v>
      </c>
      <c r="P58">
        <v>792.43670699999996</v>
      </c>
      <c r="Q58">
        <v>813.69293200000004</v>
      </c>
      <c r="R58">
        <v>834.41473399999995</v>
      </c>
      <c r="S58">
        <v>854.60943599999996</v>
      </c>
      <c r="T58">
        <v>874.53155500000003</v>
      </c>
      <c r="U58">
        <v>894.28894000000003</v>
      </c>
      <c r="V58">
        <v>913.46582000000001</v>
      </c>
      <c r="W58">
        <v>932.48974599999997</v>
      </c>
      <c r="X58">
        <v>951.451233</v>
      </c>
      <c r="Y58">
        <v>970.34594700000002</v>
      </c>
      <c r="Z58">
        <v>989.33154300000001</v>
      </c>
      <c r="AA58">
        <v>1008.1668089999999</v>
      </c>
      <c r="AB58">
        <v>1034.522461</v>
      </c>
      <c r="AC58">
        <v>1065.3979489999999</v>
      </c>
      <c r="AD58">
        <v>1096.5670170000001</v>
      </c>
      <c r="AE58">
        <v>1127.8751219999999</v>
      </c>
      <c r="AF58">
        <v>1157.8548579999999</v>
      </c>
      <c r="AG58">
        <v>1187.6331789999999</v>
      </c>
      <c r="AH58">
        <v>1217.4339600000001</v>
      </c>
      <c r="AI58">
        <v>1247.481689</v>
      </c>
      <c r="AJ58">
        <v>1278.0791019999999</v>
      </c>
      <c r="AK58" s="109">
        <v>2.5000000000000001E-2</v>
      </c>
      <c r="AL58" s="26"/>
      <c r="AM58" s="27"/>
    </row>
    <row r="59" spans="1:39" ht="15" customHeight="1">
      <c r="A59" s="55" t="s">
        <v>423</v>
      </c>
      <c r="B59" t="s">
        <v>1827</v>
      </c>
      <c r="C59" t="s">
        <v>2281</v>
      </c>
      <c r="D59" t="s">
        <v>2282</v>
      </c>
      <c r="E59" t="s">
        <v>1289</v>
      </c>
      <c r="F59">
        <v>447.58282500000001</v>
      </c>
      <c r="G59">
        <v>444.05404700000003</v>
      </c>
      <c r="H59">
        <v>437.91760299999999</v>
      </c>
      <c r="I59">
        <v>430.34054600000002</v>
      </c>
      <c r="J59">
        <v>436.657715</v>
      </c>
      <c r="K59">
        <v>447.61441000000002</v>
      </c>
      <c r="L59">
        <v>457.09625199999999</v>
      </c>
      <c r="M59">
        <v>465.13473499999998</v>
      </c>
      <c r="N59">
        <v>471.67181399999998</v>
      </c>
      <c r="O59">
        <v>478.40551799999997</v>
      </c>
      <c r="P59">
        <v>487.51895100000002</v>
      </c>
      <c r="Q59">
        <v>496.60641500000003</v>
      </c>
      <c r="R59">
        <v>505.55432100000002</v>
      </c>
      <c r="S59">
        <v>514.379456</v>
      </c>
      <c r="T59">
        <v>523.18798800000002</v>
      </c>
      <c r="U59">
        <v>532.00726299999997</v>
      </c>
      <c r="V59">
        <v>540.63073699999995</v>
      </c>
      <c r="W59">
        <v>549.26959199999999</v>
      </c>
      <c r="X59">
        <v>557.96057099999996</v>
      </c>
      <c r="Y59">
        <v>566.69872999999995</v>
      </c>
      <c r="Z59">
        <v>575.52716099999998</v>
      </c>
      <c r="AA59">
        <v>584.34747300000004</v>
      </c>
      <c r="AB59">
        <v>593.21289100000001</v>
      </c>
      <c r="AC59">
        <v>602.05480999999997</v>
      </c>
      <c r="AD59">
        <v>610.92889400000001</v>
      </c>
      <c r="AE59">
        <v>619.78118900000004</v>
      </c>
      <c r="AF59">
        <v>628.02136199999995</v>
      </c>
      <c r="AG59">
        <v>636.12969999999996</v>
      </c>
      <c r="AH59">
        <v>644.20105000000001</v>
      </c>
      <c r="AI59">
        <v>652.32592799999998</v>
      </c>
      <c r="AJ59">
        <v>660.61877400000003</v>
      </c>
      <c r="AK59" s="109">
        <v>1.2999999999999999E-2</v>
      </c>
      <c r="AL59" s="26"/>
      <c r="AM59" s="27"/>
    </row>
    <row r="60" spans="1:39" ht="15" customHeight="1">
      <c r="A60" s="55" t="s">
        <v>422</v>
      </c>
      <c r="B60" t="s">
        <v>1821</v>
      </c>
      <c r="C60" t="s">
        <v>2283</v>
      </c>
      <c r="D60" t="s">
        <v>2284</v>
      </c>
      <c r="E60" t="s">
        <v>1289</v>
      </c>
      <c r="F60">
        <v>948.92309599999999</v>
      </c>
      <c r="G60">
        <v>941.43859899999995</v>
      </c>
      <c r="H60">
        <v>928.40295400000002</v>
      </c>
      <c r="I60">
        <v>944.02825900000005</v>
      </c>
      <c r="J60">
        <v>1005.395569</v>
      </c>
      <c r="K60">
        <v>1079.009399</v>
      </c>
      <c r="L60">
        <v>1160.122437</v>
      </c>
      <c r="M60">
        <v>1247.6748050000001</v>
      </c>
      <c r="N60">
        <v>1341.993164</v>
      </c>
      <c r="O60">
        <v>1442.149414</v>
      </c>
      <c r="P60">
        <v>1546.502686</v>
      </c>
      <c r="Q60">
        <v>1653.834106</v>
      </c>
      <c r="R60">
        <v>1762.720703</v>
      </c>
      <c r="S60">
        <v>1872.080933</v>
      </c>
      <c r="T60">
        <v>1981.514038</v>
      </c>
      <c r="U60">
        <v>2094.1362300000001</v>
      </c>
      <c r="V60">
        <v>2215.2116700000001</v>
      </c>
      <c r="W60">
        <v>2341.923096</v>
      </c>
      <c r="X60">
        <v>2474.5812989999999</v>
      </c>
      <c r="Y60">
        <v>2613.3178710000002</v>
      </c>
      <c r="Z60">
        <v>2758.219482</v>
      </c>
      <c r="AA60">
        <v>2908.3408199999999</v>
      </c>
      <c r="AB60">
        <v>3064.482422</v>
      </c>
      <c r="AC60">
        <v>3227.0747070000002</v>
      </c>
      <c r="AD60">
        <v>3397.6442870000001</v>
      </c>
      <c r="AE60">
        <v>3574.9289549999999</v>
      </c>
      <c r="AF60">
        <v>3757.874268</v>
      </c>
      <c r="AG60">
        <v>3947.0002439999998</v>
      </c>
      <c r="AH60">
        <v>4142.8017579999996</v>
      </c>
      <c r="AI60">
        <v>4345.2216799999997</v>
      </c>
      <c r="AJ60">
        <v>4554.4965819999998</v>
      </c>
      <c r="AK60" s="109">
        <v>5.3999999999999999E-2</v>
      </c>
      <c r="AL60" s="26"/>
      <c r="AM60" s="27"/>
    </row>
    <row r="61" spans="1:39" ht="15" customHeight="1">
      <c r="A61" s="55" t="s">
        <v>421</v>
      </c>
      <c r="B61" t="s">
        <v>1825</v>
      </c>
      <c r="C61" t="s">
        <v>2285</v>
      </c>
      <c r="D61" t="s">
        <v>2286</v>
      </c>
      <c r="E61" t="s">
        <v>1289</v>
      </c>
      <c r="F61">
        <v>661.13964799999997</v>
      </c>
      <c r="G61">
        <v>655.58306900000002</v>
      </c>
      <c r="H61">
        <v>646.01122999999995</v>
      </c>
      <c r="I61">
        <v>663.52734399999997</v>
      </c>
      <c r="J61">
        <v>714.75262499999997</v>
      </c>
      <c r="K61">
        <v>775.00207499999999</v>
      </c>
      <c r="L61">
        <v>840.98046899999997</v>
      </c>
      <c r="M61">
        <v>912.54351799999995</v>
      </c>
      <c r="N61">
        <v>990.00830099999996</v>
      </c>
      <c r="O61">
        <v>1072.7158199999999</v>
      </c>
      <c r="P61">
        <v>1159.424927</v>
      </c>
      <c r="Q61">
        <v>1249.1970209999999</v>
      </c>
      <c r="R61">
        <v>1340.8991699999999</v>
      </c>
      <c r="S61">
        <v>1433.6518550000001</v>
      </c>
      <c r="T61">
        <v>1527.105591</v>
      </c>
      <c r="U61">
        <v>1623.731323</v>
      </c>
      <c r="V61">
        <v>1728.5142820000001</v>
      </c>
      <c r="W61">
        <v>1838.474365</v>
      </c>
      <c r="X61">
        <v>1953.884033</v>
      </c>
      <c r="Y61">
        <v>2074.876221</v>
      </c>
      <c r="Z61">
        <v>2201.5441890000002</v>
      </c>
      <c r="AA61">
        <v>2333.1430660000001</v>
      </c>
      <c r="AB61">
        <v>2470.3371579999998</v>
      </c>
      <c r="AC61">
        <v>2613.5</v>
      </c>
      <c r="AD61">
        <v>2762.67749</v>
      </c>
      <c r="AE61">
        <v>2917.9682619999999</v>
      </c>
      <c r="AF61">
        <v>3078.5964359999998</v>
      </c>
      <c r="AG61">
        <v>3244.994385</v>
      </c>
      <c r="AH61">
        <v>3417.5900879999999</v>
      </c>
      <c r="AI61">
        <v>3596.3479000000002</v>
      </c>
      <c r="AJ61">
        <v>3781.4799800000001</v>
      </c>
      <c r="AK61" s="109">
        <v>0.06</v>
      </c>
      <c r="AL61" s="26"/>
      <c r="AM61" s="27"/>
    </row>
    <row r="62" spans="1:39" ht="15" customHeight="1">
      <c r="A62" s="55" t="s">
        <v>420</v>
      </c>
      <c r="B62" t="s">
        <v>1826</v>
      </c>
      <c r="C62" t="s">
        <v>2287</v>
      </c>
      <c r="D62" t="s">
        <v>2288</v>
      </c>
      <c r="E62" t="s">
        <v>1289</v>
      </c>
      <c r="F62">
        <v>130.78379799999999</v>
      </c>
      <c r="G62">
        <v>129.838043</v>
      </c>
      <c r="H62">
        <v>128.751251</v>
      </c>
      <c r="I62">
        <v>129.65133700000001</v>
      </c>
      <c r="J62">
        <v>136.71868900000001</v>
      </c>
      <c r="K62">
        <v>143.429855</v>
      </c>
      <c r="L62">
        <v>151.752487</v>
      </c>
      <c r="M62">
        <v>160.61793499999999</v>
      </c>
      <c r="N62">
        <v>170.04556299999999</v>
      </c>
      <c r="O62">
        <v>179.930542</v>
      </c>
      <c r="P62">
        <v>190.10591099999999</v>
      </c>
      <c r="Q62">
        <v>200.44769299999999</v>
      </c>
      <c r="R62">
        <v>210.82835399999999</v>
      </c>
      <c r="S62">
        <v>221.147369</v>
      </c>
      <c r="T62">
        <v>231.36909499999999</v>
      </c>
      <c r="U62">
        <v>241.78248600000001</v>
      </c>
      <c r="V62">
        <v>252.51397700000001</v>
      </c>
      <c r="W62">
        <v>263.64950599999997</v>
      </c>
      <c r="X62">
        <v>275.21392800000001</v>
      </c>
      <c r="Y62">
        <v>287.21154799999999</v>
      </c>
      <c r="Z62">
        <v>299.64636200000001</v>
      </c>
      <c r="AA62">
        <v>312.41146900000001</v>
      </c>
      <c r="AB62">
        <v>325.58389299999999</v>
      </c>
      <c r="AC62">
        <v>339.19595299999997</v>
      </c>
      <c r="AD62">
        <v>354.738831</v>
      </c>
      <c r="AE62">
        <v>370.85656699999998</v>
      </c>
      <c r="AF62">
        <v>387.35134900000003</v>
      </c>
      <c r="AG62">
        <v>404.28027300000002</v>
      </c>
      <c r="AH62">
        <v>421.68124399999999</v>
      </c>
      <c r="AI62">
        <v>439.544983</v>
      </c>
      <c r="AJ62">
        <v>457.88681000000003</v>
      </c>
      <c r="AK62" s="109">
        <v>4.2999999999999997E-2</v>
      </c>
      <c r="AL62" s="26"/>
      <c r="AM62" s="27"/>
    </row>
    <row r="63" spans="1:39" ht="15" customHeight="1">
      <c r="A63" s="55" t="s">
        <v>419</v>
      </c>
      <c r="B63" t="s">
        <v>1827</v>
      </c>
      <c r="C63" t="s">
        <v>2289</v>
      </c>
      <c r="D63" t="s">
        <v>2290</v>
      </c>
      <c r="E63" t="s">
        <v>1289</v>
      </c>
      <c r="F63">
        <v>156.99960300000001</v>
      </c>
      <c r="G63">
        <v>156.01748699999999</v>
      </c>
      <c r="H63">
        <v>153.64047199999999</v>
      </c>
      <c r="I63">
        <v>150.849548</v>
      </c>
      <c r="J63">
        <v>153.92425499999999</v>
      </c>
      <c r="K63">
        <v>160.577484</v>
      </c>
      <c r="L63">
        <v>167.38942</v>
      </c>
      <c r="M63">
        <v>174.51333600000001</v>
      </c>
      <c r="N63">
        <v>181.939301</v>
      </c>
      <c r="O63">
        <v>189.50302099999999</v>
      </c>
      <c r="P63">
        <v>196.97181699999999</v>
      </c>
      <c r="Q63">
        <v>204.18933100000001</v>
      </c>
      <c r="R63">
        <v>210.99314899999999</v>
      </c>
      <c r="S63">
        <v>217.28175400000001</v>
      </c>
      <c r="T63">
        <v>223.03933699999999</v>
      </c>
      <c r="U63">
        <v>228.62233000000001</v>
      </c>
      <c r="V63">
        <v>234.18327300000001</v>
      </c>
      <c r="W63">
        <v>239.79934700000001</v>
      </c>
      <c r="X63">
        <v>245.48339799999999</v>
      </c>
      <c r="Y63">
        <v>251.22995</v>
      </c>
      <c r="Z63">
        <v>257.02899200000002</v>
      </c>
      <c r="AA63">
        <v>262.786407</v>
      </c>
      <c r="AB63">
        <v>268.56133999999997</v>
      </c>
      <c r="AC63">
        <v>274.37866200000002</v>
      </c>
      <c r="AD63">
        <v>280.22799700000002</v>
      </c>
      <c r="AE63">
        <v>286.10433999999998</v>
      </c>
      <c r="AF63">
        <v>291.926514</v>
      </c>
      <c r="AG63">
        <v>297.72549400000003</v>
      </c>
      <c r="AH63">
        <v>303.53036500000002</v>
      </c>
      <c r="AI63">
        <v>309.32891799999999</v>
      </c>
      <c r="AJ63">
        <v>315.12982199999999</v>
      </c>
      <c r="AK63" s="109">
        <v>2.3E-2</v>
      </c>
      <c r="AL63" s="26"/>
      <c r="AM63" s="27"/>
    </row>
    <row r="64" spans="1:39" ht="15" customHeight="1">
      <c r="A64" s="55" t="s">
        <v>418</v>
      </c>
      <c r="B64" t="s">
        <v>1822</v>
      </c>
      <c r="C64" t="s">
        <v>2291</v>
      </c>
      <c r="D64" t="s">
        <v>2292</v>
      </c>
      <c r="E64" t="s">
        <v>1289</v>
      </c>
      <c r="F64">
        <v>831.88989300000003</v>
      </c>
      <c r="G64">
        <v>826.80224599999997</v>
      </c>
      <c r="H64">
        <v>818.512024</v>
      </c>
      <c r="I64">
        <v>829.30706799999996</v>
      </c>
      <c r="J64">
        <v>840.23535200000003</v>
      </c>
      <c r="K64">
        <v>861.56591800000001</v>
      </c>
      <c r="L64">
        <v>877.24475099999995</v>
      </c>
      <c r="M64">
        <v>893.31445299999996</v>
      </c>
      <c r="N64">
        <v>909.80273399999999</v>
      </c>
      <c r="O64">
        <v>926.68872099999999</v>
      </c>
      <c r="P64">
        <v>943.98400900000001</v>
      </c>
      <c r="Q64">
        <v>961.70196499999997</v>
      </c>
      <c r="R64">
        <v>979.70184300000005</v>
      </c>
      <c r="S64">
        <v>997.89050299999997</v>
      </c>
      <c r="T64">
        <v>1019.592651</v>
      </c>
      <c r="U64">
        <v>1044.8027340000001</v>
      </c>
      <c r="V64">
        <v>1070.2689210000001</v>
      </c>
      <c r="W64">
        <v>1095.848389</v>
      </c>
      <c r="X64">
        <v>1121.061768</v>
      </c>
      <c r="Y64">
        <v>1146.192139</v>
      </c>
      <c r="Z64">
        <v>1172.061768</v>
      </c>
      <c r="AA64">
        <v>1198.658936</v>
      </c>
      <c r="AB64">
        <v>1226.0327150000001</v>
      </c>
      <c r="AC64">
        <v>1254.2102050000001</v>
      </c>
      <c r="AD64">
        <v>1283.211182</v>
      </c>
      <c r="AE64">
        <v>1313.071289</v>
      </c>
      <c r="AF64">
        <v>1343.783936</v>
      </c>
      <c r="AG64">
        <v>1375.4052730000001</v>
      </c>
      <c r="AH64">
        <v>1407.9758300000001</v>
      </c>
      <c r="AI64">
        <v>1441.5164789999999</v>
      </c>
      <c r="AJ64">
        <v>1476.0657960000001</v>
      </c>
      <c r="AK64" s="109">
        <v>1.9E-2</v>
      </c>
      <c r="AL64" s="26"/>
      <c r="AM64" s="27"/>
    </row>
    <row r="65" spans="1:39" ht="15" customHeight="1">
      <c r="A65" s="55" t="s">
        <v>417</v>
      </c>
      <c r="B65" t="s">
        <v>1825</v>
      </c>
      <c r="C65" t="s">
        <v>2293</v>
      </c>
      <c r="D65" t="s">
        <v>2294</v>
      </c>
      <c r="E65" t="s">
        <v>1289</v>
      </c>
      <c r="F65">
        <v>316.78402699999998</v>
      </c>
      <c r="G65">
        <v>314.136414</v>
      </c>
      <c r="H65">
        <v>319.355164</v>
      </c>
      <c r="I65">
        <v>333.84457400000002</v>
      </c>
      <c r="J65">
        <v>349.252319</v>
      </c>
      <c r="K65">
        <v>364.35949699999998</v>
      </c>
      <c r="L65">
        <v>376.30206299999998</v>
      </c>
      <c r="M65">
        <v>388.61114500000002</v>
      </c>
      <c r="N65">
        <v>401.29293799999999</v>
      </c>
      <c r="O65">
        <v>414.33019999999999</v>
      </c>
      <c r="P65">
        <v>427.72866800000003</v>
      </c>
      <c r="Q65">
        <v>441.490295</v>
      </c>
      <c r="R65">
        <v>455.54998799999998</v>
      </c>
      <c r="S65">
        <v>469.86099200000001</v>
      </c>
      <c r="T65">
        <v>486.68493699999999</v>
      </c>
      <c r="U65">
        <v>504.99011200000001</v>
      </c>
      <c r="V65">
        <v>523.59411599999999</v>
      </c>
      <c r="W65">
        <v>542.41516100000001</v>
      </c>
      <c r="X65">
        <v>561.186646</v>
      </c>
      <c r="Y65">
        <v>580.04394500000001</v>
      </c>
      <c r="Z65">
        <v>599.42504899999994</v>
      </c>
      <c r="AA65">
        <v>619.32910200000003</v>
      </c>
      <c r="AB65">
        <v>639.78356900000006</v>
      </c>
      <c r="AC65">
        <v>660.80651899999998</v>
      </c>
      <c r="AD65">
        <v>682.41229199999998</v>
      </c>
      <c r="AE65">
        <v>704.62438999999995</v>
      </c>
      <c r="AF65">
        <v>727.44635000000005</v>
      </c>
      <c r="AG65">
        <v>750.90948500000002</v>
      </c>
      <c r="AH65">
        <v>775.04028300000004</v>
      </c>
      <c r="AI65">
        <v>799.85339399999998</v>
      </c>
      <c r="AJ65">
        <v>825.37658699999997</v>
      </c>
      <c r="AK65" s="109">
        <v>3.2000000000000001E-2</v>
      </c>
      <c r="AL65" s="26"/>
      <c r="AM65" s="27"/>
    </row>
    <row r="66" spans="1:39" ht="15" customHeight="1">
      <c r="A66" s="55" t="s">
        <v>416</v>
      </c>
      <c r="B66" t="s">
        <v>1826</v>
      </c>
      <c r="C66" t="s">
        <v>2295</v>
      </c>
      <c r="D66" t="s">
        <v>2296</v>
      </c>
      <c r="E66" t="s">
        <v>1289</v>
      </c>
      <c r="F66">
        <v>130.76565600000001</v>
      </c>
      <c r="G66">
        <v>130.163071</v>
      </c>
      <c r="H66">
        <v>129.370285</v>
      </c>
      <c r="I66">
        <v>133.446335</v>
      </c>
      <c r="J66">
        <v>142.64468400000001</v>
      </c>
      <c r="K66">
        <v>149.71099899999999</v>
      </c>
      <c r="L66">
        <v>153.72512800000001</v>
      </c>
      <c r="M66">
        <v>157.818039</v>
      </c>
      <c r="N66">
        <v>161.99868799999999</v>
      </c>
      <c r="O66">
        <v>166.26319899999999</v>
      </c>
      <c r="P66">
        <v>170.60708600000001</v>
      </c>
      <c r="Q66">
        <v>175.04324299999999</v>
      </c>
      <c r="R66">
        <v>179.54856899999999</v>
      </c>
      <c r="S66">
        <v>184.110153</v>
      </c>
      <c r="T66">
        <v>188.72294600000001</v>
      </c>
      <c r="U66">
        <v>193.38412500000001</v>
      </c>
      <c r="V66">
        <v>198.08033800000001</v>
      </c>
      <c r="W66">
        <v>202.80306999999999</v>
      </c>
      <c r="X66">
        <v>207.516266</v>
      </c>
      <c r="Y66">
        <v>212.24319499999999</v>
      </c>
      <c r="Z66">
        <v>217.054306</v>
      </c>
      <c r="AA66">
        <v>221.94476299999999</v>
      </c>
      <c r="AB66">
        <v>226.92802399999999</v>
      </c>
      <c r="AC66">
        <v>232.00947600000001</v>
      </c>
      <c r="AD66">
        <v>237.193512</v>
      </c>
      <c r="AE66">
        <v>242.48644999999999</v>
      </c>
      <c r="AF66">
        <v>247.880875</v>
      </c>
      <c r="AG66">
        <v>253.395126</v>
      </c>
      <c r="AH66">
        <v>259.03729199999998</v>
      </c>
      <c r="AI66">
        <v>264.81509399999999</v>
      </c>
      <c r="AJ66">
        <v>270.73232999999999</v>
      </c>
      <c r="AK66" s="109">
        <v>2.5000000000000001E-2</v>
      </c>
      <c r="AL66" s="26"/>
      <c r="AM66" s="27"/>
    </row>
    <row r="67" spans="1:39" ht="15" customHeight="1">
      <c r="A67" s="55" t="s">
        <v>415</v>
      </c>
      <c r="B67" t="s">
        <v>1827</v>
      </c>
      <c r="C67" t="s">
        <v>2297</v>
      </c>
      <c r="D67" t="s">
        <v>2298</v>
      </c>
      <c r="E67" t="s">
        <v>1289</v>
      </c>
      <c r="F67">
        <v>384.34021000000001</v>
      </c>
      <c r="G67">
        <v>382.50277699999998</v>
      </c>
      <c r="H67">
        <v>369.78656000000001</v>
      </c>
      <c r="I67">
        <v>362.01617399999998</v>
      </c>
      <c r="J67">
        <v>348.33831800000002</v>
      </c>
      <c r="K67">
        <v>347.49542200000002</v>
      </c>
      <c r="L67">
        <v>347.21752900000001</v>
      </c>
      <c r="M67">
        <v>346.88525399999997</v>
      </c>
      <c r="N67">
        <v>346.51113900000001</v>
      </c>
      <c r="O67">
        <v>346.09536700000001</v>
      </c>
      <c r="P67">
        <v>345.64825400000001</v>
      </c>
      <c r="Q67">
        <v>345.16839599999997</v>
      </c>
      <c r="R67">
        <v>344.60327100000001</v>
      </c>
      <c r="S67">
        <v>343.91937300000001</v>
      </c>
      <c r="T67">
        <v>344.184753</v>
      </c>
      <c r="U67">
        <v>346.428406</v>
      </c>
      <c r="V67">
        <v>348.59451300000001</v>
      </c>
      <c r="W67">
        <v>350.63012700000002</v>
      </c>
      <c r="X67">
        <v>352.358948</v>
      </c>
      <c r="Y67">
        <v>353.904968</v>
      </c>
      <c r="Z67">
        <v>355.58239700000001</v>
      </c>
      <c r="AA67">
        <v>357.38501000000002</v>
      </c>
      <c r="AB67">
        <v>359.321167</v>
      </c>
      <c r="AC67">
        <v>361.39425699999998</v>
      </c>
      <c r="AD67">
        <v>363.60537699999998</v>
      </c>
      <c r="AE67">
        <v>365.96044899999998</v>
      </c>
      <c r="AF67">
        <v>368.45666499999999</v>
      </c>
      <c r="AG67">
        <v>371.100616</v>
      </c>
      <c r="AH67">
        <v>373.89813199999998</v>
      </c>
      <c r="AI67">
        <v>376.84805299999999</v>
      </c>
      <c r="AJ67">
        <v>379.95693999999997</v>
      </c>
      <c r="AK67" s="109">
        <v>0</v>
      </c>
      <c r="AL67" s="26"/>
      <c r="AM67" s="27"/>
    </row>
    <row r="68" spans="1:39" ht="15" customHeight="1">
      <c r="A68" s="55" t="s">
        <v>414</v>
      </c>
      <c r="B68" t="s">
        <v>153</v>
      </c>
      <c r="C68" t="s">
        <v>2299</v>
      </c>
      <c r="D68" t="s">
        <v>2300</v>
      </c>
      <c r="E68" t="s">
        <v>1289</v>
      </c>
      <c r="F68">
        <v>32649.273438</v>
      </c>
      <c r="G68">
        <v>32365.228515999999</v>
      </c>
      <c r="H68">
        <v>32165.591797000001</v>
      </c>
      <c r="I68">
        <v>32468.683593999998</v>
      </c>
      <c r="J68">
        <v>33370.625</v>
      </c>
      <c r="K68">
        <v>34474.59375</v>
      </c>
      <c r="L68">
        <v>35391.671875</v>
      </c>
      <c r="M68">
        <v>36263.921875</v>
      </c>
      <c r="N68">
        <v>37215.136719000002</v>
      </c>
      <c r="O68">
        <v>38194.703125</v>
      </c>
      <c r="P68">
        <v>39244.738280999998</v>
      </c>
      <c r="Q68">
        <v>40341.414062000003</v>
      </c>
      <c r="R68">
        <v>41512.984375</v>
      </c>
      <c r="S68">
        <v>42726.214844000002</v>
      </c>
      <c r="T68">
        <v>44006.699219000002</v>
      </c>
      <c r="U68">
        <v>45364.375</v>
      </c>
      <c r="V68">
        <v>46749.296875</v>
      </c>
      <c r="W68">
        <v>48155.527344000002</v>
      </c>
      <c r="X68">
        <v>49618.003905999998</v>
      </c>
      <c r="Y68">
        <v>51153.964844000002</v>
      </c>
      <c r="Z68">
        <v>52765.859375</v>
      </c>
      <c r="AA68">
        <v>54421.632812000003</v>
      </c>
      <c r="AB68">
        <v>56137.65625</v>
      </c>
      <c r="AC68">
        <v>57907.808594000002</v>
      </c>
      <c r="AD68">
        <v>59724.195312000003</v>
      </c>
      <c r="AE68">
        <v>61602.722655999998</v>
      </c>
      <c r="AF68">
        <v>63501.191405999998</v>
      </c>
      <c r="AG68">
        <v>65434.953125</v>
      </c>
      <c r="AH68">
        <v>67456.351561999996</v>
      </c>
      <c r="AI68">
        <v>69531.773438000004</v>
      </c>
      <c r="AJ68">
        <v>71665.445311999996</v>
      </c>
      <c r="AK68" s="109">
        <v>2.7E-2</v>
      </c>
      <c r="AL68" s="33"/>
      <c r="AM68" s="31"/>
    </row>
    <row r="69" spans="1:39" ht="15" customHeight="1">
      <c r="A69" s="112"/>
      <c r="B69" t="s">
        <v>413</v>
      </c>
      <c r="D69" t="s">
        <v>2301</v>
      </c>
    </row>
    <row r="70" spans="1:39" ht="15" customHeight="1">
      <c r="A70" s="55" t="s">
        <v>412</v>
      </c>
      <c r="B70" t="s">
        <v>1810</v>
      </c>
      <c r="C70" t="s">
        <v>2302</v>
      </c>
      <c r="D70" t="s">
        <v>2303</v>
      </c>
      <c r="E70" t="s">
        <v>1289</v>
      </c>
      <c r="F70">
        <v>2120.6909179999998</v>
      </c>
      <c r="G70">
        <v>5561.7944340000004</v>
      </c>
      <c r="H70">
        <v>6027.3330079999996</v>
      </c>
      <c r="I70">
        <v>6204.8256840000004</v>
      </c>
      <c r="J70">
        <v>6340.3486329999996</v>
      </c>
      <c r="K70">
        <v>6539.2280270000001</v>
      </c>
      <c r="L70">
        <v>6689.6445309999999</v>
      </c>
      <c r="M70">
        <v>6712.2539059999999</v>
      </c>
      <c r="N70">
        <v>6783.720703</v>
      </c>
      <c r="O70">
        <v>6804.6962890000004</v>
      </c>
      <c r="P70">
        <v>6852.7294920000004</v>
      </c>
      <c r="Q70">
        <v>6916.5532229999999</v>
      </c>
      <c r="R70">
        <v>7010.2456050000001</v>
      </c>
      <c r="S70">
        <v>7107.0747069999998</v>
      </c>
      <c r="T70">
        <v>7221.7348629999997</v>
      </c>
      <c r="U70">
        <v>7351.8935549999997</v>
      </c>
      <c r="V70">
        <v>7467.0200199999999</v>
      </c>
      <c r="W70">
        <v>7568.1943359999996</v>
      </c>
      <c r="X70">
        <v>7674.7285160000001</v>
      </c>
      <c r="Y70">
        <v>7800.4780270000001</v>
      </c>
      <c r="Z70">
        <v>7946.5527339999999</v>
      </c>
      <c r="AA70">
        <v>8090.7568359999996</v>
      </c>
      <c r="AB70">
        <v>8234.7304690000001</v>
      </c>
      <c r="AC70">
        <v>8377.1933590000008</v>
      </c>
      <c r="AD70">
        <v>8515.1074219999991</v>
      </c>
      <c r="AE70">
        <v>8666.3017579999996</v>
      </c>
      <c r="AF70">
        <v>8805.6552730000003</v>
      </c>
      <c r="AG70">
        <v>8931.2109380000002</v>
      </c>
      <c r="AH70">
        <v>9080.3857420000004</v>
      </c>
      <c r="AI70">
        <v>9230.5400389999995</v>
      </c>
      <c r="AJ70">
        <v>9384.828125</v>
      </c>
      <c r="AK70" s="109">
        <v>5.0999999999999997E-2</v>
      </c>
      <c r="AL70" s="26"/>
      <c r="AM70" s="27"/>
    </row>
    <row r="71" spans="1:39" ht="15" customHeight="1">
      <c r="A71" s="55" t="s">
        <v>411</v>
      </c>
      <c r="B71" t="s">
        <v>1825</v>
      </c>
      <c r="C71" t="s">
        <v>2304</v>
      </c>
      <c r="D71" t="s">
        <v>2305</v>
      </c>
      <c r="E71" t="s">
        <v>1289</v>
      </c>
      <c r="F71">
        <v>1424.9832759999999</v>
      </c>
      <c r="G71">
        <v>3420.9479980000001</v>
      </c>
      <c r="H71">
        <v>3745.1977539999998</v>
      </c>
      <c r="I71">
        <v>3891.3857419999999</v>
      </c>
      <c r="J71">
        <v>4016.1525879999999</v>
      </c>
      <c r="K71">
        <v>4188.3833009999998</v>
      </c>
      <c r="L71">
        <v>4306.9907229999999</v>
      </c>
      <c r="M71">
        <v>4396.7280270000001</v>
      </c>
      <c r="N71">
        <v>4475.7465819999998</v>
      </c>
      <c r="O71">
        <v>4549.5112300000001</v>
      </c>
      <c r="P71">
        <v>4625.9492190000001</v>
      </c>
      <c r="Q71">
        <v>4712.4609380000002</v>
      </c>
      <c r="R71">
        <v>4819.1015619999998</v>
      </c>
      <c r="S71">
        <v>4927.7172849999997</v>
      </c>
      <c r="T71">
        <v>5048.6997069999998</v>
      </c>
      <c r="U71">
        <v>5180.6772460000002</v>
      </c>
      <c r="V71">
        <v>5302</v>
      </c>
      <c r="W71">
        <v>5413.1674800000001</v>
      </c>
      <c r="X71">
        <v>5527.9775390000004</v>
      </c>
      <c r="Y71">
        <v>5656.638672</v>
      </c>
      <c r="Z71">
        <v>5800.2221680000002</v>
      </c>
      <c r="AA71">
        <v>5942.53125</v>
      </c>
      <c r="AB71">
        <v>6084.7309569999998</v>
      </c>
      <c r="AC71">
        <v>6225.8286129999997</v>
      </c>
      <c r="AD71">
        <v>6363.4809569999998</v>
      </c>
      <c r="AE71">
        <v>6511.1455079999996</v>
      </c>
      <c r="AF71">
        <v>6649.7841799999997</v>
      </c>
      <c r="AG71">
        <v>6777.7338870000003</v>
      </c>
      <c r="AH71">
        <v>6923.6660160000001</v>
      </c>
      <c r="AI71">
        <v>7070.2915039999998</v>
      </c>
      <c r="AJ71">
        <v>7220.0546880000002</v>
      </c>
      <c r="AK71" s="109">
        <v>5.6000000000000001E-2</v>
      </c>
      <c r="AL71" s="26"/>
      <c r="AM71" s="27"/>
    </row>
    <row r="72" spans="1:39" ht="15" customHeight="1">
      <c r="A72" s="55" t="s">
        <v>410</v>
      </c>
      <c r="B72" t="s">
        <v>1826</v>
      </c>
      <c r="C72" t="s">
        <v>2306</v>
      </c>
      <c r="D72" t="s">
        <v>2307</v>
      </c>
      <c r="E72" t="s">
        <v>1289</v>
      </c>
      <c r="F72">
        <v>193.22796600000001</v>
      </c>
      <c r="G72">
        <v>338.58373999999998</v>
      </c>
      <c r="H72">
        <v>429.42388899999997</v>
      </c>
      <c r="I72">
        <v>480.64016700000002</v>
      </c>
      <c r="J72">
        <v>524.70678699999996</v>
      </c>
      <c r="K72">
        <v>552.60375999999997</v>
      </c>
      <c r="L72">
        <v>565.33557099999996</v>
      </c>
      <c r="M72">
        <v>574.75994900000001</v>
      </c>
      <c r="N72">
        <v>582.95452899999998</v>
      </c>
      <c r="O72">
        <v>590.54565400000001</v>
      </c>
      <c r="P72">
        <v>598.42346199999997</v>
      </c>
      <c r="Q72">
        <v>607.40484600000002</v>
      </c>
      <c r="R72">
        <v>618.59265100000005</v>
      </c>
      <c r="S72">
        <v>629.96655299999998</v>
      </c>
      <c r="T72">
        <v>642.667419</v>
      </c>
      <c r="U72">
        <v>656.53100600000005</v>
      </c>
      <c r="V72">
        <v>669.19238299999995</v>
      </c>
      <c r="W72">
        <v>680.72265600000003</v>
      </c>
      <c r="X72">
        <v>692.62658699999997</v>
      </c>
      <c r="Y72">
        <v>706.00128199999995</v>
      </c>
      <c r="Z72">
        <v>720.96740699999998</v>
      </c>
      <c r="AA72">
        <v>735.77014199999996</v>
      </c>
      <c r="AB72">
        <v>750.53845200000001</v>
      </c>
      <c r="AC72">
        <v>765.17016599999999</v>
      </c>
      <c r="AD72">
        <v>779.42242399999998</v>
      </c>
      <c r="AE72">
        <v>794.71991000000003</v>
      </c>
      <c r="AF72">
        <v>809.05627400000003</v>
      </c>
      <c r="AG72">
        <v>822.26892099999998</v>
      </c>
      <c r="AH72">
        <v>837.36456299999998</v>
      </c>
      <c r="AI72">
        <v>852.52984600000002</v>
      </c>
      <c r="AJ72">
        <v>868.021118</v>
      </c>
      <c r="AK72" s="109">
        <v>5.0999999999999997E-2</v>
      </c>
      <c r="AL72" s="26"/>
      <c r="AM72" s="27"/>
    </row>
    <row r="73" spans="1:39" ht="15" customHeight="1">
      <c r="A73" s="55" t="s">
        <v>409</v>
      </c>
      <c r="B73" t="s">
        <v>1827</v>
      </c>
      <c r="C73" t="s">
        <v>2308</v>
      </c>
      <c r="D73" t="s">
        <v>2309</v>
      </c>
      <c r="E73" t="s">
        <v>1289</v>
      </c>
      <c r="F73">
        <v>502.47979700000002</v>
      </c>
      <c r="G73">
        <v>1802.262573</v>
      </c>
      <c r="H73">
        <v>1852.7116699999999</v>
      </c>
      <c r="I73">
        <v>1832.7998050000001</v>
      </c>
      <c r="J73">
        <v>1799.4892580000001</v>
      </c>
      <c r="K73">
        <v>1798.2407229999999</v>
      </c>
      <c r="L73">
        <v>1817.3183590000001</v>
      </c>
      <c r="M73">
        <v>1740.7658690000001</v>
      </c>
      <c r="N73">
        <v>1725.0195309999999</v>
      </c>
      <c r="O73">
        <v>1664.6395259999999</v>
      </c>
      <c r="P73">
        <v>1628.3569339999999</v>
      </c>
      <c r="Q73">
        <v>1596.6873780000001</v>
      </c>
      <c r="R73">
        <v>1572.5511469999999</v>
      </c>
      <c r="S73">
        <v>1549.3912350000001</v>
      </c>
      <c r="T73">
        <v>1530.3675539999999</v>
      </c>
      <c r="U73">
        <v>1514.6857910000001</v>
      </c>
      <c r="V73">
        <v>1495.827759</v>
      </c>
      <c r="W73">
        <v>1474.3039550000001</v>
      </c>
      <c r="X73">
        <v>1454.1243899999999</v>
      </c>
      <c r="Y73">
        <v>1437.837769</v>
      </c>
      <c r="Z73">
        <v>1425.363525</v>
      </c>
      <c r="AA73">
        <v>1412.4555660000001</v>
      </c>
      <c r="AB73">
        <v>1399.460693</v>
      </c>
      <c r="AC73">
        <v>1386.194702</v>
      </c>
      <c r="AD73">
        <v>1372.2037350000001</v>
      </c>
      <c r="AE73">
        <v>1360.436768</v>
      </c>
      <c r="AF73">
        <v>1346.815308</v>
      </c>
      <c r="AG73">
        <v>1331.208374</v>
      </c>
      <c r="AH73">
        <v>1319.3546140000001</v>
      </c>
      <c r="AI73">
        <v>1307.71875</v>
      </c>
      <c r="AJ73">
        <v>1296.752808</v>
      </c>
      <c r="AK73" s="109">
        <v>3.2000000000000001E-2</v>
      </c>
      <c r="AL73" s="26"/>
      <c r="AM73" s="27"/>
    </row>
    <row r="74" spans="1:39" ht="15" customHeight="1">
      <c r="A74" s="55" t="s">
        <v>408</v>
      </c>
      <c r="B74" t="s">
        <v>1811</v>
      </c>
      <c r="C74" t="s">
        <v>2310</v>
      </c>
      <c r="D74" t="s">
        <v>2311</v>
      </c>
      <c r="E74" t="s">
        <v>1289</v>
      </c>
      <c r="F74">
        <v>244.48460399999999</v>
      </c>
      <c r="G74">
        <v>654.302368</v>
      </c>
      <c r="H74">
        <v>742.13342299999999</v>
      </c>
      <c r="I74">
        <v>772.86596699999996</v>
      </c>
      <c r="J74">
        <v>803.83789100000001</v>
      </c>
      <c r="K74">
        <v>820.29174799999998</v>
      </c>
      <c r="L74">
        <v>833.53662099999997</v>
      </c>
      <c r="M74">
        <v>847.28918499999997</v>
      </c>
      <c r="N74">
        <v>861.48730499999999</v>
      </c>
      <c r="O74">
        <v>876.19091800000001</v>
      </c>
      <c r="P74">
        <v>891.34533699999997</v>
      </c>
      <c r="Q74">
        <v>907.11926300000005</v>
      </c>
      <c r="R74">
        <v>923.55011000000002</v>
      </c>
      <c r="S74">
        <v>940.66149900000005</v>
      </c>
      <c r="T74">
        <v>958.32971199999997</v>
      </c>
      <c r="U74">
        <v>976.46508800000004</v>
      </c>
      <c r="V74">
        <v>995.42749000000003</v>
      </c>
      <c r="W74">
        <v>1014.90863</v>
      </c>
      <c r="X74">
        <v>1034.919067</v>
      </c>
      <c r="Y74">
        <v>1055.5451660000001</v>
      </c>
      <c r="Z74">
        <v>1076.7054439999999</v>
      </c>
      <c r="AA74">
        <v>1098.13147</v>
      </c>
      <c r="AB74">
        <v>1120.1051030000001</v>
      </c>
      <c r="AC74">
        <v>1142.608154</v>
      </c>
      <c r="AD74">
        <v>1165.6813959999999</v>
      </c>
      <c r="AE74">
        <v>1189.3657229999999</v>
      </c>
      <c r="AF74">
        <v>1213.681274</v>
      </c>
      <c r="AG74">
        <v>1238.5942379999999</v>
      </c>
      <c r="AH74">
        <v>1264.0147710000001</v>
      </c>
      <c r="AI74">
        <v>1289.920288</v>
      </c>
      <c r="AJ74">
        <v>1316.4257809999999</v>
      </c>
      <c r="AK74" s="109">
        <v>5.8000000000000003E-2</v>
      </c>
      <c r="AL74" s="26"/>
      <c r="AM74" s="27"/>
    </row>
    <row r="75" spans="1:39" ht="15" customHeight="1">
      <c r="A75" s="55" t="s">
        <v>407</v>
      </c>
      <c r="B75" t="s">
        <v>1825</v>
      </c>
      <c r="C75" t="s">
        <v>2312</v>
      </c>
      <c r="D75" t="s">
        <v>2313</v>
      </c>
      <c r="E75" t="s">
        <v>1289</v>
      </c>
      <c r="F75">
        <v>107.575661</v>
      </c>
      <c r="G75">
        <v>259.00967400000002</v>
      </c>
      <c r="H75">
        <v>306.42440800000003</v>
      </c>
      <c r="I75">
        <v>321.80789199999998</v>
      </c>
      <c r="J75">
        <v>338.75058000000001</v>
      </c>
      <c r="K75">
        <v>354.76757800000001</v>
      </c>
      <c r="L75">
        <v>366.30075099999999</v>
      </c>
      <c r="M75">
        <v>378.125946</v>
      </c>
      <c r="N75">
        <v>390.21829200000002</v>
      </c>
      <c r="O75">
        <v>402.60812399999998</v>
      </c>
      <c r="P75">
        <v>415.27304099999998</v>
      </c>
      <c r="Q75">
        <v>428.29486100000003</v>
      </c>
      <c r="R75">
        <v>441.69607500000001</v>
      </c>
      <c r="S75">
        <v>455.49295000000001</v>
      </c>
      <c r="T75">
        <v>469.63034099999999</v>
      </c>
      <c r="U75">
        <v>484.06735200000003</v>
      </c>
      <c r="V75">
        <v>498.98400900000001</v>
      </c>
      <c r="W75">
        <v>514.23266599999999</v>
      </c>
      <c r="X75">
        <v>529.82098399999995</v>
      </c>
      <c r="Y75">
        <v>545.79504399999996</v>
      </c>
      <c r="Z75">
        <v>562.11529499999995</v>
      </c>
      <c r="AA75">
        <v>578.64575200000002</v>
      </c>
      <c r="AB75">
        <v>595.53198199999997</v>
      </c>
      <c r="AC75">
        <v>612.76660200000003</v>
      </c>
      <c r="AD75">
        <v>630.37347399999999</v>
      </c>
      <c r="AE75">
        <v>648.37713599999995</v>
      </c>
      <c r="AF75">
        <v>666.79132100000004</v>
      </c>
      <c r="AG75">
        <v>685.60082999999997</v>
      </c>
      <c r="AH75">
        <v>704.76000999999997</v>
      </c>
      <c r="AI75">
        <v>724.25824</v>
      </c>
      <c r="AJ75">
        <v>744.16046100000005</v>
      </c>
      <c r="AK75" s="109">
        <v>6.7000000000000004E-2</v>
      </c>
      <c r="AL75" s="26"/>
      <c r="AM75" s="27"/>
    </row>
    <row r="76" spans="1:39" ht="15" customHeight="1">
      <c r="A76" s="55" t="s">
        <v>406</v>
      </c>
      <c r="B76" t="s">
        <v>1826</v>
      </c>
      <c r="C76" t="s">
        <v>2314</v>
      </c>
      <c r="D76" t="s">
        <v>2315</v>
      </c>
      <c r="E76" t="s">
        <v>1289</v>
      </c>
      <c r="F76">
        <v>50.833775000000003</v>
      </c>
      <c r="G76">
        <v>75.075806</v>
      </c>
      <c r="H76">
        <v>97.488861</v>
      </c>
      <c r="I76">
        <v>110.24147000000001</v>
      </c>
      <c r="J76">
        <v>121.22096999999999</v>
      </c>
      <c r="K76">
        <v>127.873108</v>
      </c>
      <c r="L76">
        <v>131.08642599999999</v>
      </c>
      <c r="M76">
        <v>134.36051900000001</v>
      </c>
      <c r="N76">
        <v>137.683167</v>
      </c>
      <c r="O76">
        <v>141.06811500000001</v>
      </c>
      <c r="P76">
        <v>144.504211</v>
      </c>
      <c r="Q76">
        <v>148.02836600000001</v>
      </c>
      <c r="R76">
        <v>151.64930699999999</v>
      </c>
      <c r="S76">
        <v>155.37254300000001</v>
      </c>
      <c r="T76">
        <v>159.17147800000001</v>
      </c>
      <c r="U76">
        <v>163.02623</v>
      </c>
      <c r="V76">
        <v>167.01509100000001</v>
      </c>
      <c r="W76">
        <v>171.07054099999999</v>
      </c>
      <c r="X76">
        <v>175.19459499999999</v>
      </c>
      <c r="Y76">
        <v>179.40533400000001</v>
      </c>
      <c r="Z76">
        <v>183.68949900000001</v>
      </c>
      <c r="AA76">
        <v>187.98539700000001</v>
      </c>
      <c r="AB76">
        <v>192.35354599999999</v>
      </c>
      <c r="AC76">
        <v>196.789627</v>
      </c>
      <c r="AD76">
        <v>201.29998800000001</v>
      </c>
      <c r="AE76">
        <v>205.891953</v>
      </c>
      <c r="AF76">
        <v>210.569153</v>
      </c>
      <c r="AG76">
        <v>215.32309000000001</v>
      </c>
      <c r="AH76">
        <v>220.133118</v>
      </c>
      <c r="AI76">
        <v>224.99307300000001</v>
      </c>
      <c r="AJ76">
        <v>229.926895</v>
      </c>
      <c r="AK76" s="109">
        <v>5.1999999999999998E-2</v>
      </c>
      <c r="AL76" s="26"/>
      <c r="AM76" s="27"/>
    </row>
    <row r="77" spans="1:39" ht="15" customHeight="1">
      <c r="A77" s="55" t="s">
        <v>405</v>
      </c>
      <c r="B77" t="s">
        <v>1827</v>
      </c>
      <c r="C77" t="s">
        <v>2316</v>
      </c>
      <c r="D77" t="s">
        <v>2317</v>
      </c>
      <c r="E77" t="s">
        <v>1289</v>
      </c>
      <c r="F77">
        <v>86.075164999999998</v>
      </c>
      <c r="G77">
        <v>320.21691900000002</v>
      </c>
      <c r="H77">
        <v>338.22015399999998</v>
      </c>
      <c r="I77">
        <v>340.81655899999998</v>
      </c>
      <c r="J77">
        <v>343.86630200000002</v>
      </c>
      <c r="K77">
        <v>337.65103099999999</v>
      </c>
      <c r="L77">
        <v>336.14944500000001</v>
      </c>
      <c r="M77">
        <v>334.80276500000002</v>
      </c>
      <c r="N77">
        <v>333.58578499999999</v>
      </c>
      <c r="O77">
        <v>332.51464800000002</v>
      </c>
      <c r="P77">
        <v>331.568085</v>
      </c>
      <c r="Q77">
        <v>330.79605099999998</v>
      </c>
      <c r="R77">
        <v>330.20471199999997</v>
      </c>
      <c r="S77">
        <v>329.79605099999998</v>
      </c>
      <c r="T77">
        <v>329.52789300000001</v>
      </c>
      <c r="U77">
        <v>329.37148999999999</v>
      </c>
      <c r="V77">
        <v>329.428406</v>
      </c>
      <c r="W77">
        <v>329.60540800000001</v>
      </c>
      <c r="X77">
        <v>329.903503</v>
      </c>
      <c r="Y77">
        <v>330.34484900000001</v>
      </c>
      <c r="Z77">
        <v>330.90063500000002</v>
      </c>
      <c r="AA77">
        <v>331.500336</v>
      </c>
      <c r="AB77">
        <v>332.219604</v>
      </c>
      <c r="AC77">
        <v>333.05191000000002</v>
      </c>
      <c r="AD77">
        <v>334.00796500000001</v>
      </c>
      <c r="AE77">
        <v>335.096588</v>
      </c>
      <c r="AF77">
        <v>336.320831</v>
      </c>
      <c r="AG77">
        <v>337.67028800000003</v>
      </c>
      <c r="AH77">
        <v>339.12164300000001</v>
      </c>
      <c r="AI77">
        <v>340.66891500000003</v>
      </c>
      <c r="AJ77">
        <v>342.33846999999997</v>
      </c>
      <c r="AK77" s="109">
        <v>4.7E-2</v>
      </c>
      <c r="AL77" s="26"/>
      <c r="AM77" s="27"/>
    </row>
    <row r="78" spans="1:39" ht="15" customHeight="1">
      <c r="A78" s="55" t="s">
        <v>404</v>
      </c>
      <c r="B78" t="s">
        <v>1812</v>
      </c>
      <c r="C78" t="s">
        <v>2318</v>
      </c>
      <c r="D78" t="s">
        <v>2319</v>
      </c>
      <c r="E78" t="s">
        <v>1289</v>
      </c>
      <c r="F78">
        <v>324.20376599999997</v>
      </c>
      <c r="G78">
        <v>513.142517</v>
      </c>
      <c r="H78">
        <v>581.923767</v>
      </c>
      <c r="I78">
        <v>617.21508800000004</v>
      </c>
      <c r="J78">
        <v>645.54040499999996</v>
      </c>
      <c r="K78">
        <v>669.27716099999998</v>
      </c>
      <c r="L78">
        <v>685.52917500000001</v>
      </c>
      <c r="M78">
        <v>704.82379200000003</v>
      </c>
      <c r="N78">
        <v>724.867615</v>
      </c>
      <c r="O78">
        <v>745.95324700000003</v>
      </c>
      <c r="P78">
        <v>767.82946800000002</v>
      </c>
      <c r="Q78">
        <v>790.28491199999996</v>
      </c>
      <c r="R78">
        <v>813.54162599999995</v>
      </c>
      <c r="S78">
        <v>837.691101</v>
      </c>
      <c r="T78">
        <v>862.76403800000003</v>
      </c>
      <c r="U78">
        <v>888.80902100000003</v>
      </c>
      <c r="V78">
        <v>915.58264199999996</v>
      </c>
      <c r="W78">
        <v>943.35180700000001</v>
      </c>
      <c r="X78">
        <v>972.16216999999995</v>
      </c>
      <c r="Y78">
        <v>1002.0510860000001</v>
      </c>
      <c r="Z78">
        <v>1033.0283199999999</v>
      </c>
      <c r="AA78">
        <v>1064.9079589999999</v>
      </c>
      <c r="AB78">
        <v>1097.923096</v>
      </c>
      <c r="AC78">
        <v>1132.120361</v>
      </c>
      <c r="AD78">
        <v>1167.5373540000001</v>
      </c>
      <c r="AE78">
        <v>1204.202759</v>
      </c>
      <c r="AF78">
        <v>1241.5474850000001</v>
      </c>
      <c r="AG78">
        <v>1280.152832</v>
      </c>
      <c r="AH78">
        <v>1320.0981449999999</v>
      </c>
      <c r="AI78">
        <v>1361.474731</v>
      </c>
      <c r="AJ78">
        <v>1404.3580320000001</v>
      </c>
      <c r="AK78" s="109">
        <v>0.05</v>
      </c>
      <c r="AL78" s="26"/>
      <c r="AM78" s="27"/>
    </row>
    <row r="79" spans="1:39" ht="15" customHeight="1">
      <c r="A79" s="55" t="s">
        <v>403</v>
      </c>
      <c r="B79" t="s">
        <v>1825</v>
      </c>
      <c r="C79" t="s">
        <v>2320</v>
      </c>
      <c r="D79" t="s">
        <v>2321</v>
      </c>
      <c r="E79" t="s">
        <v>1289</v>
      </c>
      <c r="F79">
        <v>222.50332599999999</v>
      </c>
      <c r="G79">
        <v>303.138306</v>
      </c>
      <c r="H79">
        <v>354.51138300000002</v>
      </c>
      <c r="I79">
        <v>383.64614899999998</v>
      </c>
      <c r="J79">
        <v>406.79040500000002</v>
      </c>
      <c r="K79">
        <v>427.41101099999997</v>
      </c>
      <c r="L79">
        <v>444.46627799999999</v>
      </c>
      <c r="M79">
        <v>462.13507099999998</v>
      </c>
      <c r="N79">
        <v>480.43542500000001</v>
      </c>
      <c r="O79">
        <v>499.37918100000002</v>
      </c>
      <c r="P79">
        <v>518.95391800000004</v>
      </c>
      <c r="Q79">
        <v>539.01983600000005</v>
      </c>
      <c r="R79">
        <v>559.72918700000002</v>
      </c>
      <c r="S79">
        <v>581.14923099999999</v>
      </c>
      <c r="T79">
        <v>603.30609100000004</v>
      </c>
      <c r="U79">
        <v>626.23870799999997</v>
      </c>
      <c r="V79">
        <v>649.77941899999996</v>
      </c>
      <c r="W79">
        <v>674.11956799999996</v>
      </c>
      <c r="X79">
        <v>699.29663100000005</v>
      </c>
      <c r="Y79">
        <v>725.34228499999995</v>
      </c>
      <c r="Z79">
        <v>752.26879899999994</v>
      </c>
      <c r="AA79">
        <v>779.944031</v>
      </c>
      <c r="AB79">
        <v>808.54101600000001</v>
      </c>
      <c r="AC79">
        <v>838.09875499999998</v>
      </c>
      <c r="AD79">
        <v>868.64904799999999</v>
      </c>
      <c r="AE79">
        <v>900.21765100000005</v>
      </c>
      <c r="AF79">
        <v>932.381531</v>
      </c>
      <c r="AG79">
        <v>965.57702600000005</v>
      </c>
      <c r="AH79">
        <v>999.86804199999995</v>
      </c>
      <c r="AI79">
        <v>1035.328125</v>
      </c>
      <c r="AJ79">
        <v>1072.019409</v>
      </c>
      <c r="AK79" s="109">
        <v>5.3999999999999999E-2</v>
      </c>
      <c r="AL79" s="26"/>
      <c r="AM79" s="27"/>
    </row>
    <row r="80" spans="1:39" ht="15" customHeight="1">
      <c r="A80" s="55" t="s">
        <v>402</v>
      </c>
      <c r="B80" t="s">
        <v>1826</v>
      </c>
      <c r="C80" t="s">
        <v>2322</v>
      </c>
      <c r="D80" t="s">
        <v>2323</v>
      </c>
      <c r="E80" t="s">
        <v>1289</v>
      </c>
      <c r="F80">
        <v>22.171417000000002</v>
      </c>
      <c r="G80">
        <v>21.928972000000002</v>
      </c>
      <c r="H80">
        <v>27.222113</v>
      </c>
      <c r="I80">
        <v>30.804752000000001</v>
      </c>
      <c r="J80">
        <v>33.894855</v>
      </c>
      <c r="K80">
        <v>36.346169000000003</v>
      </c>
      <c r="L80">
        <v>37.445999</v>
      </c>
      <c r="M80">
        <v>38.608604</v>
      </c>
      <c r="N80">
        <v>39.756568999999999</v>
      </c>
      <c r="O80">
        <v>41.173324999999998</v>
      </c>
      <c r="P80">
        <v>42.631905000000003</v>
      </c>
      <c r="Q80">
        <v>44.120632000000001</v>
      </c>
      <c r="R80">
        <v>45.651501000000003</v>
      </c>
      <c r="S80">
        <v>47.229728999999999</v>
      </c>
      <c r="T80">
        <v>48.857062999999997</v>
      </c>
      <c r="U80">
        <v>50.536189999999998</v>
      </c>
      <c r="V80">
        <v>52.253304</v>
      </c>
      <c r="W80">
        <v>54.023243000000001</v>
      </c>
      <c r="X80">
        <v>55.848540999999997</v>
      </c>
      <c r="Y80">
        <v>57.731166999999999</v>
      </c>
      <c r="Z80">
        <v>59.672623000000002</v>
      </c>
      <c r="AA80">
        <v>61.661636000000001</v>
      </c>
      <c r="AB80">
        <v>63.711105000000003</v>
      </c>
      <c r="AC80">
        <v>65.823441000000003</v>
      </c>
      <c r="AD80">
        <v>68.000572000000005</v>
      </c>
      <c r="AE80">
        <v>70.243858000000003</v>
      </c>
      <c r="AF80">
        <v>72.519729999999996</v>
      </c>
      <c r="AG80">
        <v>74.861762999999996</v>
      </c>
      <c r="AH80">
        <v>77.274185000000003</v>
      </c>
      <c r="AI80">
        <v>79.761887000000002</v>
      </c>
      <c r="AJ80">
        <v>82.328818999999996</v>
      </c>
      <c r="AK80" s="109">
        <v>4.4999999999999998E-2</v>
      </c>
      <c r="AL80" s="26"/>
      <c r="AM80" s="27"/>
    </row>
    <row r="81" spans="1:39" ht="15" customHeight="1">
      <c r="A81" s="55" t="s">
        <v>401</v>
      </c>
      <c r="B81" t="s">
        <v>1827</v>
      </c>
      <c r="C81" t="s">
        <v>2324</v>
      </c>
      <c r="D81" t="s">
        <v>2325</v>
      </c>
      <c r="E81" t="s">
        <v>1289</v>
      </c>
      <c r="F81">
        <v>79.529015000000001</v>
      </c>
      <c r="G81">
        <v>188.07524100000001</v>
      </c>
      <c r="H81">
        <v>200.190292</v>
      </c>
      <c r="I81">
        <v>202.76419100000001</v>
      </c>
      <c r="J81">
        <v>204.855118</v>
      </c>
      <c r="K81">
        <v>205.51997399999999</v>
      </c>
      <c r="L81">
        <v>203.61689799999999</v>
      </c>
      <c r="M81">
        <v>204.08012400000001</v>
      </c>
      <c r="N81">
        <v>204.675613</v>
      </c>
      <c r="O81">
        <v>205.400757</v>
      </c>
      <c r="P81">
        <v>206.24363700000001</v>
      </c>
      <c r="Q81">
        <v>207.14447000000001</v>
      </c>
      <c r="R81">
        <v>208.160934</v>
      </c>
      <c r="S81">
        <v>209.31213399999999</v>
      </c>
      <c r="T81">
        <v>210.600876</v>
      </c>
      <c r="U81">
        <v>212.034119</v>
      </c>
      <c r="V81">
        <v>213.54995700000001</v>
      </c>
      <c r="W81">
        <v>215.208969</v>
      </c>
      <c r="X81">
        <v>217.017044</v>
      </c>
      <c r="Y81">
        <v>218.977676</v>
      </c>
      <c r="Z81">
        <v>221.08694499999999</v>
      </c>
      <c r="AA81">
        <v>223.302277</v>
      </c>
      <c r="AB81">
        <v>225.67094399999999</v>
      </c>
      <c r="AC81">
        <v>228.19824199999999</v>
      </c>
      <c r="AD81">
        <v>230.887756</v>
      </c>
      <c r="AE81">
        <v>233.741241</v>
      </c>
      <c r="AF81">
        <v>236.64624000000001</v>
      </c>
      <c r="AG81">
        <v>239.71402</v>
      </c>
      <c r="AH81">
        <v>242.955963</v>
      </c>
      <c r="AI81">
        <v>246.38475</v>
      </c>
      <c r="AJ81">
        <v>250.00971999999999</v>
      </c>
      <c r="AK81" s="109">
        <v>3.9E-2</v>
      </c>
      <c r="AL81" s="26"/>
      <c r="AM81" s="27"/>
    </row>
    <row r="82" spans="1:39" ht="15" customHeight="1">
      <c r="A82" s="55" t="s">
        <v>400</v>
      </c>
      <c r="B82" t="s">
        <v>1813</v>
      </c>
      <c r="C82" t="s">
        <v>2326</v>
      </c>
      <c r="D82" t="s">
        <v>2327</v>
      </c>
      <c r="E82" t="s">
        <v>1289</v>
      </c>
      <c r="F82">
        <v>519.14111300000002</v>
      </c>
      <c r="G82">
        <v>996.01470900000004</v>
      </c>
      <c r="H82">
        <v>1090.156982</v>
      </c>
      <c r="I82">
        <v>1134.093018</v>
      </c>
      <c r="J82">
        <v>1190.1480710000001</v>
      </c>
      <c r="K82">
        <v>1260.7147219999999</v>
      </c>
      <c r="L82">
        <v>1330.1572269999999</v>
      </c>
      <c r="M82">
        <v>1401.567871</v>
      </c>
      <c r="N82">
        <v>1475.513672</v>
      </c>
      <c r="O82">
        <v>1551.8903809999999</v>
      </c>
      <c r="P82">
        <v>1630.4453120000001</v>
      </c>
      <c r="Q82">
        <v>1711.685669</v>
      </c>
      <c r="R82">
        <v>1796.678101</v>
      </c>
      <c r="S82">
        <v>1885.8808590000001</v>
      </c>
      <c r="T82">
        <v>1979.5205080000001</v>
      </c>
      <c r="U82">
        <v>2077.8869629999999</v>
      </c>
      <c r="V82">
        <v>2180.3955080000001</v>
      </c>
      <c r="W82">
        <v>2288.0278320000002</v>
      </c>
      <c r="X82">
        <v>2401.0083009999998</v>
      </c>
      <c r="Y82">
        <v>2519.591797</v>
      </c>
      <c r="Z82">
        <v>2643.9157709999999</v>
      </c>
      <c r="AA82">
        <v>2772.4406739999999</v>
      </c>
      <c r="AB82">
        <v>2907.2429200000001</v>
      </c>
      <c r="AC82">
        <v>3048.6232909999999</v>
      </c>
      <c r="AD82">
        <v>3196.9289549999999</v>
      </c>
      <c r="AE82">
        <v>3352.4821780000002</v>
      </c>
      <c r="AF82">
        <v>3513.3295899999998</v>
      </c>
      <c r="AG82">
        <v>3681.8771969999998</v>
      </c>
      <c r="AH82">
        <v>3858.4916990000002</v>
      </c>
      <c r="AI82">
        <v>4043.5505370000001</v>
      </c>
      <c r="AJ82">
        <v>4237.4829099999997</v>
      </c>
      <c r="AK82" s="109">
        <v>7.1999999999999995E-2</v>
      </c>
      <c r="AL82" s="26"/>
      <c r="AM82" s="27"/>
    </row>
    <row r="83" spans="1:39" ht="15" customHeight="1">
      <c r="A83" s="55" t="s">
        <v>399</v>
      </c>
      <c r="B83" t="s">
        <v>1825</v>
      </c>
      <c r="C83" t="s">
        <v>2328</v>
      </c>
      <c r="D83" t="s">
        <v>2329</v>
      </c>
      <c r="E83" t="s">
        <v>1289</v>
      </c>
      <c r="F83">
        <v>317.842468</v>
      </c>
      <c r="G83">
        <v>656.21966599999996</v>
      </c>
      <c r="H83">
        <v>720.87536599999999</v>
      </c>
      <c r="I83">
        <v>753.74664299999995</v>
      </c>
      <c r="J83">
        <v>797.96801800000003</v>
      </c>
      <c r="K83">
        <v>853.87567100000001</v>
      </c>
      <c r="L83">
        <v>910.13464399999998</v>
      </c>
      <c r="M83">
        <v>968.44427499999995</v>
      </c>
      <c r="N83">
        <v>1029.2138669999999</v>
      </c>
      <c r="O83">
        <v>1092.3760990000001</v>
      </c>
      <c r="P83">
        <v>1157.749268</v>
      </c>
      <c r="Q83">
        <v>1225.7227780000001</v>
      </c>
      <c r="R83">
        <v>1297.096313</v>
      </c>
      <c r="S83">
        <v>1372.243408</v>
      </c>
      <c r="T83">
        <v>1451.368774</v>
      </c>
      <c r="U83">
        <v>1534.728638</v>
      </c>
      <c r="V83">
        <v>1621.925659</v>
      </c>
      <c r="W83">
        <v>1713.729126</v>
      </c>
      <c r="X83">
        <v>1810.349731</v>
      </c>
      <c r="Y83">
        <v>1912.02478</v>
      </c>
      <c r="Z83">
        <v>2018.8983149999999</v>
      </c>
      <c r="AA83">
        <v>2129.8015140000002</v>
      </c>
      <c r="AB83">
        <v>2246.391357</v>
      </c>
      <c r="AC83">
        <v>2368.9467770000001</v>
      </c>
      <c r="AD83">
        <v>2497.7866210000002</v>
      </c>
      <c r="AE83">
        <v>2633.2126459999999</v>
      </c>
      <c r="AF83">
        <v>2773.6977539999998</v>
      </c>
      <c r="AG83">
        <v>2921.2089839999999</v>
      </c>
      <c r="AH83">
        <v>3076.0815429999998</v>
      </c>
      <c r="AI83">
        <v>3238.6589359999998</v>
      </c>
      <c r="AJ83">
        <v>3409.3308109999998</v>
      </c>
      <c r="AK83" s="109">
        <v>8.2000000000000003E-2</v>
      </c>
      <c r="AL83" s="26"/>
      <c r="AM83" s="27"/>
    </row>
    <row r="84" spans="1:39" ht="15" customHeight="1">
      <c r="A84" s="55" t="s">
        <v>398</v>
      </c>
      <c r="B84" t="s">
        <v>1826</v>
      </c>
      <c r="C84" t="s">
        <v>2330</v>
      </c>
      <c r="D84" t="s">
        <v>2331</v>
      </c>
      <c r="E84" t="s">
        <v>1289</v>
      </c>
      <c r="F84">
        <v>79.709907999999999</v>
      </c>
      <c r="G84">
        <v>78.434432999999999</v>
      </c>
      <c r="H84">
        <v>100.01739499999999</v>
      </c>
      <c r="I84">
        <v>113.585022</v>
      </c>
      <c r="J84">
        <v>123.03608699999999</v>
      </c>
      <c r="K84">
        <v>130.00509600000001</v>
      </c>
      <c r="L84">
        <v>135.94783000000001</v>
      </c>
      <c r="M84">
        <v>142.02354399999999</v>
      </c>
      <c r="N84">
        <v>148.26393100000001</v>
      </c>
      <c r="O84">
        <v>154.66868600000001</v>
      </c>
      <c r="P84">
        <v>161.23026999999999</v>
      </c>
      <c r="Q84">
        <v>167.95318599999999</v>
      </c>
      <c r="R84">
        <v>174.90744000000001</v>
      </c>
      <c r="S84">
        <v>182.11494400000001</v>
      </c>
      <c r="T84">
        <v>189.586365</v>
      </c>
      <c r="U84">
        <v>197.334641</v>
      </c>
      <c r="V84">
        <v>205.29963699999999</v>
      </c>
      <c r="W84">
        <v>213.55779999999999</v>
      </c>
      <c r="X84">
        <v>222.11875900000001</v>
      </c>
      <c r="Y84">
        <v>230.993256</v>
      </c>
      <c r="Z84">
        <v>240.188705</v>
      </c>
      <c r="AA84">
        <v>249.595001</v>
      </c>
      <c r="AB84">
        <v>259.34072900000001</v>
      </c>
      <c r="AC84">
        <v>269.43908699999997</v>
      </c>
      <c r="AD84">
        <v>279.904877</v>
      </c>
      <c r="AE84">
        <v>290.75064099999997</v>
      </c>
      <c r="AF84">
        <v>301.839111</v>
      </c>
      <c r="AG84">
        <v>313.31616200000002</v>
      </c>
      <c r="AH84">
        <v>325.20593300000002</v>
      </c>
      <c r="AI84">
        <v>337.53515599999997</v>
      </c>
      <c r="AJ84">
        <v>350.33032200000002</v>
      </c>
      <c r="AK84" s="109">
        <v>5.0999999999999997E-2</v>
      </c>
      <c r="AL84" s="26"/>
      <c r="AM84" s="27"/>
    </row>
    <row r="85" spans="1:39" ht="15" customHeight="1">
      <c r="A85" s="55" t="s">
        <v>397</v>
      </c>
      <c r="B85" t="s">
        <v>1827</v>
      </c>
      <c r="C85" t="s">
        <v>2332</v>
      </c>
      <c r="D85" t="s">
        <v>2333</v>
      </c>
      <c r="E85" t="s">
        <v>1289</v>
      </c>
      <c r="F85">
        <v>121.58875999999999</v>
      </c>
      <c r="G85">
        <v>261.36059599999999</v>
      </c>
      <c r="H85">
        <v>269.26422100000002</v>
      </c>
      <c r="I85">
        <v>266.76135299999999</v>
      </c>
      <c r="J85">
        <v>269.14395100000002</v>
      </c>
      <c r="K85">
        <v>276.83401500000002</v>
      </c>
      <c r="L85">
        <v>284.07476800000001</v>
      </c>
      <c r="M85">
        <v>291.10012799999998</v>
      </c>
      <c r="N85">
        <v>298.03582799999998</v>
      </c>
      <c r="O85">
        <v>304.845642</v>
      </c>
      <c r="P85">
        <v>311.46579000000003</v>
      </c>
      <c r="Q85">
        <v>318.00967400000002</v>
      </c>
      <c r="R85">
        <v>324.67431599999998</v>
      </c>
      <c r="S85">
        <v>331.52246100000002</v>
      </c>
      <c r="T85">
        <v>338.56536899999998</v>
      </c>
      <c r="U85">
        <v>345.823669</v>
      </c>
      <c r="V85">
        <v>353.17004400000002</v>
      </c>
      <c r="W85">
        <v>360.74108899999999</v>
      </c>
      <c r="X85">
        <v>368.53988600000002</v>
      </c>
      <c r="Y85">
        <v>376.57369999999997</v>
      </c>
      <c r="Z85">
        <v>384.82885700000003</v>
      </c>
      <c r="AA85">
        <v>393.04409800000002</v>
      </c>
      <c r="AB85">
        <v>401.51068099999998</v>
      </c>
      <c r="AC85">
        <v>410.237549</v>
      </c>
      <c r="AD85">
        <v>419.23745700000001</v>
      </c>
      <c r="AE85">
        <v>428.51876800000002</v>
      </c>
      <c r="AF85">
        <v>437.79281600000002</v>
      </c>
      <c r="AG85">
        <v>447.35195900000002</v>
      </c>
      <c r="AH85">
        <v>457.20400999999998</v>
      </c>
      <c r="AI85">
        <v>467.35635400000001</v>
      </c>
      <c r="AJ85">
        <v>477.82162499999998</v>
      </c>
      <c r="AK85" s="109">
        <v>4.7E-2</v>
      </c>
      <c r="AL85" s="26"/>
      <c r="AM85" s="27"/>
    </row>
    <row r="86" spans="1:39" ht="15" customHeight="1">
      <c r="A86" s="55" t="s">
        <v>396</v>
      </c>
      <c r="B86" t="s">
        <v>1814</v>
      </c>
      <c r="C86" t="s">
        <v>2334</v>
      </c>
      <c r="D86" t="s">
        <v>2335</v>
      </c>
      <c r="E86" t="s">
        <v>1289</v>
      </c>
      <c r="F86">
        <v>2190.9296880000002</v>
      </c>
      <c r="G86">
        <v>4763.0976559999999</v>
      </c>
      <c r="H86">
        <v>5315.5385740000002</v>
      </c>
      <c r="I86">
        <v>5567.2109380000002</v>
      </c>
      <c r="J86">
        <v>5797.4501950000003</v>
      </c>
      <c r="K86">
        <v>6030.4804690000001</v>
      </c>
      <c r="L86">
        <v>6226.6757809999999</v>
      </c>
      <c r="M86">
        <v>6417.2714839999999</v>
      </c>
      <c r="N86">
        <v>6622.4086909999996</v>
      </c>
      <c r="O86">
        <v>6831.033203</v>
      </c>
      <c r="P86">
        <v>7042.9389650000003</v>
      </c>
      <c r="Q86">
        <v>7260.3349609999996</v>
      </c>
      <c r="R86">
        <v>7481.8935549999997</v>
      </c>
      <c r="S86">
        <v>7709.7993159999996</v>
      </c>
      <c r="T86">
        <v>7945.9960940000001</v>
      </c>
      <c r="U86">
        <v>8190.1567379999997</v>
      </c>
      <c r="V86">
        <v>8442.4785159999992</v>
      </c>
      <c r="W86">
        <v>8703.9160159999992</v>
      </c>
      <c r="X86">
        <v>8974.6103519999997</v>
      </c>
      <c r="Y86">
        <v>9254.9775389999995</v>
      </c>
      <c r="Z86">
        <v>9545.359375</v>
      </c>
      <c r="AA86">
        <v>9845.7167969999991</v>
      </c>
      <c r="AB86">
        <v>10156.005859000001</v>
      </c>
      <c r="AC86">
        <v>10476.180664</v>
      </c>
      <c r="AD86">
        <v>10806.096680000001</v>
      </c>
      <c r="AE86">
        <v>11146.545898</v>
      </c>
      <c r="AF86">
        <v>11497.783203000001</v>
      </c>
      <c r="AG86">
        <v>11860.214844</v>
      </c>
      <c r="AH86">
        <v>12235.238281</v>
      </c>
      <c r="AI86">
        <v>12623.852539</v>
      </c>
      <c r="AJ86">
        <v>13026.296875</v>
      </c>
      <c r="AK86" s="109">
        <v>6.0999999999999999E-2</v>
      </c>
      <c r="AL86" s="26"/>
      <c r="AM86" s="27"/>
    </row>
    <row r="87" spans="1:39" ht="15" customHeight="1">
      <c r="A87" s="55" t="s">
        <v>395</v>
      </c>
      <c r="B87" t="s">
        <v>1825</v>
      </c>
      <c r="C87" t="s">
        <v>2336</v>
      </c>
      <c r="D87" t="s">
        <v>2337</v>
      </c>
      <c r="E87" t="s">
        <v>1289</v>
      </c>
      <c r="F87">
        <v>1469.143311</v>
      </c>
      <c r="G87">
        <v>3170.7810060000002</v>
      </c>
      <c r="H87">
        <v>3526.5996089999999</v>
      </c>
      <c r="I87">
        <v>3683.6972660000001</v>
      </c>
      <c r="J87">
        <v>3837.7514649999998</v>
      </c>
      <c r="K87">
        <v>4024.29126</v>
      </c>
      <c r="L87">
        <v>4188.0688479999999</v>
      </c>
      <c r="M87">
        <v>4354.8955079999996</v>
      </c>
      <c r="N87">
        <v>4525.9194340000004</v>
      </c>
      <c r="O87">
        <v>4700.1372069999998</v>
      </c>
      <c r="P87">
        <v>4877.375</v>
      </c>
      <c r="Q87">
        <v>5059.1909180000002</v>
      </c>
      <c r="R87">
        <v>5244.626953</v>
      </c>
      <c r="S87">
        <v>5435.2568359999996</v>
      </c>
      <c r="T87">
        <v>5632.5151370000003</v>
      </c>
      <c r="U87">
        <v>5836.2006840000004</v>
      </c>
      <c r="V87">
        <v>6046.486328</v>
      </c>
      <c r="W87">
        <v>6264.1000979999999</v>
      </c>
      <c r="X87">
        <v>6489.1816410000001</v>
      </c>
      <c r="Y87">
        <v>6722.0747069999998</v>
      </c>
      <c r="Z87">
        <v>6963.0478519999997</v>
      </c>
      <c r="AA87">
        <v>7212.1220700000003</v>
      </c>
      <c r="AB87">
        <v>7469.2905270000001</v>
      </c>
      <c r="AC87">
        <v>7734.5463870000003</v>
      </c>
      <c r="AD87">
        <v>8007.8027339999999</v>
      </c>
      <c r="AE87">
        <v>8289.6894530000009</v>
      </c>
      <c r="AF87">
        <v>8580.4296880000002</v>
      </c>
      <c r="AG87">
        <v>8880.3652340000008</v>
      </c>
      <c r="AH87">
        <v>9190.5927730000003</v>
      </c>
      <c r="AI87">
        <v>9511.9169920000004</v>
      </c>
      <c r="AJ87">
        <v>9844.5527340000008</v>
      </c>
      <c r="AK87" s="109">
        <v>6.5000000000000002E-2</v>
      </c>
      <c r="AL87" s="26"/>
      <c r="AM87" s="27"/>
    </row>
    <row r="88" spans="1:39" ht="15" customHeight="1">
      <c r="A88" s="55" t="s">
        <v>394</v>
      </c>
      <c r="B88" t="s">
        <v>1826</v>
      </c>
      <c r="C88" t="s">
        <v>2338</v>
      </c>
      <c r="D88" t="s">
        <v>2339</v>
      </c>
      <c r="E88" t="s">
        <v>1289</v>
      </c>
      <c r="F88">
        <v>408.07586700000002</v>
      </c>
      <c r="G88">
        <v>578.08599900000002</v>
      </c>
      <c r="H88">
        <v>740.91693099999998</v>
      </c>
      <c r="I88">
        <v>843.07989499999996</v>
      </c>
      <c r="J88">
        <v>912.82647699999995</v>
      </c>
      <c r="K88">
        <v>962.44134499999996</v>
      </c>
      <c r="L88">
        <v>995.47180200000003</v>
      </c>
      <c r="M88">
        <v>1029.0047609999999</v>
      </c>
      <c r="N88">
        <v>1063.2680660000001</v>
      </c>
      <c r="O88">
        <v>1098.082275</v>
      </c>
      <c r="P88">
        <v>1133.4266359999999</v>
      </c>
      <c r="Q88">
        <v>1169.5848390000001</v>
      </c>
      <c r="R88">
        <v>1206.3916019999999</v>
      </c>
      <c r="S88">
        <v>1244.1295170000001</v>
      </c>
      <c r="T88">
        <v>1283.0493160000001</v>
      </c>
      <c r="U88">
        <v>1323.106567</v>
      </c>
      <c r="V88">
        <v>1364.3278809999999</v>
      </c>
      <c r="W88">
        <v>1406.8510739999999</v>
      </c>
      <c r="X88">
        <v>1450.6967770000001</v>
      </c>
      <c r="Y88">
        <v>1495.922241</v>
      </c>
      <c r="Z88">
        <v>1542.601318</v>
      </c>
      <c r="AA88">
        <v>1590.7113039999999</v>
      </c>
      <c r="AB88">
        <v>1640.2497559999999</v>
      </c>
      <c r="AC88">
        <v>1691.209717</v>
      </c>
      <c r="AD88">
        <v>1743.5742190000001</v>
      </c>
      <c r="AE88">
        <v>1797.446533</v>
      </c>
      <c r="AF88">
        <v>1852.854126</v>
      </c>
      <c r="AG88">
        <v>1909.8516850000001</v>
      </c>
      <c r="AH88">
        <v>1968.6335449999999</v>
      </c>
      <c r="AI88">
        <v>2029.3396</v>
      </c>
      <c r="AJ88">
        <v>2092.0095209999999</v>
      </c>
      <c r="AK88" s="109">
        <v>5.6000000000000001E-2</v>
      </c>
      <c r="AL88" s="26"/>
      <c r="AM88" s="27"/>
    </row>
    <row r="89" spans="1:39" ht="15" customHeight="1">
      <c r="A89" s="55" t="s">
        <v>393</v>
      </c>
      <c r="B89" t="s">
        <v>1827</v>
      </c>
      <c r="C89" t="s">
        <v>2340</v>
      </c>
      <c r="D89" t="s">
        <v>2341</v>
      </c>
      <c r="E89" t="s">
        <v>1289</v>
      </c>
      <c r="F89">
        <v>313.71038800000002</v>
      </c>
      <c r="G89">
        <v>1014.230591</v>
      </c>
      <c r="H89">
        <v>1048.0219729999999</v>
      </c>
      <c r="I89">
        <v>1040.433716</v>
      </c>
      <c r="J89">
        <v>1046.8720699999999</v>
      </c>
      <c r="K89">
        <v>1043.7479249999999</v>
      </c>
      <c r="L89">
        <v>1043.1351320000001</v>
      </c>
      <c r="M89">
        <v>1033.3710940000001</v>
      </c>
      <c r="N89">
        <v>1033.221313</v>
      </c>
      <c r="O89">
        <v>1032.813232</v>
      </c>
      <c r="P89">
        <v>1032.1373289999999</v>
      </c>
      <c r="Q89">
        <v>1031.5592039999999</v>
      </c>
      <c r="R89">
        <v>1030.8747559999999</v>
      </c>
      <c r="S89">
        <v>1030.413086</v>
      </c>
      <c r="T89">
        <v>1030.431519</v>
      </c>
      <c r="U89">
        <v>1030.8496090000001</v>
      </c>
      <c r="V89">
        <v>1031.6639399999999</v>
      </c>
      <c r="W89">
        <v>1032.9644780000001</v>
      </c>
      <c r="X89">
        <v>1034.731567</v>
      </c>
      <c r="Y89">
        <v>1036.980591</v>
      </c>
      <c r="Z89">
        <v>1039.7094729999999</v>
      </c>
      <c r="AA89">
        <v>1042.8835449999999</v>
      </c>
      <c r="AB89">
        <v>1046.466187</v>
      </c>
      <c r="AC89">
        <v>1050.424438</v>
      </c>
      <c r="AD89">
        <v>1054.7196039999999</v>
      </c>
      <c r="AE89">
        <v>1059.4105219999999</v>
      </c>
      <c r="AF89">
        <v>1064.4985349999999</v>
      </c>
      <c r="AG89">
        <v>1069.9975589999999</v>
      </c>
      <c r="AH89">
        <v>1076.0112300000001</v>
      </c>
      <c r="AI89">
        <v>1082.595337</v>
      </c>
      <c r="AJ89">
        <v>1089.7344969999999</v>
      </c>
      <c r="AK89" s="109">
        <v>4.2000000000000003E-2</v>
      </c>
      <c r="AL89" s="26"/>
      <c r="AM89" s="27"/>
    </row>
    <row r="90" spans="1:39" ht="15" customHeight="1">
      <c r="A90" s="55" t="s">
        <v>392</v>
      </c>
      <c r="B90" t="s">
        <v>1815</v>
      </c>
      <c r="C90" t="s">
        <v>2342</v>
      </c>
      <c r="D90" t="s">
        <v>2343</v>
      </c>
      <c r="E90" t="s">
        <v>1289</v>
      </c>
      <c r="F90">
        <v>285.69281000000001</v>
      </c>
      <c r="G90">
        <v>846.16937299999995</v>
      </c>
      <c r="H90">
        <v>967.689392</v>
      </c>
      <c r="I90">
        <v>1022.170288</v>
      </c>
      <c r="J90">
        <v>1073.7326660000001</v>
      </c>
      <c r="K90">
        <v>1127.3466800000001</v>
      </c>
      <c r="L90">
        <v>1178.3679199999999</v>
      </c>
      <c r="M90">
        <v>1231.5318600000001</v>
      </c>
      <c r="N90">
        <v>1286.8570560000001</v>
      </c>
      <c r="O90">
        <v>1344.505737</v>
      </c>
      <c r="P90">
        <v>1404.679932</v>
      </c>
      <c r="Q90">
        <v>1467.232422</v>
      </c>
      <c r="R90">
        <v>1532.8664550000001</v>
      </c>
      <c r="S90">
        <v>1601.997803</v>
      </c>
      <c r="T90">
        <v>1674.9204099999999</v>
      </c>
      <c r="U90">
        <v>1751.9448239999999</v>
      </c>
      <c r="V90">
        <v>1833.039307</v>
      </c>
      <c r="W90">
        <v>1918.5310059999999</v>
      </c>
      <c r="X90">
        <v>2008.6201169999999</v>
      </c>
      <c r="Y90">
        <v>2103.6933589999999</v>
      </c>
      <c r="Z90">
        <v>2203.852539</v>
      </c>
      <c r="AA90">
        <v>2308.7858890000002</v>
      </c>
      <c r="AB90">
        <v>2419.328857</v>
      </c>
      <c r="AC90">
        <v>2535.970703</v>
      </c>
      <c r="AD90">
        <v>2659.08374</v>
      </c>
      <c r="AE90">
        <v>2788.9865719999998</v>
      </c>
      <c r="AF90">
        <v>2925.1997070000002</v>
      </c>
      <c r="AG90">
        <v>3069.0119629999999</v>
      </c>
      <c r="AH90">
        <v>3220.9409179999998</v>
      </c>
      <c r="AI90">
        <v>3381.6171880000002</v>
      </c>
      <c r="AJ90">
        <v>3551.6032709999999</v>
      </c>
      <c r="AK90" s="109">
        <v>8.7999999999999995E-2</v>
      </c>
      <c r="AL90" s="26"/>
      <c r="AM90" s="27"/>
    </row>
    <row r="91" spans="1:39" ht="15" customHeight="1">
      <c r="A91" s="55" t="s">
        <v>391</v>
      </c>
      <c r="B91" t="s">
        <v>1825</v>
      </c>
      <c r="C91" t="s">
        <v>2344</v>
      </c>
      <c r="D91" t="s">
        <v>2345</v>
      </c>
      <c r="E91" t="s">
        <v>1289</v>
      </c>
      <c r="F91">
        <v>114.46616400000001</v>
      </c>
      <c r="G91">
        <v>345.751282</v>
      </c>
      <c r="H91">
        <v>405.02905299999998</v>
      </c>
      <c r="I91">
        <v>436.73086499999999</v>
      </c>
      <c r="J91">
        <v>467.46078499999999</v>
      </c>
      <c r="K91">
        <v>499.22152699999998</v>
      </c>
      <c r="L91">
        <v>530.465149</v>
      </c>
      <c r="M91">
        <v>563.32183799999996</v>
      </c>
      <c r="N91">
        <v>597.82946800000002</v>
      </c>
      <c r="O91">
        <v>634.09326199999998</v>
      </c>
      <c r="P91">
        <v>672.24017300000003</v>
      </c>
      <c r="Q91">
        <v>712.232483</v>
      </c>
      <c r="R91">
        <v>754.444885</v>
      </c>
      <c r="S91">
        <v>799.12664800000005</v>
      </c>
      <c r="T91">
        <v>846.47436500000003</v>
      </c>
      <c r="U91">
        <v>896.69891399999995</v>
      </c>
      <c r="V91">
        <v>949.83978300000001</v>
      </c>
      <c r="W91">
        <v>1006.121155</v>
      </c>
      <c r="X91">
        <v>1065.7060550000001</v>
      </c>
      <c r="Y91">
        <v>1128.8608400000001</v>
      </c>
      <c r="Z91">
        <v>1195.700439</v>
      </c>
      <c r="AA91">
        <v>1266.1170649999999</v>
      </c>
      <c r="AB91">
        <v>1340.6273189999999</v>
      </c>
      <c r="AC91">
        <v>1419.5711670000001</v>
      </c>
      <c r="AD91">
        <v>1503.2299800000001</v>
      </c>
      <c r="AE91">
        <v>1591.860596</v>
      </c>
      <c r="AF91">
        <v>1685.2626949999999</v>
      </c>
      <c r="AG91">
        <v>1784.2520750000001</v>
      </c>
      <c r="AH91">
        <v>1889.2154539999999</v>
      </c>
      <c r="AI91">
        <v>2000.6138920000001</v>
      </c>
      <c r="AJ91">
        <v>2118.876953</v>
      </c>
      <c r="AK91" s="109">
        <v>0.10199999999999999</v>
      </c>
      <c r="AL91" s="26"/>
      <c r="AM91" s="27"/>
    </row>
    <row r="92" spans="1:39" ht="15" customHeight="1">
      <c r="A92" s="55" t="s">
        <v>390</v>
      </c>
      <c r="B92" t="s">
        <v>1826</v>
      </c>
      <c r="C92" t="s">
        <v>2346</v>
      </c>
      <c r="D92" t="s">
        <v>2347</v>
      </c>
      <c r="E92" t="s">
        <v>1289</v>
      </c>
      <c r="F92">
        <v>87.916466</v>
      </c>
      <c r="G92">
        <v>93.486816000000005</v>
      </c>
      <c r="H92">
        <v>121.369308</v>
      </c>
      <c r="I92">
        <v>137.19729599999999</v>
      </c>
      <c r="J92">
        <v>150.948746</v>
      </c>
      <c r="K92">
        <v>159.404999</v>
      </c>
      <c r="L92">
        <v>166.96148700000001</v>
      </c>
      <c r="M92">
        <v>174.784119</v>
      </c>
      <c r="N92">
        <v>182.87174999999999</v>
      </c>
      <c r="O92">
        <v>191.24243200000001</v>
      </c>
      <c r="P92">
        <v>199.92021199999999</v>
      </c>
      <c r="Q92">
        <v>208.87910500000001</v>
      </c>
      <c r="R92">
        <v>218.213303</v>
      </c>
      <c r="S92">
        <v>227.97601299999999</v>
      </c>
      <c r="T92">
        <v>238.202957</v>
      </c>
      <c r="U92">
        <v>248.93090799999999</v>
      </c>
      <c r="V92">
        <v>260.14819299999999</v>
      </c>
      <c r="W92">
        <v>271.893036</v>
      </c>
      <c r="X92">
        <v>284.18499800000001</v>
      </c>
      <c r="Y92">
        <v>297.06915300000003</v>
      </c>
      <c r="Z92">
        <v>310.55740400000002</v>
      </c>
      <c r="AA92">
        <v>324.59207199999997</v>
      </c>
      <c r="AB92">
        <v>339.27908300000001</v>
      </c>
      <c r="AC92">
        <v>354.67489599999999</v>
      </c>
      <c r="AD92">
        <v>370.81826799999999</v>
      </c>
      <c r="AE92">
        <v>387.73968500000001</v>
      </c>
      <c r="AF92">
        <v>405.35858200000001</v>
      </c>
      <c r="AG92">
        <v>423.837738</v>
      </c>
      <c r="AH92">
        <v>443.23232999999999</v>
      </c>
      <c r="AI92">
        <v>463.61025999999998</v>
      </c>
      <c r="AJ92">
        <v>485.02951000000002</v>
      </c>
      <c r="AK92" s="109">
        <v>5.8999999999999997E-2</v>
      </c>
      <c r="AL92" s="26"/>
      <c r="AM92" s="27"/>
    </row>
    <row r="93" spans="1:39" ht="15" customHeight="1">
      <c r="A93" s="55" t="s">
        <v>389</v>
      </c>
      <c r="B93" t="s">
        <v>1827</v>
      </c>
      <c r="C93" t="s">
        <v>2348</v>
      </c>
      <c r="D93" t="s">
        <v>2349</v>
      </c>
      <c r="E93" t="s">
        <v>1289</v>
      </c>
      <c r="F93">
        <v>83.310196000000005</v>
      </c>
      <c r="G93">
        <v>406.93127399999997</v>
      </c>
      <c r="H93">
        <v>441.29101600000001</v>
      </c>
      <c r="I93">
        <v>448.24215700000002</v>
      </c>
      <c r="J93">
        <v>455.32312000000002</v>
      </c>
      <c r="K93">
        <v>468.72009300000002</v>
      </c>
      <c r="L93">
        <v>480.94131499999997</v>
      </c>
      <c r="M93">
        <v>493.42593399999998</v>
      </c>
      <c r="N93">
        <v>506.15579200000002</v>
      </c>
      <c r="O93">
        <v>519.17004399999996</v>
      </c>
      <c r="P93">
        <v>532.51946999999996</v>
      </c>
      <c r="Q93">
        <v>546.12091099999998</v>
      </c>
      <c r="R93">
        <v>560.20831299999998</v>
      </c>
      <c r="S93">
        <v>574.89514199999996</v>
      </c>
      <c r="T93">
        <v>590.24310300000002</v>
      </c>
      <c r="U93">
        <v>606.31500200000005</v>
      </c>
      <c r="V93">
        <v>623.05120799999997</v>
      </c>
      <c r="W93">
        <v>640.51684599999999</v>
      </c>
      <c r="X93">
        <v>658.72900400000003</v>
      </c>
      <c r="Y93">
        <v>677.76348900000005</v>
      </c>
      <c r="Z93">
        <v>697.594604</v>
      </c>
      <c r="AA93">
        <v>718.07672100000002</v>
      </c>
      <c r="AB93">
        <v>739.42242399999998</v>
      </c>
      <c r="AC93">
        <v>761.72473100000002</v>
      </c>
      <c r="AD93">
        <v>785.03558299999997</v>
      </c>
      <c r="AE93">
        <v>809.386169</v>
      </c>
      <c r="AF93">
        <v>834.57843000000003</v>
      </c>
      <c r="AG93">
        <v>860.92205799999999</v>
      </c>
      <c r="AH93">
        <v>888.49322500000005</v>
      </c>
      <c r="AI93">
        <v>917.39294400000006</v>
      </c>
      <c r="AJ93">
        <v>947.69671600000004</v>
      </c>
      <c r="AK93" s="109">
        <v>8.4000000000000005E-2</v>
      </c>
      <c r="AL93" s="26"/>
      <c r="AM93" s="27"/>
    </row>
    <row r="94" spans="1:39" ht="15" customHeight="1">
      <c r="A94" s="55" t="s">
        <v>388</v>
      </c>
      <c r="B94" t="s">
        <v>1816</v>
      </c>
      <c r="C94" t="s">
        <v>2350</v>
      </c>
      <c r="D94" t="s">
        <v>2351</v>
      </c>
      <c r="E94" t="s">
        <v>1289</v>
      </c>
      <c r="F94">
        <v>843.17334000000005</v>
      </c>
      <c r="G94">
        <v>1200.038818</v>
      </c>
      <c r="H94">
        <v>1410.625</v>
      </c>
      <c r="I94">
        <v>1534.7092290000001</v>
      </c>
      <c r="J94">
        <v>1641.6716309999999</v>
      </c>
      <c r="K94">
        <v>1722.048828</v>
      </c>
      <c r="L94">
        <v>1801.9670410000001</v>
      </c>
      <c r="M94">
        <v>1885.2639160000001</v>
      </c>
      <c r="N94">
        <v>1969.251953</v>
      </c>
      <c r="O94">
        <v>2060.4038089999999</v>
      </c>
      <c r="P94">
        <v>2155.4384770000001</v>
      </c>
      <c r="Q94">
        <v>2253.3100589999999</v>
      </c>
      <c r="R94">
        <v>2355.3891600000002</v>
      </c>
      <c r="S94">
        <v>2461.9733890000002</v>
      </c>
      <c r="T94">
        <v>2573.2219239999999</v>
      </c>
      <c r="U94">
        <v>2689.3215329999998</v>
      </c>
      <c r="V94">
        <v>2809.8232419999999</v>
      </c>
      <c r="W94">
        <v>2935.3579100000002</v>
      </c>
      <c r="X94">
        <v>3066.21875</v>
      </c>
      <c r="Y94">
        <v>3202.5996089999999</v>
      </c>
      <c r="Z94">
        <v>3344.5893550000001</v>
      </c>
      <c r="AA94">
        <v>3491.3083499999998</v>
      </c>
      <c r="AB94">
        <v>3643.9809570000002</v>
      </c>
      <c r="AC94">
        <v>3802.8544919999999</v>
      </c>
      <c r="AD94">
        <v>3968.1645509999998</v>
      </c>
      <c r="AE94">
        <v>4140.1821289999998</v>
      </c>
      <c r="AF94">
        <v>4317.3881840000004</v>
      </c>
      <c r="AG94">
        <v>4501.7309569999998</v>
      </c>
      <c r="AH94">
        <v>4693.470703</v>
      </c>
      <c r="AI94">
        <v>4892.8618159999996</v>
      </c>
      <c r="AJ94">
        <v>5100.2954099999997</v>
      </c>
      <c r="AK94" s="109">
        <v>6.2E-2</v>
      </c>
      <c r="AL94" s="26"/>
      <c r="AM94" s="27"/>
    </row>
    <row r="95" spans="1:39" ht="15" customHeight="1">
      <c r="A95" s="55" t="s">
        <v>387</v>
      </c>
      <c r="B95" t="s">
        <v>1825</v>
      </c>
      <c r="C95" t="s">
        <v>2352</v>
      </c>
      <c r="D95" t="s">
        <v>2353</v>
      </c>
      <c r="E95" t="s">
        <v>1289</v>
      </c>
      <c r="F95">
        <v>319.58038299999998</v>
      </c>
      <c r="G95">
        <v>561.34887700000002</v>
      </c>
      <c r="H95">
        <v>646.46533199999999</v>
      </c>
      <c r="I95">
        <v>701.42236300000002</v>
      </c>
      <c r="J95">
        <v>741.77508499999999</v>
      </c>
      <c r="K95">
        <v>783.34783900000002</v>
      </c>
      <c r="L95">
        <v>825.20349099999999</v>
      </c>
      <c r="M95">
        <v>868.93981900000006</v>
      </c>
      <c r="N95">
        <v>914.83599900000002</v>
      </c>
      <c r="O95">
        <v>962.75878899999998</v>
      </c>
      <c r="P95">
        <v>1012.842346</v>
      </c>
      <c r="Q95">
        <v>1064.8054199999999</v>
      </c>
      <c r="R95">
        <v>1119.140625</v>
      </c>
      <c r="S95">
        <v>1176.060913</v>
      </c>
      <c r="T95">
        <v>1235.6553960000001</v>
      </c>
      <c r="U95">
        <v>1298.0451660000001</v>
      </c>
      <c r="V95">
        <v>1362.97522</v>
      </c>
      <c r="W95">
        <v>1430.783447</v>
      </c>
      <c r="X95">
        <v>1501.6639399999999</v>
      </c>
      <c r="Y95">
        <v>1575.7307129999999</v>
      </c>
      <c r="Z95">
        <v>1653.0145259999999</v>
      </c>
      <c r="AA95">
        <v>1733.130615</v>
      </c>
      <c r="AB95">
        <v>1816.6777340000001</v>
      </c>
      <c r="AC95">
        <v>1903.8092039999999</v>
      </c>
      <c r="AD95">
        <v>1994.664307</v>
      </c>
      <c r="AE95">
        <v>2089.413086</v>
      </c>
      <c r="AF95">
        <v>2187.5014649999998</v>
      </c>
      <c r="AG95">
        <v>2289.7727049999999</v>
      </c>
      <c r="AH95">
        <v>2396.3835450000001</v>
      </c>
      <c r="AI95">
        <v>2507.494385</v>
      </c>
      <c r="AJ95">
        <v>2623.3637699999999</v>
      </c>
      <c r="AK95" s="109">
        <v>7.2999999999999995E-2</v>
      </c>
      <c r="AL95" s="26"/>
      <c r="AM95" s="27"/>
    </row>
    <row r="96" spans="1:39" ht="15" customHeight="1">
      <c r="A96" s="55" t="s">
        <v>386</v>
      </c>
      <c r="B96" t="s">
        <v>1826</v>
      </c>
      <c r="C96" t="s">
        <v>2354</v>
      </c>
      <c r="D96" t="s">
        <v>2355</v>
      </c>
      <c r="E96" t="s">
        <v>1289</v>
      </c>
      <c r="F96">
        <v>488.570312</v>
      </c>
      <c r="G96">
        <v>497.24173000000002</v>
      </c>
      <c r="H96">
        <v>614.11077899999998</v>
      </c>
      <c r="I96">
        <v>681.41992200000004</v>
      </c>
      <c r="J96">
        <v>741.53448500000002</v>
      </c>
      <c r="K96">
        <v>778.00116000000003</v>
      </c>
      <c r="L96">
        <v>813.84710700000005</v>
      </c>
      <c r="M96">
        <v>851.05035399999997</v>
      </c>
      <c r="N96">
        <v>889.74591099999998</v>
      </c>
      <c r="O96">
        <v>929.97436500000003</v>
      </c>
      <c r="P96">
        <v>971.81549099999995</v>
      </c>
      <c r="Q96">
        <v>1014.515137</v>
      </c>
      <c r="R96">
        <v>1058.919189</v>
      </c>
      <c r="S96">
        <v>1105.078857</v>
      </c>
      <c r="T96">
        <v>1153.065308</v>
      </c>
      <c r="U96">
        <v>1202.937134</v>
      </c>
      <c r="V96">
        <v>1254.5589600000001</v>
      </c>
      <c r="W96">
        <v>1308.181519</v>
      </c>
      <c r="X96">
        <v>1363.8826899999999</v>
      </c>
      <c r="Y96">
        <v>1421.7391359999999</v>
      </c>
      <c r="Z96">
        <v>1481.8201899999999</v>
      </c>
      <c r="AA96">
        <v>1543.6839600000001</v>
      </c>
      <c r="AB96">
        <v>1607.891357</v>
      </c>
      <c r="AC96">
        <v>1674.5261230000001</v>
      </c>
      <c r="AD96">
        <v>1743.6785890000001</v>
      </c>
      <c r="AE96">
        <v>1815.4373780000001</v>
      </c>
      <c r="AF96">
        <v>1888.892456</v>
      </c>
      <c r="AG96">
        <v>1965.0778809999999</v>
      </c>
      <c r="AH96">
        <v>2044.0902100000001</v>
      </c>
      <c r="AI96">
        <v>2126.016846</v>
      </c>
      <c r="AJ96">
        <v>2210.9711910000001</v>
      </c>
      <c r="AK96" s="109">
        <v>5.1999999999999998E-2</v>
      </c>
      <c r="AL96" s="26"/>
      <c r="AM96" s="27"/>
    </row>
    <row r="97" spans="1:39" ht="15" customHeight="1">
      <c r="A97" s="55" t="s">
        <v>385</v>
      </c>
      <c r="B97" t="s">
        <v>1827</v>
      </c>
      <c r="C97" t="s">
        <v>2356</v>
      </c>
      <c r="D97" t="s">
        <v>2357</v>
      </c>
      <c r="E97" t="s">
        <v>1289</v>
      </c>
      <c r="F97">
        <v>35.022613999999997</v>
      </c>
      <c r="G97">
        <v>141.44824199999999</v>
      </c>
      <c r="H97">
        <v>150.04878199999999</v>
      </c>
      <c r="I97">
        <v>151.866974</v>
      </c>
      <c r="J97">
        <v>158.36204499999999</v>
      </c>
      <c r="K97">
        <v>160.69982899999999</v>
      </c>
      <c r="L97">
        <v>162.916504</v>
      </c>
      <c r="M97">
        <v>165.27366599999999</v>
      </c>
      <c r="N97">
        <v>164.67004399999999</v>
      </c>
      <c r="O97">
        <v>167.67067</v>
      </c>
      <c r="P97">
        <v>170.780731</v>
      </c>
      <c r="Q97">
        <v>173.98959400000001</v>
      </c>
      <c r="R97">
        <v>177.329453</v>
      </c>
      <c r="S97">
        <v>180.83381700000001</v>
      </c>
      <c r="T97">
        <v>184.501328</v>
      </c>
      <c r="U97">
        <v>188.339157</v>
      </c>
      <c r="V97">
        <v>192.28900100000001</v>
      </c>
      <c r="W97">
        <v>196.393021</v>
      </c>
      <c r="X97">
        <v>200.67219499999999</v>
      </c>
      <c r="Y97">
        <v>205.12982199999999</v>
      </c>
      <c r="Z97">
        <v>209.754715</v>
      </c>
      <c r="AA97">
        <v>214.49400299999999</v>
      </c>
      <c r="AB97">
        <v>219.41197199999999</v>
      </c>
      <c r="AC97">
        <v>224.51898199999999</v>
      </c>
      <c r="AD97">
        <v>229.82170099999999</v>
      </c>
      <c r="AE97">
        <v>235.33137500000001</v>
      </c>
      <c r="AF97">
        <v>240.99430799999999</v>
      </c>
      <c r="AG97">
        <v>246.880539</v>
      </c>
      <c r="AH97">
        <v>252.99688699999999</v>
      </c>
      <c r="AI97">
        <v>259.35064699999998</v>
      </c>
      <c r="AJ97">
        <v>265.96051</v>
      </c>
      <c r="AK97" s="109">
        <v>7.0000000000000007E-2</v>
      </c>
      <c r="AL97" s="26"/>
      <c r="AM97" s="27"/>
    </row>
    <row r="98" spans="1:39" ht="15" customHeight="1">
      <c r="A98" s="55" t="s">
        <v>384</v>
      </c>
      <c r="B98" t="s">
        <v>1817</v>
      </c>
      <c r="C98" t="s">
        <v>2358</v>
      </c>
      <c r="D98" t="s">
        <v>2359</v>
      </c>
      <c r="E98" t="s">
        <v>1289</v>
      </c>
      <c r="F98">
        <v>472.0224</v>
      </c>
      <c r="G98">
        <v>1174.20874</v>
      </c>
      <c r="H98">
        <v>1242.482178</v>
      </c>
      <c r="I98">
        <v>1287.3342290000001</v>
      </c>
      <c r="J98">
        <v>1294.2578120000001</v>
      </c>
      <c r="K98">
        <v>1330.1835940000001</v>
      </c>
      <c r="L98">
        <v>1354.9492190000001</v>
      </c>
      <c r="M98">
        <v>1380.272461</v>
      </c>
      <c r="N98">
        <v>1407.8663329999999</v>
      </c>
      <c r="O98">
        <v>1436.97937</v>
      </c>
      <c r="P98">
        <v>1467.569702</v>
      </c>
      <c r="Q98">
        <v>1499.9582519999999</v>
      </c>
      <c r="R98">
        <v>1534.1091309999999</v>
      </c>
      <c r="S98">
        <v>1569.5952150000001</v>
      </c>
      <c r="T98">
        <v>1606.003418</v>
      </c>
      <c r="U98">
        <v>1642.97876</v>
      </c>
      <c r="V98">
        <v>1679.5698239999999</v>
      </c>
      <c r="W98">
        <v>1716.896362</v>
      </c>
      <c r="X98">
        <v>1755.0992429999999</v>
      </c>
      <c r="Y98">
        <v>1794.4160159999999</v>
      </c>
      <c r="Z98">
        <v>1834.9270019999999</v>
      </c>
      <c r="AA98">
        <v>1875.5804439999999</v>
      </c>
      <c r="AB98">
        <v>1917.3350829999999</v>
      </c>
      <c r="AC98">
        <v>1960.267456</v>
      </c>
      <c r="AD98">
        <v>2004.41687</v>
      </c>
      <c r="AE98">
        <v>2049.8083499999998</v>
      </c>
      <c r="AF98">
        <v>2095.1130370000001</v>
      </c>
      <c r="AG98">
        <v>2141.5185550000001</v>
      </c>
      <c r="AH98">
        <v>2189.2407229999999</v>
      </c>
      <c r="AI98">
        <v>2238.4809570000002</v>
      </c>
      <c r="AJ98">
        <v>2289.3781739999999</v>
      </c>
      <c r="AK98" s="109">
        <v>5.3999999999999999E-2</v>
      </c>
      <c r="AL98" s="26"/>
      <c r="AM98" s="27"/>
    </row>
    <row r="99" spans="1:39" ht="15" customHeight="1">
      <c r="A99" s="55" t="s">
        <v>383</v>
      </c>
      <c r="B99" t="s">
        <v>1825</v>
      </c>
      <c r="C99" t="s">
        <v>2360</v>
      </c>
      <c r="D99" t="s">
        <v>2361</v>
      </c>
      <c r="E99" t="s">
        <v>1289</v>
      </c>
      <c r="F99">
        <v>276.95230099999998</v>
      </c>
      <c r="G99">
        <v>760.09637499999997</v>
      </c>
      <c r="H99">
        <v>806.42523200000005</v>
      </c>
      <c r="I99">
        <v>830.92523200000005</v>
      </c>
      <c r="J99">
        <v>850.05743399999994</v>
      </c>
      <c r="K99">
        <v>880.31115699999998</v>
      </c>
      <c r="L99">
        <v>905.20837400000005</v>
      </c>
      <c r="M99">
        <v>930.74230999999997</v>
      </c>
      <c r="N99">
        <v>957.25872800000002</v>
      </c>
      <c r="O99">
        <v>984.81964100000005</v>
      </c>
      <c r="P99">
        <v>1013.409851</v>
      </c>
      <c r="Q99">
        <v>1043.2657469999999</v>
      </c>
      <c r="R99">
        <v>1074.377808</v>
      </c>
      <c r="S99">
        <v>1106.4575199999999</v>
      </c>
      <c r="T99">
        <v>1139.2177730000001</v>
      </c>
      <c r="U99">
        <v>1172.4051509999999</v>
      </c>
      <c r="V99">
        <v>1205.331177</v>
      </c>
      <c r="W99">
        <v>1238.791626</v>
      </c>
      <c r="X99">
        <v>1272.8881839999999</v>
      </c>
      <c r="Y99">
        <v>1307.795288</v>
      </c>
      <c r="Z99">
        <v>1343.5704350000001</v>
      </c>
      <c r="AA99">
        <v>1379.4438479999999</v>
      </c>
      <c r="AB99">
        <v>1416.118408</v>
      </c>
      <c r="AC99">
        <v>1453.6530760000001</v>
      </c>
      <c r="AD99">
        <v>1492.080322</v>
      </c>
      <c r="AE99">
        <v>1531.4212649999999</v>
      </c>
      <c r="AF99">
        <v>1570.68103</v>
      </c>
      <c r="AG99">
        <v>1610.74585</v>
      </c>
      <c r="AH99">
        <v>1651.780884</v>
      </c>
      <c r="AI99">
        <v>1693.9415280000001</v>
      </c>
      <c r="AJ99">
        <v>1737.3378909999999</v>
      </c>
      <c r="AK99" s="109">
        <v>6.3E-2</v>
      </c>
      <c r="AL99" s="26"/>
      <c r="AM99" s="27"/>
    </row>
    <row r="100" spans="1:39" ht="15" customHeight="1">
      <c r="A100" s="55" t="s">
        <v>382</v>
      </c>
      <c r="B100" t="s">
        <v>1826</v>
      </c>
      <c r="C100" t="s">
        <v>2362</v>
      </c>
      <c r="D100" t="s">
        <v>2363</v>
      </c>
      <c r="E100" t="s">
        <v>1289</v>
      </c>
      <c r="F100">
        <v>52.374287000000002</v>
      </c>
      <c r="G100">
        <v>89.886039999999994</v>
      </c>
      <c r="H100">
        <v>113.55774700000001</v>
      </c>
      <c r="I100">
        <v>141.65039100000001</v>
      </c>
      <c r="J100">
        <v>138.511841</v>
      </c>
      <c r="K100">
        <v>147.00756799999999</v>
      </c>
      <c r="L100">
        <v>150.95489499999999</v>
      </c>
      <c r="M100">
        <v>154.633759</v>
      </c>
      <c r="N100">
        <v>159.31654399999999</v>
      </c>
      <c r="O100">
        <v>164.19375600000001</v>
      </c>
      <c r="P100">
        <v>169.265244</v>
      </c>
      <c r="Q100">
        <v>174.569717</v>
      </c>
      <c r="R100">
        <v>180.10882599999999</v>
      </c>
      <c r="S100">
        <v>185.83840900000001</v>
      </c>
      <c r="T100">
        <v>191.714249</v>
      </c>
      <c r="U100">
        <v>197.69688400000001</v>
      </c>
      <c r="V100">
        <v>203.67529300000001</v>
      </c>
      <c r="W100">
        <v>209.78015099999999</v>
      </c>
      <c r="X100">
        <v>216.02954099999999</v>
      </c>
      <c r="Y100">
        <v>222.45365899999999</v>
      </c>
      <c r="Z100">
        <v>229.070663</v>
      </c>
      <c r="AA100">
        <v>235.74998500000001</v>
      </c>
      <c r="AB100">
        <v>242.61013800000001</v>
      </c>
      <c r="AC100">
        <v>249.66232299999999</v>
      </c>
      <c r="AD100">
        <v>256.91339099999999</v>
      </c>
      <c r="AE100">
        <v>264.36853000000002</v>
      </c>
      <c r="AF100">
        <v>271.859283</v>
      </c>
      <c r="AG100">
        <v>279.53832999999997</v>
      </c>
      <c r="AH100">
        <v>287.434845</v>
      </c>
      <c r="AI100">
        <v>295.57663000000002</v>
      </c>
      <c r="AJ100">
        <v>303.98391700000002</v>
      </c>
      <c r="AK100" s="109">
        <v>0.06</v>
      </c>
      <c r="AL100" s="26"/>
      <c r="AM100" s="27"/>
    </row>
    <row r="101" spans="1:39" ht="15" customHeight="1">
      <c r="A101" s="55" t="s">
        <v>381</v>
      </c>
      <c r="B101" t="s">
        <v>1827</v>
      </c>
      <c r="C101" t="s">
        <v>2364</v>
      </c>
      <c r="D101" t="s">
        <v>2365</v>
      </c>
      <c r="E101" t="s">
        <v>1289</v>
      </c>
      <c r="F101">
        <v>142.69581600000001</v>
      </c>
      <c r="G101">
        <v>324.22628800000001</v>
      </c>
      <c r="H101">
        <v>322.49926799999997</v>
      </c>
      <c r="I101">
        <v>314.75860599999999</v>
      </c>
      <c r="J101">
        <v>305.68859900000001</v>
      </c>
      <c r="K101">
        <v>302.86492900000002</v>
      </c>
      <c r="L101">
        <v>298.78591899999998</v>
      </c>
      <c r="M101">
        <v>294.89636200000001</v>
      </c>
      <c r="N101">
        <v>291.29098499999998</v>
      </c>
      <c r="O101">
        <v>287.96594199999998</v>
      </c>
      <c r="P101">
        <v>284.89468399999998</v>
      </c>
      <c r="Q101">
        <v>282.12286399999999</v>
      </c>
      <c r="R101">
        <v>279.622589</v>
      </c>
      <c r="S101">
        <v>277.29931599999998</v>
      </c>
      <c r="T101">
        <v>275.07144199999999</v>
      </c>
      <c r="U101">
        <v>272.87673999999998</v>
      </c>
      <c r="V101">
        <v>270.56341600000002</v>
      </c>
      <c r="W101">
        <v>268.32458500000001</v>
      </c>
      <c r="X101">
        <v>266.18151899999998</v>
      </c>
      <c r="Y101">
        <v>264.16705300000001</v>
      </c>
      <c r="Z101">
        <v>262.28582799999998</v>
      </c>
      <c r="AA101">
        <v>260.38656600000002</v>
      </c>
      <c r="AB101">
        <v>258.60659800000002</v>
      </c>
      <c r="AC101">
        <v>256.95199600000001</v>
      </c>
      <c r="AD101">
        <v>255.42317199999999</v>
      </c>
      <c r="AE101">
        <v>254.01844800000001</v>
      </c>
      <c r="AF101">
        <v>252.5728</v>
      </c>
      <c r="AG101">
        <v>251.234329</v>
      </c>
      <c r="AH101">
        <v>250.02505500000001</v>
      </c>
      <c r="AI101">
        <v>248.96272300000001</v>
      </c>
      <c r="AJ101">
        <v>248.05639600000001</v>
      </c>
      <c r="AK101" s="109">
        <v>1.9E-2</v>
      </c>
      <c r="AL101" s="26"/>
      <c r="AM101" s="27"/>
    </row>
    <row r="102" spans="1:39" ht="15" customHeight="1">
      <c r="A102" s="55" t="s">
        <v>380</v>
      </c>
      <c r="B102" t="s">
        <v>1818</v>
      </c>
      <c r="C102" t="s">
        <v>2366</v>
      </c>
      <c r="D102" t="s">
        <v>2367</v>
      </c>
      <c r="E102" t="s">
        <v>1289</v>
      </c>
      <c r="F102">
        <v>2768.9975589999999</v>
      </c>
      <c r="G102">
        <v>3627.6213379999999</v>
      </c>
      <c r="H102">
        <v>3844.8969729999999</v>
      </c>
      <c r="I102">
        <v>3971.1987300000001</v>
      </c>
      <c r="J102">
        <v>4190.828125</v>
      </c>
      <c r="K102">
        <v>4465.4223629999997</v>
      </c>
      <c r="L102">
        <v>4735.25</v>
      </c>
      <c r="M102">
        <v>5008.6904299999997</v>
      </c>
      <c r="N102">
        <v>5285.4370120000003</v>
      </c>
      <c r="O102">
        <v>5567.6982420000004</v>
      </c>
      <c r="P102">
        <v>5856.3081050000001</v>
      </c>
      <c r="Q102">
        <v>6151.9560549999997</v>
      </c>
      <c r="R102">
        <v>6450.484375</v>
      </c>
      <c r="S102">
        <v>6752.2109380000002</v>
      </c>
      <c r="T102">
        <v>7057.0068359999996</v>
      </c>
      <c r="U102">
        <v>7366.6860349999997</v>
      </c>
      <c r="V102">
        <v>7680.6513670000004</v>
      </c>
      <c r="W102">
        <v>7996.4624020000001</v>
      </c>
      <c r="X102">
        <v>8314.2050780000009</v>
      </c>
      <c r="Y102">
        <v>8636.5439449999994</v>
      </c>
      <c r="Z102">
        <v>8966.3369139999995</v>
      </c>
      <c r="AA102">
        <v>9306.0126949999994</v>
      </c>
      <c r="AB102">
        <v>9655.5498050000006</v>
      </c>
      <c r="AC102">
        <v>10012.411133</v>
      </c>
      <c r="AD102">
        <v>10373.329102</v>
      </c>
      <c r="AE102">
        <v>10734.469727</v>
      </c>
      <c r="AF102">
        <v>11094.838867</v>
      </c>
      <c r="AG102">
        <v>11456.635742</v>
      </c>
      <c r="AH102">
        <v>11818.582031</v>
      </c>
      <c r="AI102">
        <v>12177.279296999999</v>
      </c>
      <c r="AJ102">
        <v>12529.333008</v>
      </c>
      <c r="AK102" s="109">
        <v>5.1999999999999998E-2</v>
      </c>
      <c r="AL102" s="26"/>
      <c r="AM102" s="27"/>
    </row>
    <row r="103" spans="1:39" ht="15" customHeight="1">
      <c r="A103" s="55" t="s">
        <v>379</v>
      </c>
      <c r="B103" t="s">
        <v>1825</v>
      </c>
      <c r="C103" t="s">
        <v>2368</v>
      </c>
      <c r="D103" t="s">
        <v>2369</v>
      </c>
      <c r="E103" t="s">
        <v>1289</v>
      </c>
      <c r="F103">
        <v>2187.411865</v>
      </c>
      <c r="G103">
        <v>3025.623047</v>
      </c>
      <c r="H103">
        <v>3177.7915039999998</v>
      </c>
      <c r="I103">
        <v>3255.1904300000001</v>
      </c>
      <c r="J103">
        <v>3424.3867190000001</v>
      </c>
      <c r="K103">
        <v>3659.9660640000002</v>
      </c>
      <c r="L103">
        <v>3891.352539</v>
      </c>
      <c r="M103">
        <v>4126.6049800000001</v>
      </c>
      <c r="N103">
        <v>4368.2070309999999</v>
      </c>
      <c r="O103">
        <v>4614.5122069999998</v>
      </c>
      <c r="P103">
        <v>4864.9467770000001</v>
      </c>
      <c r="Q103">
        <v>5121.7143550000001</v>
      </c>
      <c r="R103">
        <v>5381.1640619999998</v>
      </c>
      <c r="S103">
        <v>5643.5346680000002</v>
      </c>
      <c r="T103">
        <v>5908.6748049999997</v>
      </c>
      <c r="U103">
        <v>6178.1430659999996</v>
      </c>
      <c r="V103">
        <v>6451.3959960000002</v>
      </c>
      <c r="W103">
        <v>6726.2583009999998</v>
      </c>
      <c r="X103">
        <v>7002.7670900000003</v>
      </c>
      <c r="Y103">
        <v>7283.2436520000001</v>
      </c>
      <c r="Z103">
        <v>7570.1743159999996</v>
      </c>
      <c r="AA103">
        <v>7865.7094729999999</v>
      </c>
      <c r="AB103">
        <v>8169.8295900000003</v>
      </c>
      <c r="AC103">
        <v>8480.2744139999995</v>
      </c>
      <c r="AD103">
        <v>8794.1230469999991</v>
      </c>
      <c r="AE103">
        <v>9107.9433590000008</v>
      </c>
      <c r="AF103">
        <v>9420.8291019999997</v>
      </c>
      <c r="AG103">
        <v>9734.7109380000002</v>
      </c>
      <c r="AH103">
        <v>10048.422852</v>
      </c>
      <c r="AI103">
        <v>10358.897461</v>
      </c>
      <c r="AJ103">
        <v>10663.071289</v>
      </c>
      <c r="AK103" s="109">
        <v>5.3999999999999999E-2</v>
      </c>
      <c r="AL103" s="26"/>
      <c r="AM103" s="27"/>
    </row>
    <row r="104" spans="1:39" ht="15" customHeight="1">
      <c r="A104" s="55" t="s">
        <v>378</v>
      </c>
      <c r="B104" t="s">
        <v>1826</v>
      </c>
      <c r="C104" t="s">
        <v>2370</v>
      </c>
      <c r="D104" t="s">
        <v>2371</v>
      </c>
      <c r="E104" t="s">
        <v>1289</v>
      </c>
      <c r="F104">
        <v>462.17752100000001</v>
      </c>
      <c r="G104">
        <v>417.51251200000002</v>
      </c>
      <c r="H104">
        <v>484.28537</v>
      </c>
      <c r="I104">
        <v>538.03668200000004</v>
      </c>
      <c r="J104">
        <v>587.60156199999994</v>
      </c>
      <c r="K104">
        <v>621.051331</v>
      </c>
      <c r="L104">
        <v>653.79870600000004</v>
      </c>
      <c r="M104">
        <v>687.06878700000004</v>
      </c>
      <c r="N104">
        <v>721.15386999999998</v>
      </c>
      <c r="O104">
        <v>755.90081799999996</v>
      </c>
      <c r="P104">
        <v>791.27307099999996</v>
      </c>
      <c r="Q104">
        <v>827.51293899999996</v>
      </c>
      <c r="R104">
        <v>864.24981700000001</v>
      </c>
      <c r="S104">
        <v>901.52911400000005</v>
      </c>
      <c r="T104">
        <v>939.35809300000005</v>
      </c>
      <c r="U104">
        <v>977.91528300000004</v>
      </c>
      <c r="V104">
        <v>1017.153625</v>
      </c>
      <c r="W104">
        <v>1056.864014</v>
      </c>
      <c r="X104">
        <v>1097.0729980000001</v>
      </c>
      <c r="Y104">
        <v>1138.034668</v>
      </c>
      <c r="Z104">
        <v>1180.036987</v>
      </c>
      <c r="AA104">
        <v>1223.2947999999999</v>
      </c>
      <c r="AB104">
        <v>1267.8100589999999</v>
      </c>
      <c r="AC104">
        <v>1313.369019</v>
      </c>
      <c r="AD104">
        <v>1359.697754</v>
      </c>
      <c r="AE104">
        <v>1406.468018</v>
      </c>
      <c r="AF104">
        <v>1453.594482</v>
      </c>
      <c r="AG104">
        <v>1501.2827150000001</v>
      </c>
      <c r="AH104">
        <v>1549.4350589999999</v>
      </c>
      <c r="AI104">
        <v>1597.770874</v>
      </c>
      <c r="AJ104">
        <v>1646.0042719999999</v>
      </c>
      <c r="AK104" s="109">
        <v>4.2999999999999997E-2</v>
      </c>
      <c r="AL104" s="26"/>
      <c r="AM104" s="27"/>
    </row>
    <row r="105" spans="1:39" ht="15" customHeight="1">
      <c r="A105" s="55" t="s">
        <v>377</v>
      </c>
      <c r="B105" t="s">
        <v>1827</v>
      </c>
      <c r="C105" t="s">
        <v>2372</v>
      </c>
      <c r="D105" t="s">
        <v>2373</v>
      </c>
      <c r="E105" t="s">
        <v>1289</v>
      </c>
      <c r="F105">
        <v>119.408096</v>
      </c>
      <c r="G105">
        <v>184.48587000000001</v>
      </c>
      <c r="H105">
        <v>182.82002299999999</v>
      </c>
      <c r="I105">
        <v>177.97164900000001</v>
      </c>
      <c r="J105">
        <v>178.84002699999999</v>
      </c>
      <c r="K105">
        <v>184.40479999999999</v>
      </c>
      <c r="L105">
        <v>190.09873999999999</v>
      </c>
      <c r="M105">
        <v>195.01675399999999</v>
      </c>
      <c r="N105">
        <v>196.07638499999999</v>
      </c>
      <c r="O105">
        <v>197.28521699999999</v>
      </c>
      <c r="P105">
        <v>200.08848599999999</v>
      </c>
      <c r="Q105">
        <v>202.728714</v>
      </c>
      <c r="R105">
        <v>205.07038900000001</v>
      </c>
      <c r="S105">
        <v>207.147018</v>
      </c>
      <c r="T105">
        <v>208.974152</v>
      </c>
      <c r="U105">
        <v>210.62750199999999</v>
      </c>
      <c r="V105">
        <v>212.10174599999999</v>
      </c>
      <c r="W105">
        <v>213.34023999999999</v>
      </c>
      <c r="X105">
        <v>214.36494400000001</v>
      </c>
      <c r="Y105">
        <v>215.26577800000001</v>
      </c>
      <c r="Z105">
        <v>216.12588500000001</v>
      </c>
      <c r="AA105">
        <v>217.00886499999999</v>
      </c>
      <c r="AB105">
        <v>217.91037</v>
      </c>
      <c r="AC105">
        <v>218.76741000000001</v>
      </c>
      <c r="AD105">
        <v>219.508408</v>
      </c>
      <c r="AE105">
        <v>220.05894499999999</v>
      </c>
      <c r="AF105">
        <v>220.41540499999999</v>
      </c>
      <c r="AG105">
        <v>220.64164700000001</v>
      </c>
      <c r="AH105">
        <v>220.724411</v>
      </c>
      <c r="AI105">
        <v>220.61142000000001</v>
      </c>
      <c r="AJ105">
        <v>220.25787399999999</v>
      </c>
      <c r="AK105" s="109">
        <v>2.1000000000000001E-2</v>
      </c>
      <c r="AL105" s="26"/>
      <c r="AM105" s="27"/>
    </row>
    <row r="106" spans="1:39" ht="15" customHeight="1">
      <c r="A106" s="55" t="s">
        <v>376</v>
      </c>
      <c r="B106" t="s">
        <v>1819</v>
      </c>
      <c r="C106" t="s">
        <v>2374</v>
      </c>
      <c r="D106" t="s">
        <v>2375</v>
      </c>
      <c r="E106" t="s">
        <v>1289</v>
      </c>
      <c r="F106">
        <v>490.19622800000002</v>
      </c>
      <c r="G106">
        <v>715.84948699999995</v>
      </c>
      <c r="H106">
        <v>848.57959000000005</v>
      </c>
      <c r="I106">
        <v>923.34130900000002</v>
      </c>
      <c r="J106">
        <v>971.09619099999998</v>
      </c>
      <c r="K106">
        <v>1010.63623</v>
      </c>
      <c r="L106">
        <v>1028.9866939999999</v>
      </c>
      <c r="M106">
        <v>1047.337158</v>
      </c>
      <c r="N106">
        <v>1062.451904</v>
      </c>
      <c r="O106">
        <v>1077.283447</v>
      </c>
      <c r="P106">
        <v>1090.0618899999999</v>
      </c>
      <c r="Q106">
        <v>1100.0029300000001</v>
      </c>
      <c r="R106">
        <v>1108.303711</v>
      </c>
      <c r="S106">
        <v>1116.3271480000001</v>
      </c>
      <c r="T106">
        <v>1124.4300539999999</v>
      </c>
      <c r="U106">
        <v>1132.5505370000001</v>
      </c>
      <c r="V106">
        <v>1140.8953859999999</v>
      </c>
      <c r="W106">
        <v>1149.010376</v>
      </c>
      <c r="X106">
        <v>1156.907471</v>
      </c>
      <c r="Y106">
        <v>1164.8948969999999</v>
      </c>
      <c r="Z106">
        <v>1173.164673</v>
      </c>
      <c r="AA106">
        <v>1182.0307620000001</v>
      </c>
      <c r="AB106">
        <v>1191.3217770000001</v>
      </c>
      <c r="AC106">
        <v>1200.822876</v>
      </c>
      <c r="AD106">
        <v>1210.5375979999999</v>
      </c>
      <c r="AE106">
        <v>1220.5001219999999</v>
      </c>
      <c r="AF106">
        <v>1230.7438959999999</v>
      </c>
      <c r="AG106">
        <v>1241.231567</v>
      </c>
      <c r="AH106">
        <v>1252.126587</v>
      </c>
      <c r="AI106">
        <v>1263.5874020000001</v>
      </c>
      <c r="AJ106">
        <v>1275.7177730000001</v>
      </c>
      <c r="AK106" s="109">
        <v>3.2000000000000001E-2</v>
      </c>
      <c r="AL106" s="26"/>
      <c r="AM106" s="27"/>
    </row>
    <row r="107" spans="1:39" ht="15" customHeight="1">
      <c r="A107" s="55" t="s">
        <v>375</v>
      </c>
      <c r="B107" t="s">
        <v>1825</v>
      </c>
      <c r="C107" t="s">
        <v>2376</v>
      </c>
      <c r="D107" t="s">
        <v>2377</v>
      </c>
      <c r="E107" t="s">
        <v>1289</v>
      </c>
      <c r="F107">
        <v>244.99676500000001</v>
      </c>
      <c r="G107">
        <v>390.29501299999998</v>
      </c>
      <c r="H107">
        <v>447.76001000000002</v>
      </c>
      <c r="I107">
        <v>479.10006700000002</v>
      </c>
      <c r="J107">
        <v>497.94741800000003</v>
      </c>
      <c r="K107">
        <v>516.77923599999997</v>
      </c>
      <c r="L107">
        <v>528.793274</v>
      </c>
      <c r="M107">
        <v>540.14306599999998</v>
      </c>
      <c r="N107">
        <v>550.88861099999997</v>
      </c>
      <c r="O107">
        <v>561.00170900000001</v>
      </c>
      <c r="P107">
        <v>570.48852499999998</v>
      </c>
      <c r="Q107">
        <v>579.06433100000004</v>
      </c>
      <c r="R107">
        <v>586.727844</v>
      </c>
      <c r="S107">
        <v>594.25585899999999</v>
      </c>
      <c r="T107">
        <v>601.790527</v>
      </c>
      <c r="U107">
        <v>609.305115</v>
      </c>
      <c r="V107">
        <v>616.86004600000001</v>
      </c>
      <c r="W107">
        <v>624.29406700000004</v>
      </c>
      <c r="X107">
        <v>631.61071800000002</v>
      </c>
      <c r="Y107">
        <v>638.94116199999996</v>
      </c>
      <c r="Z107">
        <v>646.35961899999995</v>
      </c>
      <c r="AA107">
        <v>653.98889199999996</v>
      </c>
      <c r="AB107">
        <v>661.77832000000001</v>
      </c>
      <c r="AC107">
        <v>669.64001499999995</v>
      </c>
      <c r="AD107">
        <v>677.57861300000002</v>
      </c>
      <c r="AE107">
        <v>685.61199999999997</v>
      </c>
      <c r="AF107">
        <v>693.74426300000005</v>
      </c>
      <c r="AG107">
        <v>701.97167999999999</v>
      </c>
      <c r="AH107">
        <v>710.36932400000001</v>
      </c>
      <c r="AI107">
        <v>719.00964399999998</v>
      </c>
      <c r="AJ107">
        <v>727.94250499999998</v>
      </c>
      <c r="AK107" s="109">
        <v>3.6999999999999998E-2</v>
      </c>
      <c r="AL107" s="26"/>
      <c r="AM107" s="27"/>
    </row>
    <row r="108" spans="1:39" ht="15" customHeight="1">
      <c r="A108" s="55" t="s">
        <v>374</v>
      </c>
      <c r="B108" t="s">
        <v>1826</v>
      </c>
      <c r="C108" t="s">
        <v>2378</v>
      </c>
      <c r="D108" t="s">
        <v>2379</v>
      </c>
      <c r="E108" t="s">
        <v>1289</v>
      </c>
      <c r="F108">
        <v>190.13659699999999</v>
      </c>
      <c r="G108">
        <v>237.40625</v>
      </c>
      <c r="H108">
        <v>307.67550699999998</v>
      </c>
      <c r="I108">
        <v>350.57257099999998</v>
      </c>
      <c r="J108">
        <v>381.744843</v>
      </c>
      <c r="K108">
        <v>402.43023699999998</v>
      </c>
      <c r="L108">
        <v>411.22369400000002</v>
      </c>
      <c r="M108">
        <v>418.92535400000003</v>
      </c>
      <c r="N108">
        <v>425.64987200000002</v>
      </c>
      <c r="O108">
        <v>431.38482699999997</v>
      </c>
      <c r="P108">
        <v>436.16738900000001</v>
      </c>
      <c r="Q108">
        <v>439.69329800000003</v>
      </c>
      <c r="R108">
        <v>441.937592</v>
      </c>
      <c r="S108">
        <v>443.99060100000003</v>
      </c>
      <c r="T108">
        <v>446.05642699999999</v>
      </c>
      <c r="U108">
        <v>448.10461400000003</v>
      </c>
      <c r="V108">
        <v>450.28140300000001</v>
      </c>
      <c r="W108">
        <v>452.30654900000002</v>
      </c>
      <c r="X108">
        <v>454.188965</v>
      </c>
      <c r="Y108">
        <v>456.09631300000001</v>
      </c>
      <c r="Z108">
        <v>458.14300500000002</v>
      </c>
      <c r="AA108">
        <v>460.51397700000001</v>
      </c>
      <c r="AB108">
        <v>463.09274299999998</v>
      </c>
      <c r="AC108">
        <v>465.76123000000001</v>
      </c>
      <c r="AD108">
        <v>468.51959199999999</v>
      </c>
      <c r="AE108">
        <v>471.38458300000002</v>
      </c>
      <c r="AF108">
        <v>474.38769500000001</v>
      </c>
      <c r="AG108">
        <v>477.49652099999997</v>
      </c>
      <c r="AH108">
        <v>480.79577599999999</v>
      </c>
      <c r="AI108">
        <v>484.36749300000002</v>
      </c>
      <c r="AJ108">
        <v>488.26446499999997</v>
      </c>
      <c r="AK108" s="109">
        <v>3.2000000000000001E-2</v>
      </c>
      <c r="AL108" s="26"/>
      <c r="AM108" s="27"/>
    </row>
    <row r="109" spans="1:39" ht="15" customHeight="1">
      <c r="A109" s="55" t="s">
        <v>373</v>
      </c>
      <c r="B109" t="s">
        <v>1827</v>
      </c>
      <c r="C109" t="s">
        <v>2380</v>
      </c>
      <c r="D109" t="s">
        <v>2381</v>
      </c>
      <c r="E109" t="s">
        <v>1289</v>
      </c>
      <c r="F109">
        <v>55.062869999999997</v>
      </c>
      <c r="G109">
        <v>88.148162999999997</v>
      </c>
      <c r="H109">
        <v>93.144019999999998</v>
      </c>
      <c r="I109">
        <v>93.668716000000003</v>
      </c>
      <c r="J109">
        <v>91.403937999999997</v>
      </c>
      <c r="K109">
        <v>91.426788000000002</v>
      </c>
      <c r="L109">
        <v>88.969727000000006</v>
      </c>
      <c r="M109">
        <v>88.268692000000001</v>
      </c>
      <c r="N109">
        <v>85.913444999999996</v>
      </c>
      <c r="O109">
        <v>84.896866000000003</v>
      </c>
      <c r="P109">
        <v>83.405997999999997</v>
      </c>
      <c r="Q109">
        <v>81.245293000000004</v>
      </c>
      <c r="R109">
        <v>79.638312999999997</v>
      </c>
      <c r="S109">
        <v>78.080635000000001</v>
      </c>
      <c r="T109">
        <v>76.583129999999997</v>
      </c>
      <c r="U109">
        <v>75.140929999999997</v>
      </c>
      <c r="V109">
        <v>73.753853000000007</v>
      </c>
      <c r="W109">
        <v>72.409797999999995</v>
      </c>
      <c r="X109">
        <v>71.107749999999996</v>
      </c>
      <c r="Y109">
        <v>69.857406999999995</v>
      </c>
      <c r="Z109">
        <v>68.661963999999998</v>
      </c>
      <c r="AA109">
        <v>67.527823999999995</v>
      </c>
      <c r="AB109">
        <v>66.450699</v>
      </c>
      <c r="AC109">
        <v>65.421654000000004</v>
      </c>
      <c r="AD109">
        <v>64.439414999999997</v>
      </c>
      <c r="AE109">
        <v>63.503596999999999</v>
      </c>
      <c r="AF109">
        <v>62.611904000000003</v>
      </c>
      <c r="AG109">
        <v>61.763278999999997</v>
      </c>
      <c r="AH109">
        <v>60.961575000000003</v>
      </c>
      <c r="AI109">
        <v>60.210163000000001</v>
      </c>
      <c r="AJ109">
        <v>59.510711999999998</v>
      </c>
      <c r="AK109" s="109">
        <v>3.0000000000000001E-3</v>
      </c>
      <c r="AL109" s="26"/>
      <c r="AM109" s="27"/>
    </row>
    <row r="110" spans="1:39" ht="15" customHeight="1">
      <c r="A110" s="55" t="s">
        <v>372</v>
      </c>
      <c r="B110" t="s">
        <v>1820</v>
      </c>
      <c r="C110" t="s">
        <v>2382</v>
      </c>
      <c r="D110" t="s">
        <v>2383</v>
      </c>
      <c r="E110" t="s">
        <v>1289</v>
      </c>
      <c r="F110">
        <v>1365.2841800000001</v>
      </c>
      <c r="G110">
        <v>1635.7054439999999</v>
      </c>
      <c r="H110">
        <v>1854.257202</v>
      </c>
      <c r="I110">
        <v>1988.5732419999999</v>
      </c>
      <c r="J110">
        <v>2136.0366210000002</v>
      </c>
      <c r="K110">
        <v>2275.3708499999998</v>
      </c>
      <c r="L110">
        <v>2411.5563959999999</v>
      </c>
      <c r="M110">
        <v>2550.5185550000001</v>
      </c>
      <c r="N110">
        <v>2691.8100589999999</v>
      </c>
      <c r="O110">
        <v>2834.7138669999999</v>
      </c>
      <c r="P110">
        <v>2978.3908689999998</v>
      </c>
      <c r="Q110">
        <v>3125.7846679999998</v>
      </c>
      <c r="R110">
        <v>3276.7978520000001</v>
      </c>
      <c r="S110">
        <v>3431.5751949999999</v>
      </c>
      <c r="T110">
        <v>3591.0878910000001</v>
      </c>
      <c r="U110">
        <v>3755.6552729999999</v>
      </c>
      <c r="V110">
        <v>3923.5664059999999</v>
      </c>
      <c r="W110">
        <v>4096.6557620000003</v>
      </c>
      <c r="X110">
        <v>4275.3842770000001</v>
      </c>
      <c r="Y110">
        <v>4459.8168949999999</v>
      </c>
      <c r="Z110">
        <v>4650.5634769999997</v>
      </c>
      <c r="AA110">
        <v>4846.8452150000003</v>
      </c>
      <c r="AB110">
        <v>5049.1879879999997</v>
      </c>
      <c r="AC110">
        <v>5256.9633789999998</v>
      </c>
      <c r="AD110">
        <v>5470.8505859999996</v>
      </c>
      <c r="AE110">
        <v>5690.3549800000001</v>
      </c>
      <c r="AF110">
        <v>5908.9458009999998</v>
      </c>
      <c r="AG110">
        <v>6131.7714839999999</v>
      </c>
      <c r="AH110">
        <v>6359.9526370000003</v>
      </c>
      <c r="AI110">
        <v>6594.6464839999999</v>
      </c>
      <c r="AJ110">
        <v>6837.3979490000002</v>
      </c>
      <c r="AK110" s="109">
        <v>5.5E-2</v>
      </c>
      <c r="AL110" s="26"/>
      <c r="AM110" s="27"/>
    </row>
    <row r="111" spans="1:39" ht="15" customHeight="1">
      <c r="A111" s="55" t="s">
        <v>371</v>
      </c>
      <c r="B111" t="s">
        <v>1825</v>
      </c>
      <c r="C111" t="s">
        <v>2384</v>
      </c>
      <c r="D111" t="s">
        <v>2385</v>
      </c>
      <c r="E111" t="s">
        <v>1289</v>
      </c>
      <c r="F111">
        <v>815.96551499999998</v>
      </c>
      <c r="G111">
        <v>1001.1632080000001</v>
      </c>
      <c r="H111">
        <v>1145.527466</v>
      </c>
      <c r="I111">
        <v>1223.701538</v>
      </c>
      <c r="J111">
        <v>1316.38147</v>
      </c>
      <c r="K111">
        <v>1414.18335</v>
      </c>
      <c r="L111">
        <v>1511.9415280000001</v>
      </c>
      <c r="M111">
        <v>1612.7854</v>
      </c>
      <c r="N111">
        <v>1716.461182</v>
      </c>
      <c r="O111">
        <v>1822.541138</v>
      </c>
      <c r="P111">
        <v>1930.5058590000001</v>
      </c>
      <c r="Q111">
        <v>2042.1467290000001</v>
      </c>
      <c r="R111">
        <v>2157.4663089999999</v>
      </c>
      <c r="S111">
        <v>2276.5834960000002</v>
      </c>
      <c r="T111">
        <v>2400.1423340000001</v>
      </c>
      <c r="U111">
        <v>2528.390625</v>
      </c>
      <c r="V111">
        <v>2660.2307129999999</v>
      </c>
      <c r="W111">
        <v>2796.913818</v>
      </c>
      <c r="X111">
        <v>2938.782471</v>
      </c>
      <c r="Y111">
        <v>3085.930664</v>
      </c>
      <c r="Z111">
        <v>3238.794922</v>
      </c>
      <c r="AA111">
        <v>3396.8791500000002</v>
      </c>
      <c r="AB111">
        <v>3560.6145019999999</v>
      </c>
      <c r="AC111">
        <v>3729.625732</v>
      </c>
      <c r="AD111">
        <v>3904.4179690000001</v>
      </c>
      <c r="AE111">
        <v>4084.7004390000002</v>
      </c>
      <c r="AF111">
        <v>4265.9638670000004</v>
      </c>
      <c r="AG111">
        <v>4451.779297</v>
      </c>
      <c r="AH111">
        <v>4642.955078</v>
      </c>
      <c r="AI111">
        <v>4840.3378910000001</v>
      </c>
      <c r="AJ111">
        <v>5045.0615230000003</v>
      </c>
      <c r="AK111" s="109">
        <v>6.3E-2</v>
      </c>
      <c r="AL111" s="26"/>
      <c r="AM111" s="27"/>
    </row>
    <row r="112" spans="1:39" ht="15" customHeight="1">
      <c r="A112" s="55" t="s">
        <v>370</v>
      </c>
      <c r="B112" t="s">
        <v>1826</v>
      </c>
      <c r="C112" t="s">
        <v>2386</v>
      </c>
      <c r="D112" t="s">
        <v>2387</v>
      </c>
      <c r="E112" t="s">
        <v>1289</v>
      </c>
      <c r="F112">
        <v>340.037598</v>
      </c>
      <c r="G112">
        <v>308.28213499999998</v>
      </c>
      <c r="H112">
        <v>367.070404</v>
      </c>
      <c r="I112">
        <v>422.83438100000001</v>
      </c>
      <c r="J112">
        <v>470.60272200000003</v>
      </c>
      <c r="K112">
        <v>500.10086100000001</v>
      </c>
      <c r="L112">
        <v>527.32080099999996</v>
      </c>
      <c r="M112">
        <v>554.50250200000005</v>
      </c>
      <c r="N112">
        <v>581.50146500000005</v>
      </c>
      <c r="O112">
        <v>608.10546899999997</v>
      </c>
      <c r="P112">
        <v>634.08019999999999</v>
      </c>
      <c r="Q112">
        <v>660.21868900000004</v>
      </c>
      <c r="R112">
        <v>686.41583300000002</v>
      </c>
      <c r="S112">
        <v>712.68151899999998</v>
      </c>
      <c r="T112">
        <v>739.237976</v>
      </c>
      <c r="U112">
        <v>766.13037099999997</v>
      </c>
      <c r="V112">
        <v>792.95251499999995</v>
      </c>
      <c r="W112">
        <v>820.07733199999996</v>
      </c>
      <c r="X112">
        <v>847.58660899999995</v>
      </c>
      <c r="Y112">
        <v>875.45623799999998</v>
      </c>
      <c r="Z112">
        <v>903.81671100000005</v>
      </c>
      <c r="AA112">
        <v>932.48303199999998</v>
      </c>
      <c r="AB112">
        <v>961.49804700000004</v>
      </c>
      <c r="AC112">
        <v>990.67492700000003</v>
      </c>
      <c r="AD112">
        <v>1020.133789</v>
      </c>
      <c r="AE112">
        <v>1049.7231449999999</v>
      </c>
      <c r="AF112">
        <v>1078.013794</v>
      </c>
      <c r="AG112">
        <v>1106.1010739999999</v>
      </c>
      <c r="AH112">
        <v>1134.2036129999999</v>
      </c>
      <c r="AI112">
        <v>1162.540649</v>
      </c>
      <c r="AJ112">
        <v>1191.409302</v>
      </c>
      <c r="AK112" s="109">
        <v>4.2999999999999997E-2</v>
      </c>
      <c r="AL112" s="26"/>
      <c r="AM112" s="27"/>
    </row>
    <row r="113" spans="1:39" ht="15" customHeight="1">
      <c r="A113" s="55" t="s">
        <v>369</v>
      </c>
      <c r="B113" t="s">
        <v>1827</v>
      </c>
      <c r="C113" t="s">
        <v>2388</v>
      </c>
      <c r="D113" t="s">
        <v>2389</v>
      </c>
      <c r="E113" t="s">
        <v>1289</v>
      </c>
      <c r="F113">
        <v>209.280945</v>
      </c>
      <c r="G113">
        <v>326.260132</v>
      </c>
      <c r="H113">
        <v>341.65927099999999</v>
      </c>
      <c r="I113">
        <v>342.03738399999997</v>
      </c>
      <c r="J113">
        <v>349.05258199999997</v>
      </c>
      <c r="K113">
        <v>361.08673099999999</v>
      </c>
      <c r="L113">
        <v>372.294128</v>
      </c>
      <c r="M113">
        <v>383.23062099999999</v>
      </c>
      <c r="N113">
        <v>393.847443</v>
      </c>
      <c r="O113">
        <v>404.06744400000002</v>
      </c>
      <c r="P113">
        <v>413.80484000000001</v>
      </c>
      <c r="Q113">
        <v>423.419128</v>
      </c>
      <c r="R113">
        <v>432.91568000000001</v>
      </c>
      <c r="S113">
        <v>442.31015000000002</v>
      </c>
      <c r="T113">
        <v>451.70751999999999</v>
      </c>
      <c r="U113">
        <v>461.13436899999999</v>
      </c>
      <c r="V113">
        <v>470.38320900000002</v>
      </c>
      <c r="W113">
        <v>479.66470299999997</v>
      </c>
      <c r="X113">
        <v>489.01522799999998</v>
      </c>
      <c r="Y113">
        <v>498.42996199999999</v>
      </c>
      <c r="Z113">
        <v>507.95187399999998</v>
      </c>
      <c r="AA113">
        <v>517.48278800000003</v>
      </c>
      <c r="AB113">
        <v>527.07586700000002</v>
      </c>
      <c r="AC113">
        <v>536.66265899999996</v>
      </c>
      <c r="AD113">
        <v>546.29894999999999</v>
      </c>
      <c r="AE113">
        <v>555.930969</v>
      </c>
      <c r="AF113">
        <v>564.96832300000005</v>
      </c>
      <c r="AG113">
        <v>573.89111300000002</v>
      </c>
      <c r="AH113">
        <v>582.794128</v>
      </c>
      <c r="AI113">
        <v>591.76806599999998</v>
      </c>
      <c r="AJ113">
        <v>600.92730700000004</v>
      </c>
      <c r="AK113" s="109">
        <v>3.5999999999999997E-2</v>
      </c>
      <c r="AL113" s="26"/>
      <c r="AM113" s="27"/>
    </row>
    <row r="114" spans="1:39" ht="15" customHeight="1">
      <c r="A114" s="55" t="s">
        <v>368</v>
      </c>
      <c r="B114" t="s">
        <v>1821</v>
      </c>
      <c r="C114" t="s">
        <v>2390</v>
      </c>
      <c r="D114" t="s">
        <v>2391</v>
      </c>
      <c r="E114" t="s">
        <v>1289</v>
      </c>
      <c r="F114">
        <v>440.38687099999999</v>
      </c>
      <c r="G114">
        <v>700.07110599999999</v>
      </c>
      <c r="H114">
        <v>789.13433799999996</v>
      </c>
      <c r="I114">
        <v>836.35314900000003</v>
      </c>
      <c r="J114">
        <v>901.83966099999998</v>
      </c>
      <c r="K114">
        <v>977.58837900000003</v>
      </c>
      <c r="L114">
        <v>1061.088501</v>
      </c>
      <c r="M114">
        <v>1151.2749020000001</v>
      </c>
      <c r="N114">
        <v>1248.4670410000001</v>
      </c>
      <c r="O114">
        <v>1351.7248540000001</v>
      </c>
      <c r="P114">
        <v>1459.3897710000001</v>
      </c>
      <c r="Q114">
        <v>1570.227905</v>
      </c>
      <c r="R114">
        <v>1682.8214109999999</v>
      </c>
      <c r="S114">
        <v>1796.0900879999999</v>
      </c>
      <c r="T114">
        <v>1909.6088870000001</v>
      </c>
      <c r="U114">
        <v>2026.4490969999999</v>
      </c>
      <c r="V114">
        <v>2148.0651859999998</v>
      </c>
      <c r="W114">
        <v>2275.3671880000002</v>
      </c>
      <c r="X114">
        <v>2408.6594239999999</v>
      </c>
      <c r="Y114">
        <v>2548.0759280000002</v>
      </c>
      <c r="Z114">
        <v>2693.7065429999998</v>
      </c>
      <c r="AA114">
        <v>2844.6145019999999</v>
      </c>
      <c r="AB114">
        <v>3001.5932619999999</v>
      </c>
      <c r="AC114">
        <v>3165.0708009999998</v>
      </c>
      <c r="AD114">
        <v>3335.0808109999998</v>
      </c>
      <c r="AE114">
        <v>3511.719971</v>
      </c>
      <c r="AF114">
        <v>3694.033203</v>
      </c>
      <c r="AG114">
        <v>3882.5349120000001</v>
      </c>
      <c r="AH114">
        <v>4077.71875</v>
      </c>
      <c r="AI114">
        <v>4279.529297</v>
      </c>
      <c r="AJ114">
        <v>4488.2006840000004</v>
      </c>
      <c r="AK114" s="109">
        <v>0.08</v>
      </c>
      <c r="AL114" s="26"/>
      <c r="AM114" s="27"/>
    </row>
    <row r="115" spans="1:39" ht="15" customHeight="1">
      <c r="A115" s="55" t="s">
        <v>367</v>
      </c>
      <c r="B115" t="s">
        <v>1825</v>
      </c>
      <c r="C115" t="s">
        <v>2392</v>
      </c>
      <c r="D115" t="s">
        <v>2393</v>
      </c>
      <c r="E115" t="s">
        <v>1289</v>
      </c>
      <c r="F115">
        <v>330.22488399999997</v>
      </c>
      <c r="G115">
        <v>518.42797900000005</v>
      </c>
      <c r="H115">
        <v>580.25158699999997</v>
      </c>
      <c r="I115">
        <v>612.604919</v>
      </c>
      <c r="J115">
        <v>665.15765399999998</v>
      </c>
      <c r="K115">
        <v>726.91375700000003</v>
      </c>
      <c r="L115">
        <v>794.571777</v>
      </c>
      <c r="M115">
        <v>867.98016399999995</v>
      </c>
      <c r="N115">
        <v>947.44653300000004</v>
      </c>
      <c r="O115">
        <v>1032.302246</v>
      </c>
      <c r="P115">
        <v>1121.293457</v>
      </c>
      <c r="Q115">
        <v>1213.471558</v>
      </c>
      <c r="R115">
        <v>1307.7080080000001</v>
      </c>
      <c r="S115">
        <v>1403.1236570000001</v>
      </c>
      <c r="T115">
        <v>1499.346802</v>
      </c>
      <c r="U115">
        <v>1598.8073730000001</v>
      </c>
      <c r="V115">
        <v>1702.6857910000001</v>
      </c>
      <c r="W115">
        <v>1811.728149</v>
      </c>
      <c r="X115">
        <v>1926.2060550000001</v>
      </c>
      <c r="Y115">
        <v>2046.2529300000001</v>
      </c>
      <c r="Z115">
        <v>2171.961914</v>
      </c>
      <c r="AA115">
        <v>2302.5961910000001</v>
      </c>
      <c r="AB115">
        <v>2438.814453</v>
      </c>
      <c r="AC115">
        <v>2580.9892580000001</v>
      </c>
      <c r="AD115">
        <v>2729.1669919999999</v>
      </c>
      <c r="AE115">
        <v>2883.446289</v>
      </c>
      <c r="AF115">
        <v>3043.0588379999999</v>
      </c>
      <c r="AG115">
        <v>3208.4326169999999</v>
      </c>
      <c r="AH115">
        <v>3379.9941410000001</v>
      </c>
      <c r="AI115">
        <v>3557.7084960000002</v>
      </c>
      <c r="AJ115">
        <v>3741.7873540000001</v>
      </c>
      <c r="AK115" s="109">
        <v>8.4000000000000005E-2</v>
      </c>
      <c r="AL115" s="26"/>
      <c r="AM115" s="27"/>
    </row>
    <row r="116" spans="1:39" ht="15" customHeight="1">
      <c r="A116" s="55" t="s">
        <v>366</v>
      </c>
      <c r="B116" t="s">
        <v>1826</v>
      </c>
      <c r="C116" t="s">
        <v>2394</v>
      </c>
      <c r="D116" t="s">
        <v>2395</v>
      </c>
      <c r="E116" t="s">
        <v>1289</v>
      </c>
      <c r="F116">
        <v>53.243789999999997</v>
      </c>
      <c r="G116">
        <v>64.227119000000002</v>
      </c>
      <c r="H116">
        <v>87.110809000000003</v>
      </c>
      <c r="I116">
        <v>102.614288</v>
      </c>
      <c r="J116">
        <v>111.24337800000001</v>
      </c>
      <c r="K116">
        <v>118.435143</v>
      </c>
      <c r="L116">
        <v>127.291275</v>
      </c>
      <c r="M116">
        <v>136.74299600000001</v>
      </c>
      <c r="N116">
        <v>146.80941799999999</v>
      </c>
      <c r="O116">
        <v>157.38606300000001</v>
      </c>
      <c r="P116">
        <v>168.30401599999999</v>
      </c>
      <c r="Q116">
        <v>179.43365499999999</v>
      </c>
      <c r="R116">
        <v>190.648346</v>
      </c>
      <c r="S116">
        <v>201.84840399999999</v>
      </c>
      <c r="T116">
        <v>212.99745200000001</v>
      </c>
      <c r="U116">
        <v>224.38189700000001</v>
      </c>
      <c r="V116">
        <v>236.12338299999999</v>
      </c>
      <c r="W116">
        <v>248.308853</v>
      </c>
      <c r="X116">
        <v>260.95977800000003</v>
      </c>
      <c r="Y116">
        <v>274.08126800000002</v>
      </c>
      <c r="Z116">
        <v>287.68087800000001</v>
      </c>
      <c r="AA116">
        <v>301.653503</v>
      </c>
      <c r="AB116">
        <v>316.07543900000002</v>
      </c>
      <c r="AC116">
        <v>330.97872899999999</v>
      </c>
      <c r="AD116">
        <v>346.36120599999998</v>
      </c>
      <c r="AE116">
        <v>362.22610500000002</v>
      </c>
      <c r="AF116">
        <v>378.46691900000002</v>
      </c>
      <c r="AG116">
        <v>395.13980099999998</v>
      </c>
      <c r="AH116">
        <v>412.28225700000002</v>
      </c>
      <c r="AI116">
        <v>429.885132</v>
      </c>
      <c r="AJ116">
        <v>447.96362299999998</v>
      </c>
      <c r="AK116" s="109">
        <v>7.3999999999999996E-2</v>
      </c>
      <c r="AL116" s="26"/>
      <c r="AM116" s="27"/>
    </row>
    <row r="117" spans="1:39" ht="15" customHeight="1">
      <c r="A117" s="55" t="s">
        <v>365</v>
      </c>
      <c r="B117" t="s">
        <v>1827</v>
      </c>
      <c r="C117" t="s">
        <v>2396</v>
      </c>
      <c r="D117" t="s">
        <v>2397</v>
      </c>
      <c r="E117" t="s">
        <v>1289</v>
      </c>
      <c r="F117">
        <v>56.918174999999998</v>
      </c>
      <c r="G117">
        <v>117.416</v>
      </c>
      <c r="H117">
        <v>121.77190400000001</v>
      </c>
      <c r="I117">
        <v>121.133888</v>
      </c>
      <c r="J117">
        <v>125.438644</v>
      </c>
      <c r="K117">
        <v>132.23950199999999</v>
      </c>
      <c r="L117">
        <v>139.22551000000001</v>
      </c>
      <c r="M117">
        <v>146.55181899999999</v>
      </c>
      <c r="N117">
        <v>154.21101400000001</v>
      </c>
      <c r="O117">
        <v>162.03651400000001</v>
      </c>
      <c r="P117">
        <v>169.79234299999999</v>
      </c>
      <c r="Q117">
        <v>177.32266200000001</v>
      </c>
      <c r="R117">
        <v>184.46513400000001</v>
      </c>
      <c r="S117">
        <v>191.118011</v>
      </c>
      <c r="T117">
        <v>197.26461800000001</v>
      </c>
      <c r="U117">
        <v>203.25984199999999</v>
      </c>
      <c r="V117">
        <v>209.25607299999999</v>
      </c>
      <c r="W117">
        <v>215.33000200000001</v>
      </c>
      <c r="X117">
        <v>221.493652</v>
      </c>
      <c r="Y117">
        <v>227.741592</v>
      </c>
      <c r="Z117">
        <v>234.06372099999999</v>
      </c>
      <c r="AA117">
        <v>240.36480700000001</v>
      </c>
      <c r="AB117">
        <v>246.703339</v>
      </c>
      <c r="AC117">
        <v>253.10273699999999</v>
      </c>
      <c r="AD117">
        <v>259.55242900000002</v>
      </c>
      <c r="AE117">
        <v>266.04760700000003</v>
      </c>
      <c r="AF117">
        <v>272.50723299999999</v>
      </c>
      <c r="AG117">
        <v>278.96246300000001</v>
      </c>
      <c r="AH117">
        <v>285.44250499999998</v>
      </c>
      <c r="AI117">
        <v>291.93530299999998</v>
      </c>
      <c r="AJ117">
        <v>298.44970699999999</v>
      </c>
      <c r="AK117" s="109">
        <v>5.7000000000000002E-2</v>
      </c>
      <c r="AL117" s="26"/>
      <c r="AM117" s="27"/>
    </row>
    <row r="118" spans="1:39" ht="15" customHeight="1">
      <c r="A118" s="55" t="s">
        <v>364</v>
      </c>
      <c r="B118" t="s">
        <v>1822</v>
      </c>
      <c r="C118" t="s">
        <v>2398</v>
      </c>
      <c r="D118" t="s">
        <v>2399</v>
      </c>
      <c r="E118" t="s">
        <v>1289</v>
      </c>
      <c r="F118">
        <v>215.09840399999999</v>
      </c>
      <c r="G118">
        <v>592.88147000000004</v>
      </c>
      <c r="H118">
        <v>663.31213400000001</v>
      </c>
      <c r="I118">
        <v>709.13122599999997</v>
      </c>
      <c r="J118">
        <v>725.06152299999997</v>
      </c>
      <c r="K118">
        <v>748.91516100000001</v>
      </c>
      <c r="L118">
        <v>767.30688499999997</v>
      </c>
      <c r="M118">
        <v>786.285034</v>
      </c>
      <c r="N118">
        <v>805.89562999999998</v>
      </c>
      <c r="O118">
        <v>826.14086899999995</v>
      </c>
      <c r="P118">
        <v>847.036743</v>
      </c>
      <c r="Q118">
        <v>868.59155299999998</v>
      </c>
      <c r="R118">
        <v>890.67834500000004</v>
      </c>
      <c r="S118">
        <v>913.21630900000002</v>
      </c>
      <c r="T118">
        <v>936.18823199999997</v>
      </c>
      <c r="U118">
        <v>959.58526600000005</v>
      </c>
      <c r="V118">
        <v>983.28900099999998</v>
      </c>
      <c r="W118">
        <v>1007.1714480000001</v>
      </c>
      <c r="X118">
        <v>1030.7963870000001</v>
      </c>
      <c r="Y118">
        <v>1054.4223629999999</v>
      </c>
      <c r="Z118">
        <v>1078.7960210000001</v>
      </c>
      <c r="AA118">
        <v>1103.908447</v>
      </c>
      <c r="AB118">
        <v>1129.802856</v>
      </c>
      <c r="AC118">
        <v>1156.5035399999999</v>
      </c>
      <c r="AD118">
        <v>1184.0280760000001</v>
      </c>
      <c r="AE118">
        <v>1212.408081</v>
      </c>
      <c r="AF118">
        <v>1241.6367190000001</v>
      </c>
      <c r="AG118">
        <v>1271.7645259999999</v>
      </c>
      <c r="AH118">
        <v>1302.8282469999999</v>
      </c>
      <c r="AI118">
        <v>1334.8472899999999</v>
      </c>
      <c r="AJ118">
        <v>1367.857178</v>
      </c>
      <c r="AK118" s="109">
        <v>6.4000000000000001E-2</v>
      </c>
      <c r="AL118" s="26"/>
      <c r="AM118" s="27"/>
    </row>
    <row r="119" spans="1:39" ht="15" customHeight="1">
      <c r="A119" s="55" t="s">
        <v>363</v>
      </c>
      <c r="B119" t="s">
        <v>1825</v>
      </c>
      <c r="C119" t="s">
        <v>2400</v>
      </c>
      <c r="D119" t="s">
        <v>2401</v>
      </c>
      <c r="E119" t="s">
        <v>1289</v>
      </c>
      <c r="F119">
        <v>97.036285000000007</v>
      </c>
      <c r="G119">
        <v>236.232574</v>
      </c>
      <c r="H119">
        <v>269.32894900000002</v>
      </c>
      <c r="I119">
        <v>286.37194799999997</v>
      </c>
      <c r="J119">
        <v>303.03973400000001</v>
      </c>
      <c r="K119">
        <v>319.53961199999998</v>
      </c>
      <c r="L119">
        <v>332.935608</v>
      </c>
      <c r="M119">
        <v>346.762024</v>
      </c>
      <c r="N119">
        <v>361.04272500000002</v>
      </c>
      <c r="O119">
        <v>375.783051</v>
      </c>
      <c r="P119">
        <v>390.99529999999999</v>
      </c>
      <c r="Q119">
        <v>406.68682899999999</v>
      </c>
      <c r="R119">
        <v>422.79965199999998</v>
      </c>
      <c r="S119">
        <v>439.29388399999999</v>
      </c>
      <c r="T119">
        <v>456.15853900000002</v>
      </c>
      <c r="U119">
        <v>473.38635299999999</v>
      </c>
      <c r="V119">
        <v>490.91253699999999</v>
      </c>
      <c r="W119">
        <v>508.66204800000003</v>
      </c>
      <c r="X119">
        <v>526.38958700000001</v>
      </c>
      <c r="Y119">
        <v>544.21948199999997</v>
      </c>
      <c r="Z119">
        <v>562.55401600000005</v>
      </c>
      <c r="AA119">
        <v>581.39404300000001</v>
      </c>
      <c r="AB119">
        <v>600.76538100000005</v>
      </c>
      <c r="AC119">
        <v>620.685608</v>
      </c>
      <c r="AD119">
        <v>641.16882299999997</v>
      </c>
      <c r="AE119">
        <v>662.23748799999998</v>
      </c>
      <c r="AF119">
        <v>683.89624000000003</v>
      </c>
      <c r="AG119">
        <v>706.17449999999997</v>
      </c>
      <c r="AH119">
        <v>729.09759499999996</v>
      </c>
      <c r="AI119">
        <v>752.67999299999997</v>
      </c>
      <c r="AJ119">
        <v>776.94836399999997</v>
      </c>
      <c r="AK119" s="109">
        <v>7.1999999999999995E-2</v>
      </c>
      <c r="AL119" s="26"/>
      <c r="AM119" s="27"/>
    </row>
    <row r="120" spans="1:39" ht="15" customHeight="1">
      <c r="A120" s="55" t="s">
        <v>362</v>
      </c>
      <c r="B120" t="s">
        <v>1826</v>
      </c>
      <c r="C120" t="s">
        <v>2402</v>
      </c>
      <c r="D120" t="s">
        <v>2403</v>
      </c>
      <c r="E120" t="s">
        <v>1289</v>
      </c>
      <c r="F120">
        <v>51.851081999999998</v>
      </c>
      <c r="G120">
        <v>66.526084999999995</v>
      </c>
      <c r="H120">
        <v>90.924560999999997</v>
      </c>
      <c r="I120">
        <v>107.085571</v>
      </c>
      <c r="J120">
        <v>116.31864899999999</v>
      </c>
      <c r="K120">
        <v>123.44004099999999</v>
      </c>
      <c r="L120">
        <v>127.53224899999999</v>
      </c>
      <c r="M120">
        <v>131.72679099999999</v>
      </c>
      <c r="N120">
        <v>136.03387499999999</v>
      </c>
      <c r="O120">
        <v>140.452911</v>
      </c>
      <c r="P120">
        <v>144.98237599999999</v>
      </c>
      <c r="Q120">
        <v>149.62666300000001</v>
      </c>
      <c r="R120">
        <v>154.37025499999999</v>
      </c>
      <c r="S120">
        <v>159.20645099999999</v>
      </c>
      <c r="T120">
        <v>164.13526899999999</v>
      </c>
      <c r="U120">
        <v>169.15759299999999</v>
      </c>
      <c r="V120">
        <v>174.26251199999999</v>
      </c>
      <c r="W120">
        <v>179.44238300000001</v>
      </c>
      <c r="X120">
        <v>184.65934799999999</v>
      </c>
      <c r="Y120">
        <v>189.93507399999999</v>
      </c>
      <c r="Z120">
        <v>195.33839399999999</v>
      </c>
      <c r="AA120">
        <v>200.86386100000001</v>
      </c>
      <c r="AB120">
        <v>206.52204900000001</v>
      </c>
      <c r="AC120">
        <v>212.316666</v>
      </c>
      <c r="AD120">
        <v>218.25029000000001</v>
      </c>
      <c r="AE120">
        <v>224.32707199999999</v>
      </c>
      <c r="AF120">
        <v>230.53735399999999</v>
      </c>
      <c r="AG120">
        <v>236.89747600000001</v>
      </c>
      <c r="AH120">
        <v>243.413712</v>
      </c>
      <c r="AI120">
        <v>250.09236100000001</v>
      </c>
      <c r="AJ120">
        <v>256.93670700000001</v>
      </c>
      <c r="AK120" s="109">
        <v>5.5E-2</v>
      </c>
      <c r="AL120" s="26"/>
      <c r="AM120" s="27"/>
    </row>
    <row r="121" spans="1:39" ht="15" customHeight="1">
      <c r="A121" s="55" t="s">
        <v>361</v>
      </c>
      <c r="B121" t="s">
        <v>1827</v>
      </c>
      <c r="C121" t="s">
        <v>2404</v>
      </c>
      <c r="D121" t="s">
        <v>2405</v>
      </c>
      <c r="E121" t="s">
        <v>1289</v>
      </c>
      <c r="F121">
        <v>66.211044000000001</v>
      </c>
      <c r="G121">
        <v>290.12283300000001</v>
      </c>
      <c r="H121">
        <v>303.05859400000003</v>
      </c>
      <c r="I121">
        <v>315.67370599999998</v>
      </c>
      <c r="J121">
        <v>305.70309400000002</v>
      </c>
      <c r="K121">
        <v>305.93548600000003</v>
      </c>
      <c r="L121">
        <v>306.83898900000003</v>
      </c>
      <c r="M121">
        <v>307.79617300000001</v>
      </c>
      <c r="N121">
        <v>308.81906099999998</v>
      </c>
      <c r="O121">
        <v>309.90490699999998</v>
      </c>
      <c r="P121">
        <v>311.05908199999999</v>
      </c>
      <c r="Q121">
        <v>312.27810699999998</v>
      </c>
      <c r="R121">
        <v>313.50839200000001</v>
      </c>
      <c r="S121">
        <v>314.71597300000002</v>
      </c>
      <c r="T121">
        <v>315.894409</v>
      </c>
      <c r="U121">
        <v>317.04132099999998</v>
      </c>
      <c r="V121">
        <v>318.11395299999998</v>
      </c>
      <c r="W121">
        <v>319.06701700000002</v>
      </c>
      <c r="X121">
        <v>319.74749800000001</v>
      </c>
      <c r="Y121">
        <v>320.267853</v>
      </c>
      <c r="Z121">
        <v>320.90365600000001</v>
      </c>
      <c r="AA121">
        <v>321.65054300000003</v>
      </c>
      <c r="AB121">
        <v>322.51541099999997</v>
      </c>
      <c r="AC121">
        <v>323.50125100000002</v>
      </c>
      <c r="AD121">
        <v>324.60891700000002</v>
      </c>
      <c r="AE121">
        <v>325.84350599999999</v>
      </c>
      <c r="AF121">
        <v>327.20306399999998</v>
      </c>
      <c r="AG121">
        <v>328.69259599999998</v>
      </c>
      <c r="AH121">
        <v>330.316956</v>
      </c>
      <c r="AI121">
        <v>332.074951</v>
      </c>
      <c r="AJ121">
        <v>333.97216800000001</v>
      </c>
      <c r="AK121" s="109">
        <v>5.5E-2</v>
      </c>
      <c r="AL121" s="26"/>
      <c r="AM121" s="27"/>
    </row>
    <row r="122" spans="1:39" ht="15" customHeight="1">
      <c r="A122" s="55" t="s">
        <v>360</v>
      </c>
      <c r="B122" t="s">
        <v>153</v>
      </c>
      <c r="C122" t="s">
        <v>2406</v>
      </c>
      <c r="D122" t="s">
        <v>2407</v>
      </c>
      <c r="E122" t="s">
        <v>1289</v>
      </c>
      <c r="F122">
        <v>12280.303711</v>
      </c>
      <c r="G122">
        <v>22980.896484000001</v>
      </c>
      <c r="H122">
        <v>25378.0625</v>
      </c>
      <c r="I122">
        <v>26569.019531000002</v>
      </c>
      <c r="J122">
        <v>27711.851562</v>
      </c>
      <c r="K122">
        <v>28977.505859000001</v>
      </c>
      <c r="L122">
        <v>30105.019531000002</v>
      </c>
      <c r="M122">
        <v>31124.380859000001</v>
      </c>
      <c r="N122">
        <v>32226.033202999999</v>
      </c>
      <c r="O122">
        <v>33309.214844000002</v>
      </c>
      <c r="P122">
        <v>34444.164062000003</v>
      </c>
      <c r="Q122">
        <v>35623.042969000002</v>
      </c>
      <c r="R122">
        <v>36857.359375</v>
      </c>
      <c r="S122">
        <v>38124.085937999997</v>
      </c>
      <c r="T122">
        <v>39440.8125</v>
      </c>
      <c r="U122">
        <v>40810.386719000002</v>
      </c>
      <c r="V122">
        <v>42199.804687999997</v>
      </c>
      <c r="W122">
        <v>43613.839844000002</v>
      </c>
      <c r="X122">
        <v>45073.320312000003</v>
      </c>
      <c r="Y122">
        <v>46597.105469000002</v>
      </c>
      <c r="Z122">
        <v>48191.488280999998</v>
      </c>
      <c r="AA122">
        <v>49831.039062000003</v>
      </c>
      <c r="AB122">
        <v>51524.105469000002</v>
      </c>
      <c r="AC122">
        <v>53267.585937999997</v>
      </c>
      <c r="AD122">
        <v>55056.839844000002</v>
      </c>
      <c r="AE122">
        <v>56907.328125</v>
      </c>
      <c r="AF122">
        <v>58779.902344000002</v>
      </c>
      <c r="AG122">
        <v>60688.246094000002</v>
      </c>
      <c r="AH122">
        <v>62673.082030999998</v>
      </c>
      <c r="AI122">
        <v>64712.183594000002</v>
      </c>
      <c r="AJ122">
        <v>66809.179688000004</v>
      </c>
      <c r="AK122" s="109">
        <v>5.8000000000000003E-2</v>
      </c>
      <c r="AL122" s="33"/>
      <c r="AM122" s="31"/>
    </row>
    <row r="123" spans="1:39" ht="15" customHeight="1">
      <c r="A123" s="112"/>
      <c r="B123" t="s">
        <v>359</v>
      </c>
      <c r="D123" t="s">
        <v>2408</v>
      </c>
    </row>
    <row r="124" spans="1:39" ht="15" customHeight="1">
      <c r="A124" s="55" t="s">
        <v>358</v>
      </c>
      <c r="B124" t="s">
        <v>1810</v>
      </c>
      <c r="C124" t="s">
        <v>2409</v>
      </c>
      <c r="D124" t="s">
        <v>2410</v>
      </c>
      <c r="E124" t="s">
        <v>1289</v>
      </c>
      <c r="F124">
        <v>4864.5805659999996</v>
      </c>
      <c r="G124">
        <v>1395.6361079999999</v>
      </c>
      <c r="H124">
        <v>917.33941700000003</v>
      </c>
      <c r="I124">
        <v>815.35485800000004</v>
      </c>
      <c r="J124">
        <v>690.246399</v>
      </c>
      <c r="K124">
        <v>642.76806599999998</v>
      </c>
      <c r="L124">
        <v>542.60638400000005</v>
      </c>
      <c r="M124">
        <v>500.46283</v>
      </c>
      <c r="N124">
        <v>430.26001000000002</v>
      </c>
      <c r="O124">
        <v>405.21490499999999</v>
      </c>
      <c r="P124">
        <v>397.34491000000003</v>
      </c>
      <c r="Q124">
        <v>389.10418700000002</v>
      </c>
      <c r="R124">
        <v>380.41162100000003</v>
      </c>
      <c r="S124">
        <v>371.37164300000001</v>
      </c>
      <c r="T124">
        <v>361.919037</v>
      </c>
      <c r="U124">
        <v>352.056061</v>
      </c>
      <c r="V124">
        <v>341.94409200000001</v>
      </c>
      <c r="W124">
        <v>331.60095200000001</v>
      </c>
      <c r="X124">
        <v>320.942993</v>
      </c>
      <c r="Y124">
        <v>309.88790899999998</v>
      </c>
      <c r="Z124">
        <v>298.41497800000002</v>
      </c>
      <c r="AA124">
        <v>286.65527300000002</v>
      </c>
      <c r="AB124">
        <v>274.59964000000002</v>
      </c>
      <c r="AC124">
        <v>262.25744600000002</v>
      </c>
      <c r="AD124">
        <v>249.651779</v>
      </c>
      <c r="AE124">
        <v>236.652557</v>
      </c>
      <c r="AF124">
        <v>223.43649300000001</v>
      </c>
      <c r="AG124">
        <v>210.03012100000001</v>
      </c>
      <c r="AH124">
        <v>196.147141</v>
      </c>
      <c r="AI124">
        <v>181.94506799999999</v>
      </c>
      <c r="AJ124">
        <v>167.394485</v>
      </c>
      <c r="AK124" s="109">
        <v>-0.106</v>
      </c>
      <c r="AL124" s="26"/>
      <c r="AM124" s="27"/>
    </row>
    <row r="125" spans="1:39" ht="15" customHeight="1">
      <c r="A125" s="55" t="s">
        <v>357</v>
      </c>
      <c r="B125" t="s">
        <v>1825</v>
      </c>
      <c r="C125" t="s">
        <v>2411</v>
      </c>
      <c r="D125" t="s">
        <v>2412</v>
      </c>
      <c r="E125" t="s">
        <v>1289</v>
      </c>
      <c r="F125">
        <v>2563.5942380000001</v>
      </c>
      <c r="G125">
        <v>549.38433799999996</v>
      </c>
      <c r="H125">
        <v>218.66958600000001</v>
      </c>
      <c r="I125">
        <v>170.02320900000001</v>
      </c>
      <c r="J125">
        <v>133.226913</v>
      </c>
      <c r="K125">
        <v>94.664779999999993</v>
      </c>
      <c r="L125">
        <v>55.308028999999998</v>
      </c>
      <c r="M125">
        <v>15.151932</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t="s">
        <v>146</v>
      </c>
      <c r="AL125" s="26"/>
      <c r="AM125" s="27"/>
    </row>
    <row r="126" spans="1:39" ht="15" customHeight="1">
      <c r="A126" s="55" t="s">
        <v>356</v>
      </c>
      <c r="B126" t="s">
        <v>1826</v>
      </c>
      <c r="C126" t="s">
        <v>2413</v>
      </c>
      <c r="D126" t="s">
        <v>2414</v>
      </c>
      <c r="E126" t="s">
        <v>1289</v>
      </c>
      <c r="F126">
        <v>289.20523100000003</v>
      </c>
      <c r="G126">
        <v>141.729263</v>
      </c>
      <c r="H126">
        <v>91.605369999999994</v>
      </c>
      <c r="I126">
        <v>71.449959000000007</v>
      </c>
      <c r="J126">
        <v>6.6538810000000002</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t="s">
        <v>146</v>
      </c>
      <c r="AL126" s="26"/>
      <c r="AM126" s="27"/>
    </row>
    <row r="127" spans="1:39" ht="15" customHeight="1">
      <c r="A127" s="55" t="s">
        <v>355</v>
      </c>
      <c r="B127" t="s">
        <v>1827</v>
      </c>
      <c r="C127" t="s">
        <v>2415</v>
      </c>
      <c r="D127" t="s">
        <v>2416</v>
      </c>
      <c r="E127" t="s">
        <v>1289</v>
      </c>
      <c r="F127">
        <v>2011.780884</v>
      </c>
      <c r="G127">
        <v>704.52252199999998</v>
      </c>
      <c r="H127">
        <v>607.06445299999996</v>
      </c>
      <c r="I127">
        <v>573.88171399999999</v>
      </c>
      <c r="J127">
        <v>550.36560099999997</v>
      </c>
      <c r="K127">
        <v>548.10327099999995</v>
      </c>
      <c r="L127">
        <v>487.29834</v>
      </c>
      <c r="M127">
        <v>485.31088299999999</v>
      </c>
      <c r="N127">
        <v>430.26001000000002</v>
      </c>
      <c r="O127">
        <v>405.21490499999999</v>
      </c>
      <c r="P127">
        <v>397.34491000000003</v>
      </c>
      <c r="Q127">
        <v>389.10418700000002</v>
      </c>
      <c r="R127">
        <v>380.41162100000003</v>
      </c>
      <c r="S127">
        <v>371.37164300000001</v>
      </c>
      <c r="T127">
        <v>361.919037</v>
      </c>
      <c r="U127">
        <v>352.056061</v>
      </c>
      <c r="V127">
        <v>341.94409200000001</v>
      </c>
      <c r="W127">
        <v>331.60095200000001</v>
      </c>
      <c r="X127">
        <v>320.942993</v>
      </c>
      <c r="Y127">
        <v>309.88790899999998</v>
      </c>
      <c r="Z127">
        <v>298.41497800000002</v>
      </c>
      <c r="AA127">
        <v>286.65527300000002</v>
      </c>
      <c r="AB127">
        <v>274.59964000000002</v>
      </c>
      <c r="AC127">
        <v>262.25744600000002</v>
      </c>
      <c r="AD127">
        <v>249.651779</v>
      </c>
      <c r="AE127">
        <v>236.652557</v>
      </c>
      <c r="AF127">
        <v>223.43649300000001</v>
      </c>
      <c r="AG127">
        <v>210.03012100000001</v>
      </c>
      <c r="AH127">
        <v>196.147141</v>
      </c>
      <c r="AI127">
        <v>181.94506799999999</v>
      </c>
      <c r="AJ127">
        <v>167.394485</v>
      </c>
      <c r="AK127" s="109">
        <v>-0.08</v>
      </c>
      <c r="AL127" s="26"/>
      <c r="AM127" s="27"/>
    </row>
    <row r="128" spans="1:39" ht="15" customHeight="1">
      <c r="A128" s="55" t="s">
        <v>354</v>
      </c>
      <c r="B128" t="s">
        <v>1811</v>
      </c>
      <c r="C128" t="s">
        <v>2417</v>
      </c>
      <c r="D128" t="s">
        <v>2418</v>
      </c>
      <c r="E128" t="s">
        <v>1289</v>
      </c>
      <c r="F128">
        <v>640.33941700000003</v>
      </c>
      <c r="G128">
        <v>226.37356600000001</v>
      </c>
      <c r="H128">
        <v>133.60017400000001</v>
      </c>
      <c r="I128">
        <v>106.79722599999999</v>
      </c>
      <c r="J128">
        <v>97.950050000000005</v>
      </c>
      <c r="K128">
        <v>92.875259</v>
      </c>
      <c r="L128">
        <v>86.662154999999998</v>
      </c>
      <c r="M128">
        <v>79.684005999999997</v>
      </c>
      <c r="N128">
        <v>72.460480000000004</v>
      </c>
      <c r="O128">
        <v>64.983199999999997</v>
      </c>
      <c r="P128">
        <v>58.498241</v>
      </c>
      <c r="Q128">
        <v>54.206318000000003</v>
      </c>
      <c r="R128">
        <v>52.093918000000002</v>
      </c>
      <c r="S128">
        <v>50.475181999999997</v>
      </c>
      <c r="T128">
        <v>48.821708999999998</v>
      </c>
      <c r="U128">
        <v>47.144320999999998</v>
      </c>
      <c r="V128">
        <v>45.426121000000002</v>
      </c>
      <c r="W128">
        <v>43.686549999999997</v>
      </c>
      <c r="X128">
        <v>41.926772999999997</v>
      </c>
      <c r="Y128">
        <v>40.144306</v>
      </c>
      <c r="Z128">
        <v>38.343628000000002</v>
      </c>
      <c r="AA128">
        <v>36.541077000000001</v>
      </c>
      <c r="AB128">
        <v>34.724907000000002</v>
      </c>
      <c r="AC128">
        <v>32.897762</v>
      </c>
      <c r="AD128">
        <v>31.060665</v>
      </c>
      <c r="AE128">
        <v>29.213979999999999</v>
      </c>
      <c r="AF128">
        <v>27.358619999999998</v>
      </c>
      <c r="AG128">
        <v>25.498349999999999</v>
      </c>
      <c r="AH128">
        <v>23.639606000000001</v>
      </c>
      <c r="AI128">
        <v>21.786003000000001</v>
      </c>
      <c r="AJ128">
        <v>19.934574000000001</v>
      </c>
      <c r="AK128" s="109">
        <v>-0.109</v>
      </c>
      <c r="AL128" s="26"/>
      <c r="AM128" s="27"/>
    </row>
    <row r="129" spans="1:39" ht="15" customHeight="1">
      <c r="A129" s="55" t="s">
        <v>353</v>
      </c>
      <c r="B129" t="s">
        <v>1825</v>
      </c>
      <c r="C129" t="s">
        <v>2419</v>
      </c>
      <c r="D129" t="s">
        <v>2420</v>
      </c>
      <c r="E129" t="s">
        <v>1289</v>
      </c>
      <c r="F129">
        <v>214.02563499999999</v>
      </c>
      <c r="G129">
        <v>61.250546</v>
      </c>
      <c r="H129">
        <v>21.950831999999998</v>
      </c>
      <c r="I129">
        <v>18.375166</v>
      </c>
      <c r="J129">
        <v>18.375166</v>
      </c>
      <c r="K129">
        <v>15.456478000000001</v>
      </c>
      <c r="L129">
        <v>12.306618</v>
      </c>
      <c r="M129">
        <v>9.0640999999999998</v>
      </c>
      <c r="N129">
        <v>5.7292709999999998</v>
      </c>
      <c r="O129">
        <v>2.3030080000000002</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t="s">
        <v>146</v>
      </c>
      <c r="AL129" s="26"/>
      <c r="AM129" s="27"/>
    </row>
    <row r="130" spans="1:39" ht="15" customHeight="1">
      <c r="A130" s="55" t="s">
        <v>352</v>
      </c>
      <c r="B130" t="s">
        <v>1826</v>
      </c>
      <c r="C130" t="s">
        <v>2421</v>
      </c>
      <c r="D130" t="s">
        <v>2422</v>
      </c>
      <c r="E130" t="s">
        <v>1289</v>
      </c>
      <c r="F130">
        <v>78.875549000000007</v>
      </c>
      <c r="G130">
        <v>53.105803999999999</v>
      </c>
      <c r="H130">
        <v>27.871715999999999</v>
      </c>
      <c r="I130">
        <v>20.024103</v>
      </c>
      <c r="J130">
        <v>18.016725999999998</v>
      </c>
      <c r="K130">
        <v>15.860621999999999</v>
      </c>
      <c r="L130">
        <v>13.56753</v>
      </c>
      <c r="M130">
        <v>11.150591</v>
      </c>
      <c r="N130">
        <v>8.6313040000000001</v>
      </c>
      <c r="O130">
        <v>6.0114169999999998</v>
      </c>
      <c r="P130">
        <v>3.3054549999999998</v>
      </c>
      <c r="Q130">
        <v>0.53902399999999995</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t="s">
        <v>146</v>
      </c>
      <c r="AL130" s="26"/>
      <c r="AM130" s="27"/>
    </row>
    <row r="131" spans="1:39" ht="15" customHeight="1">
      <c r="A131" s="55" t="s">
        <v>351</v>
      </c>
      <c r="B131" t="s">
        <v>1827</v>
      </c>
      <c r="C131" t="s">
        <v>2423</v>
      </c>
      <c r="D131" t="s">
        <v>2424</v>
      </c>
      <c r="E131" t="s">
        <v>1289</v>
      </c>
      <c r="F131">
        <v>347.43823200000003</v>
      </c>
      <c r="G131">
        <v>112.01721999999999</v>
      </c>
      <c r="H131">
        <v>83.777625999999998</v>
      </c>
      <c r="I131">
        <v>68.397957000000005</v>
      </c>
      <c r="J131">
        <v>61.558159000000003</v>
      </c>
      <c r="K131">
        <v>61.558159000000003</v>
      </c>
      <c r="L131">
        <v>60.78801</v>
      </c>
      <c r="M131">
        <v>59.469315000000002</v>
      </c>
      <c r="N131">
        <v>58.099902999999998</v>
      </c>
      <c r="O131">
        <v>56.668773999999999</v>
      </c>
      <c r="P131">
        <v>55.192787000000003</v>
      </c>
      <c r="Q131">
        <v>53.667293999999998</v>
      </c>
      <c r="R131">
        <v>52.093918000000002</v>
      </c>
      <c r="S131">
        <v>50.475181999999997</v>
      </c>
      <c r="T131">
        <v>48.821708999999998</v>
      </c>
      <c r="U131">
        <v>47.144320999999998</v>
      </c>
      <c r="V131">
        <v>45.426121000000002</v>
      </c>
      <c r="W131">
        <v>43.686549999999997</v>
      </c>
      <c r="X131">
        <v>41.926772999999997</v>
      </c>
      <c r="Y131">
        <v>40.144306</v>
      </c>
      <c r="Z131">
        <v>38.343628000000002</v>
      </c>
      <c r="AA131">
        <v>36.541077000000001</v>
      </c>
      <c r="AB131">
        <v>34.724907000000002</v>
      </c>
      <c r="AC131">
        <v>32.897762</v>
      </c>
      <c r="AD131">
        <v>31.060665</v>
      </c>
      <c r="AE131">
        <v>29.213979999999999</v>
      </c>
      <c r="AF131">
        <v>27.358619999999998</v>
      </c>
      <c r="AG131">
        <v>25.498349999999999</v>
      </c>
      <c r="AH131">
        <v>23.639606000000001</v>
      </c>
      <c r="AI131">
        <v>21.786003000000001</v>
      </c>
      <c r="AJ131">
        <v>19.934574000000001</v>
      </c>
      <c r="AK131" s="109">
        <v>-9.0999999999999998E-2</v>
      </c>
      <c r="AL131" s="26"/>
      <c r="AM131" s="27"/>
    </row>
    <row r="132" spans="1:39" ht="15" customHeight="1">
      <c r="A132" s="55" t="s">
        <v>350</v>
      </c>
      <c r="B132" t="s">
        <v>1812</v>
      </c>
      <c r="C132" t="s">
        <v>2425</v>
      </c>
      <c r="D132" t="s">
        <v>2426</v>
      </c>
      <c r="E132" t="s">
        <v>1289</v>
      </c>
      <c r="F132">
        <v>390.69879200000003</v>
      </c>
      <c r="G132">
        <v>196.30763200000001</v>
      </c>
      <c r="H132">
        <v>116.827896</v>
      </c>
      <c r="I132">
        <v>96.959732000000002</v>
      </c>
      <c r="J132">
        <v>87.548171999999994</v>
      </c>
      <c r="K132">
        <v>77.701492000000002</v>
      </c>
      <c r="L132">
        <v>70.734138000000002</v>
      </c>
      <c r="M132">
        <v>64.619552999999996</v>
      </c>
      <c r="N132">
        <v>58.540824999999998</v>
      </c>
      <c r="O132">
        <v>52.690849</v>
      </c>
      <c r="P132">
        <v>46.430149</v>
      </c>
      <c r="Q132">
        <v>39.962508999999997</v>
      </c>
      <c r="R132">
        <v>33.324691999999999</v>
      </c>
      <c r="S132">
        <v>28.395565000000001</v>
      </c>
      <c r="T132">
        <v>27.111294000000001</v>
      </c>
      <c r="U132">
        <v>25.776934000000001</v>
      </c>
      <c r="V132">
        <v>24.39838</v>
      </c>
      <c r="W132">
        <v>22.974330999999999</v>
      </c>
      <c r="X132">
        <v>21.505396000000001</v>
      </c>
      <c r="Y132">
        <v>19.992274999999999</v>
      </c>
      <c r="Z132">
        <v>18.435572000000001</v>
      </c>
      <c r="AA132">
        <v>16.836693</v>
      </c>
      <c r="AB132">
        <v>15.19566</v>
      </c>
      <c r="AC132">
        <v>13.512641</v>
      </c>
      <c r="AD132">
        <v>11.787457</v>
      </c>
      <c r="AE132">
        <v>10.019955</v>
      </c>
      <c r="AF132">
        <v>8.2201690000000003</v>
      </c>
      <c r="AG132">
        <v>6.3783320000000003</v>
      </c>
      <c r="AH132">
        <v>4.4938580000000004</v>
      </c>
      <c r="AI132">
        <v>2.5660759999999998</v>
      </c>
      <c r="AJ132">
        <v>0.58138999999999996</v>
      </c>
      <c r="AK132" s="109">
        <v>-0.19500000000000001</v>
      </c>
      <c r="AL132" s="26"/>
      <c r="AM132" s="27"/>
    </row>
    <row r="133" spans="1:39" ht="15" customHeight="1">
      <c r="A133" s="55" t="s">
        <v>349</v>
      </c>
      <c r="B133" t="s">
        <v>1825</v>
      </c>
      <c r="C133" t="s">
        <v>2427</v>
      </c>
      <c r="D133" t="s">
        <v>2428</v>
      </c>
      <c r="E133" t="s">
        <v>1289</v>
      </c>
      <c r="F133">
        <v>196.60597200000001</v>
      </c>
      <c r="G133">
        <v>113.079567</v>
      </c>
      <c r="H133">
        <v>56.968735000000002</v>
      </c>
      <c r="I133">
        <v>46.568309999999997</v>
      </c>
      <c r="J133">
        <v>42.675570999999998</v>
      </c>
      <c r="K133">
        <v>38.526046999999998</v>
      </c>
      <c r="L133">
        <v>34.138900999999997</v>
      </c>
      <c r="M133">
        <v>29.538011999999998</v>
      </c>
      <c r="N133">
        <v>24.725134000000001</v>
      </c>
      <c r="O133">
        <v>19.707090000000001</v>
      </c>
      <c r="P133">
        <v>14.5084</v>
      </c>
      <c r="Q133">
        <v>9.1601649999999992</v>
      </c>
      <c r="R133">
        <v>3.6980029999999999</v>
      </c>
      <c r="S133">
        <v>0</v>
      </c>
      <c r="T133">
        <v>0</v>
      </c>
      <c r="U133">
        <v>0</v>
      </c>
      <c r="V133">
        <v>0</v>
      </c>
      <c r="W133">
        <v>0</v>
      </c>
      <c r="X133">
        <v>0</v>
      </c>
      <c r="Y133">
        <v>0</v>
      </c>
      <c r="Z133">
        <v>0</v>
      </c>
      <c r="AA133">
        <v>0</v>
      </c>
      <c r="AB133">
        <v>0</v>
      </c>
      <c r="AC133">
        <v>0</v>
      </c>
      <c r="AD133">
        <v>0</v>
      </c>
      <c r="AE133">
        <v>0</v>
      </c>
      <c r="AF133">
        <v>0</v>
      </c>
      <c r="AG133">
        <v>0</v>
      </c>
      <c r="AH133">
        <v>0</v>
      </c>
      <c r="AI133">
        <v>0</v>
      </c>
      <c r="AJ133">
        <v>0</v>
      </c>
      <c r="AK133" t="s">
        <v>146</v>
      </c>
      <c r="AL133" s="26"/>
      <c r="AM133" s="27"/>
    </row>
    <row r="134" spans="1:39" ht="15" customHeight="1">
      <c r="A134" s="55" t="s">
        <v>348</v>
      </c>
      <c r="B134" t="s">
        <v>1826</v>
      </c>
      <c r="C134" t="s">
        <v>2429</v>
      </c>
      <c r="D134" t="s">
        <v>2430</v>
      </c>
      <c r="E134" t="s">
        <v>1289</v>
      </c>
      <c r="F134">
        <v>17.731318999999999</v>
      </c>
      <c r="G134">
        <v>16.648686999999999</v>
      </c>
      <c r="H134">
        <v>9.8369119999999999</v>
      </c>
      <c r="I134">
        <v>8.5069119999999998</v>
      </c>
      <c r="J134">
        <v>7.1765379999999999</v>
      </c>
      <c r="K134">
        <v>5.2489920000000003</v>
      </c>
      <c r="L134">
        <v>3.543571</v>
      </c>
      <c r="M134">
        <v>2.0298750000000001</v>
      </c>
      <c r="N134">
        <v>0.76402599999999998</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t="s">
        <v>146</v>
      </c>
      <c r="AL134" s="26"/>
      <c r="AM134" s="27"/>
    </row>
    <row r="135" spans="1:39" ht="15" customHeight="1">
      <c r="A135" s="55" t="s">
        <v>347</v>
      </c>
      <c r="B135" t="s">
        <v>1827</v>
      </c>
      <c r="C135" t="s">
        <v>2431</v>
      </c>
      <c r="D135" t="s">
        <v>2432</v>
      </c>
      <c r="E135" t="s">
        <v>1289</v>
      </c>
      <c r="F135">
        <v>176.36151100000001</v>
      </c>
      <c r="G135">
        <v>66.579375999999996</v>
      </c>
      <c r="H135">
        <v>50.022247</v>
      </c>
      <c r="I135">
        <v>41.884506000000002</v>
      </c>
      <c r="J135">
        <v>37.696060000000003</v>
      </c>
      <c r="K135">
        <v>33.926453000000002</v>
      </c>
      <c r="L135">
        <v>33.051665999999997</v>
      </c>
      <c r="M135">
        <v>33.051665999999997</v>
      </c>
      <c r="N135">
        <v>33.051665999999997</v>
      </c>
      <c r="O135">
        <v>32.983756999999997</v>
      </c>
      <c r="P135">
        <v>31.921748999999998</v>
      </c>
      <c r="Q135">
        <v>30.802343</v>
      </c>
      <c r="R135">
        <v>29.62669</v>
      </c>
      <c r="S135">
        <v>28.395565000000001</v>
      </c>
      <c r="T135">
        <v>27.111294000000001</v>
      </c>
      <c r="U135">
        <v>25.776934000000001</v>
      </c>
      <c r="V135">
        <v>24.39838</v>
      </c>
      <c r="W135">
        <v>22.974330999999999</v>
      </c>
      <c r="X135">
        <v>21.505396000000001</v>
      </c>
      <c r="Y135">
        <v>19.992274999999999</v>
      </c>
      <c r="Z135">
        <v>18.435572000000001</v>
      </c>
      <c r="AA135">
        <v>16.836693</v>
      </c>
      <c r="AB135">
        <v>15.19566</v>
      </c>
      <c r="AC135">
        <v>13.512641</v>
      </c>
      <c r="AD135">
        <v>11.787457</v>
      </c>
      <c r="AE135">
        <v>10.019955</v>
      </c>
      <c r="AF135">
        <v>8.2201690000000003</v>
      </c>
      <c r="AG135">
        <v>6.3783320000000003</v>
      </c>
      <c r="AH135">
        <v>4.4938580000000004</v>
      </c>
      <c r="AI135">
        <v>2.5660759999999998</v>
      </c>
      <c r="AJ135">
        <v>0.58138999999999996</v>
      </c>
      <c r="AK135" s="109">
        <v>-0.17299999999999999</v>
      </c>
      <c r="AL135" s="26"/>
      <c r="AM135" s="27"/>
    </row>
    <row r="136" spans="1:39" ht="15" customHeight="1">
      <c r="A136" s="55" t="s">
        <v>346</v>
      </c>
      <c r="B136" t="s">
        <v>1813</v>
      </c>
      <c r="C136" t="s">
        <v>2433</v>
      </c>
      <c r="D136" t="s">
        <v>2434</v>
      </c>
      <c r="E136" t="s">
        <v>1289</v>
      </c>
      <c r="F136">
        <v>777.22766100000001</v>
      </c>
      <c r="G136">
        <v>289.44967700000001</v>
      </c>
      <c r="H136">
        <v>178.513092</v>
      </c>
      <c r="I136">
        <v>152.54397599999999</v>
      </c>
      <c r="J136">
        <v>144.00041200000001</v>
      </c>
      <c r="K136">
        <v>134.84423799999999</v>
      </c>
      <c r="L136">
        <v>125.11359400000001</v>
      </c>
      <c r="M136">
        <v>115.138611</v>
      </c>
      <c r="N136">
        <v>104.905884</v>
      </c>
      <c r="O136">
        <v>94.455200000000005</v>
      </c>
      <c r="P136">
        <v>86.778998999999999</v>
      </c>
      <c r="Q136">
        <v>83.866057999999995</v>
      </c>
      <c r="R136">
        <v>80.758362000000005</v>
      </c>
      <c r="S136">
        <v>77.448723000000001</v>
      </c>
      <c r="T136">
        <v>76.005554000000004</v>
      </c>
      <c r="U136">
        <v>75.711585999999997</v>
      </c>
      <c r="V136">
        <v>75.423980999999998</v>
      </c>
      <c r="W136">
        <v>75.141800000000003</v>
      </c>
      <c r="X136">
        <v>74.865844999999993</v>
      </c>
      <c r="Y136">
        <v>74.596969999999999</v>
      </c>
      <c r="Z136">
        <v>74.335953000000003</v>
      </c>
      <c r="AA136">
        <v>74.070541000000006</v>
      </c>
      <c r="AB136">
        <v>73.714416999999997</v>
      </c>
      <c r="AC136">
        <v>73.352645999999993</v>
      </c>
      <c r="AD136">
        <v>72.985152999999997</v>
      </c>
      <c r="AE136">
        <v>72.611915999999994</v>
      </c>
      <c r="AF136">
        <v>72.235991999999996</v>
      </c>
      <c r="AG136">
        <v>71.854575999999994</v>
      </c>
      <c r="AH136">
        <v>71.467667000000006</v>
      </c>
      <c r="AI136">
        <v>71.075287000000003</v>
      </c>
      <c r="AJ136">
        <v>70.677406000000005</v>
      </c>
      <c r="AK136" s="109">
        <v>-7.6999999999999999E-2</v>
      </c>
      <c r="AL136" s="26"/>
      <c r="AM136" s="27"/>
    </row>
    <row r="137" spans="1:39" ht="15" customHeight="1">
      <c r="A137" s="55" t="s">
        <v>345</v>
      </c>
      <c r="B137" t="s">
        <v>1825</v>
      </c>
      <c r="C137" t="s">
        <v>2435</v>
      </c>
      <c r="D137" t="s">
        <v>2436</v>
      </c>
      <c r="E137" t="s">
        <v>1289</v>
      </c>
      <c r="F137">
        <v>476.40252700000002</v>
      </c>
      <c r="G137">
        <v>129.981415</v>
      </c>
      <c r="H137">
        <v>55.620669999999997</v>
      </c>
      <c r="I137">
        <v>49.441440999999998</v>
      </c>
      <c r="J137">
        <v>42.930034999999997</v>
      </c>
      <c r="K137">
        <v>35.737560000000002</v>
      </c>
      <c r="L137">
        <v>28.199134999999998</v>
      </c>
      <c r="M137">
        <v>20.544163000000001</v>
      </c>
      <c r="N137">
        <v>12.773724</v>
      </c>
      <c r="O137">
        <v>4.9289930000000002</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t="s">
        <v>146</v>
      </c>
      <c r="AL137" s="26"/>
      <c r="AM137" s="27"/>
    </row>
    <row r="138" spans="1:39" ht="15" customHeight="1">
      <c r="A138" s="55" t="s">
        <v>344</v>
      </c>
      <c r="B138" t="s">
        <v>1826</v>
      </c>
      <c r="C138" t="s">
        <v>2437</v>
      </c>
      <c r="D138" t="s">
        <v>2438</v>
      </c>
      <c r="E138" t="s">
        <v>1289</v>
      </c>
      <c r="F138">
        <v>61.300446000000001</v>
      </c>
      <c r="G138">
        <v>61.677475000000001</v>
      </c>
      <c r="H138">
        <v>39.185295000000004</v>
      </c>
      <c r="I138">
        <v>24.162716</v>
      </c>
      <c r="J138">
        <v>22.130549999999999</v>
      </c>
      <c r="K138">
        <v>20.367094000000002</v>
      </c>
      <c r="L138">
        <v>18.478994</v>
      </c>
      <c r="M138">
        <v>16.465775000000001</v>
      </c>
      <c r="N138">
        <v>14.313124</v>
      </c>
      <c r="O138">
        <v>12.016073</v>
      </c>
      <c r="P138">
        <v>9.5737170000000003</v>
      </c>
      <c r="Q138">
        <v>6.9628259999999997</v>
      </c>
      <c r="R138">
        <v>4.155977</v>
      </c>
      <c r="S138">
        <v>1.14592</v>
      </c>
      <c r="T138">
        <v>0</v>
      </c>
      <c r="U138">
        <v>0</v>
      </c>
      <c r="V138">
        <v>0</v>
      </c>
      <c r="W138">
        <v>0</v>
      </c>
      <c r="X138">
        <v>0</v>
      </c>
      <c r="Y138">
        <v>0</v>
      </c>
      <c r="Z138">
        <v>0</v>
      </c>
      <c r="AA138">
        <v>0</v>
      </c>
      <c r="AB138">
        <v>0</v>
      </c>
      <c r="AC138">
        <v>0</v>
      </c>
      <c r="AD138">
        <v>0</v>
      </c>
      <c r="AE138">
        <v>0</v>
      </c>
      <c r="AF138">
        <v>0</v>
      </c>
      <c r="AG138">
        <v>0</v>
      </c>
      <c r="AH138">
        <v>0</v>
      </c>
      <c r="AI138">
        <v>0</v>
      </c>
      <c r="AJ138">
        <v>0</v>
      </c>
      <c r="AK138" t="s">
        <v>146</v>
      </c>
      <c r="AL138" s="26"/>
      <c r="AM138" s="27"/>
    </row>
    <row r="139" spans="1:39" ht="15" customHeight="1">
      <c r="A139" s="55" t="s">
        <v>343</v>
      </c>
      <c r="B139" t="s">
        <v>1827</v>
      </c>
      <c r="C139" t="s">
        <v>2439</v>
      </c>
      <c r="D139" t="s">
        <v>2440</v>
      </c>
      <c r="E139" t="s">
        <v>1289</v>
      </c>
      <c r="F139">
        <v>239.52465799999999</v>
      </c>
      <c r="G139">
        <v>97.790779000000001</v>
      </c>
      <c r="H139">
        <v>83.707130000000006</v>
      </c>
      <c r="I139">
        <v>78.939826999999994</v>
      </c>
      <c r="J139">
        <v>78.939826999999994</v>
      </c>
      <c r="K139">
        <v>78.739577999999995</v>
      </c>
      <c r="L139">
        <v>78.435462999999999</v>
      </c>
      <c r="M139">
        <v>78.128676999999996</v>
      </c>
      <c r="N139">
        <v>77.819038000000006</v>
      </c>
      <c r="O139">
        <v>77.510131999999999</v>
      </c>
      <c r="P139">
        <v>77.205284000000006</v>
      </c>
      <c r="Q139">
        <v>76.903236000000007</v>
      </c>
      <c r="R139">
        <v>76.602385999999996</v>
      </c>
      <c r="S139">
        <v>76.302802999999997</v>
      </c>
      <c r="T139">
        <v>76.005554000000004</v>
      </c>
      <c r="U139">
        <v>75.711585999999997</v>
      </c>
      <c r="V139">
        <v>75.423980999999998</v>
      </c>
      <c r="W139">
        <v>75.141800000000003</v>
      </c>
      <c r="X139">
        <v>74.865844999999993</v>
      </c>
      <c r="Y139">
        <v>74.596969999999999</v>
      </c>
      <c r="Z139">
        <v>74.335953000000003</v>
      </c>
      <c r="AA139">
        <v>74.070541000000006</v>
      </c>
      <c r="AB139">
        <v>73.714416999999997</v>
      </c>
      <c r="AC139">
        <v>73.352645999999993</v>
      </c>
      <c r="AD139">
        <v>72.985152999999997</v>
      </c>
      <c r="AE139">
        <v>72.611915999999994</v>
      </c>
      <c r="AF139">
        <v>72.235991999999996</v>
      </c>
      <c r="AG139">
        <v>71.854575999999994</v>
      </c>
      <c r="AH139">
        <v>71.467667000000006</v>
      </c>
      <c r="AI139">
        <v>71.075287000000003</v>
      </c>
      <c r="AJ139">
        <v>70.677406000000005</v>
      </c>
      <c r="AK139" s="109">
        <v>-0.04</v>
      </c>
      <c r="AL139" s="26"/>
      <c r="AM139" s="27"/>
    </row>
    <row r="140" spans="1:39" ht="15" customHeight="1">
      <c r="A140" s="55" t="s">
        <v>342</v>
      </c>
      <c r="B140" t="s">
        <v>1814</v>
      </c>
      <c r="C140" t="s">
        <v>2441</v>
      </c>
      <c r="D140" t="s">
        <v>2442</v>
      </c>
      <c r="E140" t="s">
        <v>1289</v>
      </c>
      <c r="F140">
        <v>3963.21875</v>
      </c>
      <c r="G140">
        <v>1363.076172</v>
      </c>
      <c r="H140">
        <v>786.99389599999995</v>
      </c>
      <c r="I140">
        <v>611.61767599999996</v>
      </c>
      <c r="J140">
        <v>557.165344</v>
      </c>
      <c r="K140">
        <v>498.58050500000002</v>
      </c>
      <c r="L140">
        <v>441.57708700000001</v>
      </c>
      <c r="M140">
        <v>400.30593900000002</v>
      </c>
      <c r="N140">
        <v>357.83474699999999</v>
      </c>
      <c r="O140">
        <v>313.257385</v>
      </c>
      <c r="P140">
        <v>266.615295</v>
      </c>
      <c r="Q140">
        <v>217.96080000000001</v>
      </c>
      <c r="R140">
        <v>186.535416</v>
      </c>
      <c r="S140">
        <v>156.915649</v>
      </c>
      <c r="T140">
        <v>125.785675</v>
      </c>
      <c r="U140">
        <v>108.84927399999999</v>
      </c>
      <c r="V140">
        <v>99.910561000000001</v>
      </c>
      <c r="W140">
        <v>90.924903999999998</v>
      </c>
      <c r="X140">
        <v>81.918746999999996</v>
      </c>
      <c r="Y140">
        <v>72.909721000000005</v>
      </c>
      <c r="Z140">
        <v>63.906860000000002</v>
      </c>
      <c r="AA140">
        <v>54.927154999999999</v>
      </c>
      <c r="AB140">
        <v>45.984214999999999</v>
      </c>
      <c r="AC140">
        <v>37.091827000000002</v>
      </c>
      <c r="AD140">
        <v>28.263947000000002</v>
      </c>
      <c r="AE140">
        <v>19.503868000000001</v>
      </c>
      <c r="AF140">
        <v>9.0855029999999992</v>
      </c>
      <c r="AG140">
        <v>0</v>
      </c>
      <c r="AH140">
        <v>0</v>
      </c>
      <c r="AI140">
        <v>0</v>
      </c>
      <c r="AJ140">
        <v>0</v>
      </c>
      <c r="AK140" t="s">
        <v>146</v>
      </c>
      <c r="AL140" s="26"/>
      <c r="AM140" s="27"/>
    </row>
    <row r="141" spans="1:39" ht="15" customHeight="1">
      <c r="A141" s="55" t="s">
        <v>341</v>
      </c>
      <c r="B141" t="s">
        <v>1825</v>
      </c>
      <c r="C141" t="s">
        <v>2443</v>
      </c>
      <c r="D141" t="s">
        <v>2444</v>
      </c>
      <c r="E141" t="s">
        <v>1289</v>
      </c>
      <c r="F141">
        <v>2294.6232909999999</v>
      </c>
      <c r="G141">
        <v>574.32031199999994</v>
      </c>
      <c r="H141">
        <v>226.26260400000001</v>
      </c>
      <c r="I141">
        <v>153.54780600000001</v>
      </c>
      <c r="J141">
        <v>137.92366000000001</v>
      </c>
      <c r="K141">
        <v>121.506973</v>
      </c>
      <c r="L141">
        <v>104.127121</v>
      </c>
      <c r="M141">
        <v>85.706130999999999</v>
      </c>
      <c r="N141">
        <v>66.288025000000005</v>
      </c>
      <c r="O141">
        <v>45.987212999999997</v>
      </c>
      <c r="P141">
        <v>24.921398</v>
      </c>
      <c r="Q141">
        <v>3.1668210000000001</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t="s">
        <v>146</v>
      </c>
      <c r="AL141" s="26"/>
      <c r="AM141" s="27"/>
    </row>
    <row r="142" spans="1:39" ht="15" customHeight="1">
      <c r="A142" s="55" t="s">
        <v>340</v>
      </c>
      <c r="B142" t="s">
        <v>1826</v>
      </c>
      <c r="C142" t="s">
        <v>2445</v>
      </c>
      <c r="D142" t="s">
        <v>2446</v>
      </c>
      <c r="E142" t="s">
        <v>1289</v>
      </c>
      <c r="F142">
        <v>615.65454099999999</v>
      </c>
      <c r="G142">
        <v>441.14840700000002</v>
      </c>
      <c r="H142">
        <v>271.09500100000002</v>
      </c>
      <c r="I142">
        <v>189.05195599999999</v>
      </c>
      <c r="J142">
        <v>177.63005100000001</v>
      </c>
      <c r="K142">
        <v>165.45474200000001</v>
      </c>
      <c r="L142">
        <v>152.41815199999999</v>
      </c>
      <c r="M142">
        <v>138.295029</v>
      </c>
      <c r="N142">
        <v>123.099777</v>
      </c>
      <c r="O142">
        <v>106.892982</v>
      </c>
      <c r="P142">
        <v>89.558525000000003</v>
      </c>
      <c r="Q142">
        <v>71.076385000000002</v>
      </c>
      <c r="R142">
        <v>51.358348999999997</v>
      </c>
      <c r="S142">
        <v>30.400967000000001</v>
      </c>
      <c r="T142">
        <v>8.0572780000000002</v>
      </c>
      <c r="U142">
        <v>0</v>
      </c>
      <c r="V142">
        <v>0</v>
      </c>
      <c r="W142">
        <v>0</v>
      </c>
      <c r="X142">
        <v>0</v>
      </c>
      <c r="Y142">
        <v>0</v>
      </c>
      <c r="Z142">
        <v>0</v>
      </c>
      <c r="AA142">
        <v>0</v>
      </c>
      <c r="AB142">
        <v>0</v>
      </c>
      <c r="AC142">
        <v>0</v>
      </c>
      <c r="AD142">
        <v>0</v>
      </c>
      <c r="AE142">
        <v>0</v>
      </c>
      <c r="AF142">
        <v>0</v>
      </c>
      <c r="AG142">
        <v>0</v>
      </c>
      <c r="AH142">
        <v>0</v>
      </c>
      <c r="AI142">
        <v>0</v>
      </c>
      <c r="AJ142">
        <v>0</v>
      </c>
      <c r="AK142" t="s">
        <v>146</v>
      </c>
      <c r="AL142" s="26"/>
      <c r="AM142" s="27"/>
    </row>
    <row r="143" spans="1:39" ht="15" customHeight="1">
      <c r="A143" s="55" t="s">
        <v>339</v>
      </c>
      <c r="B143" t="s">
        <v>1827</v>
      </c>
      <c r="C143" t="s">
        <v>2447</v>
      </c>
      <c r="D143" t="s">
        <v>2448</v>
      </c>
      <c r="E143" t="s">
        <v>1289</v>
      </c>
      <c r="F143">
        <v>1052.9410399999999</v>
      </c>
      <c r="G143">
        <v>347.60739100000001</v>
      </c>
      <c r="H143">
        <v>289.63632200000001</v>
      </c>
      <c r="I143">
        <v>269.01788299999998</v>
      </c>
      <c r="J143">
        <v>241.61161799999999</v>
      </c>
      <c r="K143">
        <v>211.61875900000001</v>
      </c>
      <c r="L143">
        <v>185.03179900000001</v>
      </c>
      <c r="M143">
        <v>176.304779</v>
      </c>
      <c r="N143">
        <v>168.446945</v>
      </c>
      <c r="O143">
        <v>160.377182</v>
      </c>
      <c r="P143">
        <v>152.135391</v>
      </c>
      <c r="Q143">
        <v>143.71759</v>
      </c>
      <c r="R143">
        <v>135.177063</v>
      </c>
      <c r="S143">
        <v>126.514679</v>
      </c>
      <c r="T143">
        <v>117.72840100000001</v>
      </c>
      <c r="U143">
        <v>108.84927399999999</v>
      </c>
      <c r="V143">
        <v>99.910561000000001</v>
      </c>
      <c r="W143">
        <v>90.924903999999998</v>
      </c>
      <c r="X143">
        <v>81.918746999999996</v>
      </c>
      <c r="Y143">
        <v>72.909721000000005</v>
      </c>
      <c r="Z143">
        <v>63.906860000000002</v>
      </c>
      <c r="AA143">
        <v>54.927154999999999</v>
      </c>
      <c r="AB143">
        <v>45.984214999999999</v>
      </c>
      <c r="AC143">
        <v>37.091827000000002</v>
      </c>
      <c r="AD143">
        <v>28.263947000000002</v>
      </c>
      <c r="AE143">
        <v>19.503868000000001</v>
      </c>
      <c r="AF143">
        <v>9.0855029999999992</v>
      </c>
      <c r="AG143">
        <v>0</v>
      </c>
      <c r="AH143">
        <v>0</v>
      </c>
      <c r="AI143">
        <v>0</v>
      </c>
      <c r="AJ143">
        <v>0</v>
      </c>
      <c r="AK143" t="s">
        <v>146</v>
      </c>
      <c r="AL143" s="26"/>
      <c r="AM143" s="27"/>
    </row>
    <row r="144" spans="1:39" ht="15" customHeight="1">
      <c r="A144" s="55" t="s">
        <v>338</v>
      </c>
      <c r="B144" t="s">
        <v>1815</v>
      </c>
      <c r="C144" t="s">
        <v>2449</v>
      </c>
      <c r="D144" t="s">
        <v>2450</v>
      </c>
      <c r="E144" t="s">
        <v>1289</v>
      </c>
      <c r="F144">
        <v>970.88378899999998</v>
      </c>
      <c r="G144">
        <v>406.29861499999998</v>
      </c>
      <c r="H144">
        <v>258.70062300000001</v>
      </c>
      <c r="I144">
        <v>187.048157</v>
      </c>
      <c r="J144">
        <v>176.998245</v>
      </c>
      <c r="K144">
        <v>166.89550800000001</v>
      </c>
      <c r="L144">
        <v>156.13893100000001</v>
      </c>
      <c r="M144">
        <v>144.78872699999999</v>
      </c>
      <c r="N144">
        <v>132.87181100000001</v>
      </c>
      <c r="O144">
        <v>120.403183</v>
      </c>
      <c r="P144">
        <v>107.40016199999999</v>
      </c>
      <c r="Q144">
        <v>93.889954000000003</v>
      </c>
      <c r="R144">
        <v>81.922241</v>
      </c>
      <c r="S144">
        <v>76.217331000000001</v>
      </c>
      <c r="T144">
        <v>70.270195000000001</v>
      </c>
      <c r="U144">
        <v>64.070815999999994</v>
      </c>
      <c r="V144">
        <v>57.613438000000002</v>
      </c>
      <c r="W144">
        <v>51.810135000000002</v>
      </c>
      <c r="X144">
        <v>48.675541000000003</v>
      </c>
      <c r="Y144">
        <v>45.461311000000002</v>
      </c>
      <c r="Z144">
        <v>42.170386999999998</v>
      </c>
      <c r="AA144">
        <v>38.810295000000004</v>
      </c>
      <c r="AB144">
        <v>35.376956999999997</v>
      </c>
      <c r="AC144">
        <v>31.869423000000001</v>
      </c>
      <c r="AD144">
        <v>28.288342</v>
      </c>
      <c r="AE144">
        <v>24.634841999999999</v>
      </c>
      <c r="AF144">
        <v>20.917431000000001</v>
      </c>
      <c r="AG144">
        <v>17.128844999999998</v>
      </c>
      <c r="AH144">
        <v>13.269321</v>
      </c>
      <c r="AI144">
        <v>9.3382380000000005</v>
      </c>
      <c r="AJ144">
        <v>5.3356170000000001</v>
      </c>
      <c r="AK144" s="109">
        <v>-0.159</v>
      </c>
      <c r="AL144" s="26"/>
      <c r="AM144" s="27"/>
    </row>
    <row r="145" spans="1:39" ht="15" customHeight="1">
      <c r="A145" s="55" t="s">
        <v>337</v>
      </c>
      <c r="B145" t="s">
        <v>1825</v>
      </c>
      <c r="C145" t="s">
        <v>2451</v>
      </c>
      <c r="D145" t="s">
        <v>2452</v>
      </c>
      <c r="E145" t="s">
        <v>1289</v>
      </c>
      <c r="F145">
        <v>396.36816399999998</v>
      </c>
      <c r="G145">
        <v>163.61373900000001</v>
      </c>
      <c r="H145">
        <v>93.622039999999998</v>
      </c>
      <c r="I145">
        <v>64.819046</v>
      </c>
      <c r="J145">
        <v>58.741031999999997</v>
      </c>
      <c r="K145">
        <v>52.203865</v>
      </c>
      <c r="L145">
        <v>45.320861999999998</v>
      </c>
      <c r="M145">
        <v>38.128447999999999</v>
      </c>
      <c r="N145">
        <v>30.643340999999999</v>
      </c>
      <c r="O145">
        <v>22.873995000000001</v>
      </c>
      <c r="P145">
        <v>14.826408000000001</v>
      </c>
      <c r="Q145">
        <v>6.5142049999999996</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t="s">
        <v>146</v>
      </c>
      <c r="AL145" s="26"/>
      <c r="AM145" s="27"/>
    </row>
    <row r="146" spans="1:39" ht="15" customHeight="1">
      <c r="A146" s="55" t="s">
        <v>336</v>
      </c>
      <c r="B146" t="s">
        <v>1826</v>
      </c>
      <c r="C146" t="s">
        <v>2453</v>
      </c>
      <c r="D146" t="s">
        <v>2454</v>
      </c>
      <c r="E146" t="s">
        <v>1289</v>
      </c>
      <c r="F146">
        <v>92.159278999999998</v>
      </c>
      <c r="G146">
        <v>85.196067999999997</v>
      </c>
      <c r="H146">
        <v>55.093311</v>
      </c>
      <c r="I146">
        <v>36.590190999999997</v>
      </c>
      <c r="J146">
        <v>34.091076000000001</v>
      </c>
      <c r="K146">
        <v>32.358452</v>
      </c>
      <c r="L146">
        <v>30.466197999999999</v>
      </c>
      <c r="M146">
        <v>28.403645000000001</v>
      </c>
      <c r="N146">
        <v>26.173940999999999</v>
      </c>
      <c r="O146">
        <v>23.781610000000001</v>
      </c>
      <c r="P146">
        <v>21.235545999999999</v>
      </c>
      <c r="Q146">
        <v>18.543043000000001</v>
      </c>
      <c r="R146">
        <v>15.694993999999999</v>
      </c>
      <c r="S146">
        <v>12.694145000000001</v>
      </c>
      <c r="T146">
        <v>9.5444949999999995</v>
      </c>
      <c r="U146">
        <v>6.2331060000000003</v>
      </c>
      <c r="V146">
        <v>2.7482959999999999</v>
      </c>
      <c r="W146">
        <v>0</v>
      </c>
      <c r="X146">
        <v>0</v>
      </c>
      <c r="Y146">
        <v>0</v>
      </c>
      <c r="Z146">
        <v>0</v>
      </c>
      <c r="AA146">
        <v>0</v>
      </c>
      <c r="AB146">
        <v>0</v>
      </c>
      <c r="AC146">
        <v>0</v>
      </c>
      <c r="AD146">
        <v>0</v>
      </c>
      <c r="AE146">
        <v>0</v>
      </c>
      <c r="AF146">
        <v>0</v>
      </c>
      <c r="AG146">
        <v>0</v>
      </c>
      <c r="AH146">
        <v>0</v>
      </c>
      <c r="AI146">
        <v>0</v>
      </c>
      <c r="AJ146">
        <v>0</v>
      </c>
      <c r="AK146" t="s">
        <v>146</v>
      </c>
      <c r="AL146" s="26"/>
      <c r="AM146" s="27"/>
    </row>
    <row r="147" spans="1:39" ht="15" customHeight="1">
      <c r="A147" s="55" t="s">
        <v>335</v>
      </c>
      <c r="B147" t="s">
        <v>1827</v>
      </c>
      <c r="C147" t="s">
        <v>2455</v>
      </c>
      <c r="D147" t="s">
        <v>2456</v>
      </c>
      <c r="E147" t="s">
        <v>1289</v>
      </c>
      <c r="F147">
        <v>482.35632299999997</v>
      </c>
      <c r="G147">
        <v>157.4888</v>
      </c>
      <c r="H147">
        <v>109.985283</v>
      </c>
      <c r="I147">
        <v>85.638915999999995</v>
      </c>
      <c r="J147">
        <v>84.166138000000004</v>
      </c>
      <c r="K147">
        <v>82.333190999999999</v>
      </c>
      <c r="L147">
        <v>80.351867999999996</v>
      </c>
      <c r="M147">
        <v>78.256630000000001</v>
      </c>
      <c r="N147">
        <v>76.054526999999993</v>
      </c>
      <c r="O147">
        <v>73.747574</v>
      </c>
      <c r="P147">
        <v>71.338202999999993</v>
      </c>
      <c r="Q147">
        <v>68.832710000000006</v>
      </c>
      <c r="R147">
        <v>66.227249</v>
      </c>
      <c r="S147">
        <v>63.523186000000003</v>
      </c>
      <c r="T147">
        <v>60.725700000000003</v>
      </c>
      <c r="U147">
        <v>57.837707999999999</v>
      </c>
      <c r="V147">
        <v>54.865143000000003</v>
      </c>
      <c r="W147">
        <v>51.810135000000002</v>
      </c>
      <c r="X147">
        <v>48.675541000000003</v>
      </c>
      <c r="Y147">
        <v>45.461311000000002</v>
      </c>
      <c r="Z147">
        <v>42.170386999999998</v>
      </c>
      <c r="AA147">
        <v>38.810295000000004</v>
      </c>
      <c r="AB147">
        <v>35.376956999999997</v>
      </c>
      <c r="AC147">
        <v>31.869423000000001</v>
      </c>
      <c r="AD147">
        <v>28.288342</v>
      </c>
      <c r="AE147">
        <v>24.634841999999999</v>
      </c>
      <c r="AF147">
        <v>20.917431000000001</v>
      </c>
      <c r="AG147">
        <v>17.128844999999998</v>
      </c>
      <c r="AH147">
        <v>13.269321</v>
      </c>
      <c r="AI147">
        <v>9.3382380000000005</v>
      </c>
      <c r="AJ147">
        <v>5.3356170000000001</v>
      </c>
      <c r="AK147" s="109">
        <v>-0.13900000000000001</v>
      </c>
      <c r="AL147" s="26"/>
      <c r="AM147" s="27"/>
    </row>
    <row r="148" spans="1:39" ht="15" customHeight="1">
      <c r="A148" s="55" t="s">
        <v>334</v>
      </c>
      <c r="B148" t="s">
        <v>1816</v>
      </c>
      <c r="C148" t="s">
        <v>2457</v>
      </c>
      <c r="D148" t="s">
        <v>2458</v>
      </c>
      <c r="E148" t="s">
        <v>1289</v>
      </c>
      <c r="F148">
        <v>1045.5820309999999</v>
      </c>
      <c r="G148">
        <v>677.93066399999998</v>
      </c>
      <c r="H148">
        <v>446.938873</v>
      </c>
      <c r="I148">
        <v>314.78189099999997</v>
      </c>
      <c r="J148">
        <v>296.703217</v>
      </c>
      <c r="K148">
        <v>279.550049</v>
      </c>
      <c r="L148">
        <v>264.61086999999998</v>
      </c>
      <c r="M148">
        <v>247.640762</v>
      </c>
      <c r="N148">
        <v>234.83888200000001</v>
      </c>
      <c r="O148">
        <v>224.66802999999999</v>
      </c>
      <c r="P148">
        <v>213.864395</v>
      </c>
      <c r="Q148">
        <v>202.41113300000001</v>
      </c>
      <c r="R148">
        <v>190.28183000000001</v>
      </c>
      <c r="S148">
        <v>177.39154099999999</v>
      </c>
      <c r="T148">
        <v>163.71227999999999</v>
      </c>
      <c r="U148">
        <v>149.13343800000001</v>
      </c>
      <c r="V148">
        <v>133.609756</v>
      </c>
      <c r="W148">
        <v>117.03067799999999</v>
      </c>
      <c r="X148">
        <v>109.566574</v>
      </c>
      <c r="Y148">
        <v>107.544708</v>
      </c>
      <c r="Z148">
        <v>105.47213000000001</v>
      </c>
      <c r="AA148">
        <v>103.352692</v>
      </c>
      <c r="AB148">
        <v>101.18255600000001</v>
      </c>
      <c r="AC148">
        <v>98.960731999999993</v>
      </c>
      <c r="AD148">
        <v>96.686622999999997</v>
      </c>
      <c r="AE148">
        <v>94.358963000000003</v>
      </c>
      <c r="AF148">
        <v>91.977378999999999</v>
      </c>
      <c r="AG148">
        <v>89.539824999999993</v>
      </c>
      <c r="AH148">
        <v>87.045471000000006</v>
      </c>
      <c r="AI148">
        <v>84.493317000000005</v>
      </c>
      <c r="AJ148">
        <v>81.880889999999994</v>
      </c>
      <c r="AK148" s="109">
        <v>-8.1000000000000003E-2</v>
      </c>
      <c r="AL148" s="26"/>
      <c r="AM148" s="27"/>
    </row>
    <row r="149" spans="1:39" ht="15" customHeight="1">
      <c r="A149" s="55" t="s">
        <v>333</v>
      </c>
      <c r="B149" t="s">
        <v>1825</v>
      </c>
      <c r="C149" t="s">
        <v>2459</v>
      </c>
      <c r="D149" t="s">
        <v>2460</v>
      </c>
      <c r="E149" t="s">
        <v>1289</v>
      </c>
      <c r="F149">
        <v>491.41592400000002</v>
      </c>
      <c r="G149">
        <v>244.78070099999999</v>
      </c>
      <c r="H149">
        <v>149.06416300000001</v>
      </c>
      <c r="I149">
        <v>101.225601</v>
      </c>
      <c r="J149">
        <v>100.174622</v>
      </c>
      <c r="K149">
        <v>99.071906999999996</v>
      </c>
      <c r="L149">
        <v>97.902503999999993</v>
      </c>
      <c r="M149">
        <v>96.667541999999997</v>
      </c>
      <c r="N149">
        <v>95.366104000000007</v>
      </c>
      <c r="O149">
        <v>94.006065000000007</v>
      </c>
      <c r="P149">
        <v>92.589706000000007</v>
      </c>
      <c r="Q149">
        <v>91.117569000000003</v>
      </c>
      <c r="R149">
        <v>89.593093999999994</v>
      </c>
      <c r="S149">
        <v>88.015609999999995</v>
      </c>
      <c r="T149">
        <v>86.386902000000006</v>
      </c>
      <c r="U149">
        <v>84.707618999999994</v>
      </c>
      <c r="V149">
        <v>82.983581999999998</v>
      </c>
      <c r="W149">
        <v>81.213013000000004</v>
      </c>
      <c r="X149">
        <v>79.394569000000004</v>
      </c>
      <c r="Y149">
        <v>77.528274999999994</v>
      </c>
      <c r="Z149">
        <v>75.614966999999993</v>
      </c>
      <c r="AA149">
        <v>73.658089000000004</v>
      </c>
      <c r="AB149">
        <v>71.654251000000002</v>
      </c>
      <c r="AC149">
        <v>69.602553999999998</v>
      </c>
      <c r="AD149">
        <v>67.502457000000007</v>
      </c>
      <c r="AE149">
        <v>65.352806000000001</v>
      </c>
      <c r="AF149">
        <v>63.153236</v>
      </c>
      <c r="AG149">
        <v>60.901901000000002</v>
      </c>
      <c r="AH149">
        <v>58.598014999999997</v>
      </c>
      <c r="AI149">
        <v>56.240662</v>
      </c>
      <c r="AJ149">
        <v>53.82761</v>
      </c>
      <c r="AK149" s="109">
        <v>-7.0999999999999994E-2</v>
      </c>
      <c r="AL149" s="26"/>
      <c r="AM149" s="27"/>
    </row>
    <row r="150" spans="1:39" ht="15" customHeight="1">
      <c r="A150" s="55" t="s">
        <v>332</v>
      </c>
      <c r="B150" t="s">
        <v>1826</v>
      </c>
      <c r="C150" t="s">
        <v>2461</v>
      </c>
      <c r="D150" t="s">
        <v>2462</v>
      </c>
      <c r="E150" t="s">
        <v>1289</v>
      </c>
      <c r="F150">
        <v>378.80807499999997</v>
      </c>
      <c r="G150">
        <v>364.75381499999997</v>
      </c>
      <c r="H150">
        <v>242.248749</v>
      </c>
      <c r="I150">
        <v>164.924927</v>
      </c>
      <c r="J150">
        <v>152.83883700000001</v>
      </c>
      <c r="K150">
        <v>141.23928799999999</v>
      </c>
      <c r="L150">
        <v>131.480591</v>
      </c>
      <c r="M150">
        <v>119.360497</v>
      </c>
      <c r="N150">
        <v>107.968452</v>
      </c>
      <c r="O150">
        <v>99.270966000000001</v>
      </c>
      <c r="P150">
        <v>90.001662999999994</v>
      </c>
      <c r="Q150">
        <v>80.143028000000001</v>
      </c>
      <c r="R150">
        <v>69.665047000000001</v>
      </c>
      <c r="S150">
        <v>58.483772000000002</v>
      </c>
      <c r="T150">
        <v>46.569350999999997</v>
      </c>
      <c r="U150">
        <v>33.810234000000001</v>
      </c>
      <c r="V150">
        <v>20.154586999999999</v>
      </c>
      <c r="W150">
        <v>5.4938900000000004</v>
      </c>
      <c r="X150">
        <v>0</v>
      </c>
      <c r="Y150">
        <v>0</v>
      </c>
      <c r="Z150">
        <v>0</v>
      </c>
      <c r="AA150">
        <v>0</v>
      </c>
      <c r="AB150">
        <v>0</v>
      </c>
      <c r="AC150">
        <v>0</v>
      </c>
      <c r="AD150">
        <v>0</v>
      </c>
      <c r="AE150">
        <v>0</v>
      </c>
      <c r="AF150">
        <v>0</v>
      </c>
      <c r="AG150">
        <v>0</v>
      </c>
      <c r="AH150">
        <v>0</v>
      </c>
      <c r="AI150">
        <v>0</v>
      </c>
      <c r="AJ150">
        <v>0</v>
      </c>
      <c r="AK150" t="s">
        <v>146</v>
      </c>
      <c r="AL150" s="26"/>
      <c r="AM150" s="27"/>
    </row>
    <row r="151" spans="1:39" ht="15" customHeight="1">
      <c r="A151" s="55" t="s">
        <v>331</v>
      </c>
      <c r="B151" t="s">
        <v>1827</v>
      </c>
      <c r="C151" t="s">
        <v>2463</v>
      </c>
      <c r="D151" t="s">
        <v>2464</v>
      </c>
      <c r="E151" t="s">
        <v>1289</v>
      </c>
      <c r="F151">
        <v>175.358047</v>
      </c>
      <c r="G151">
        <v>68.396148999999994</v>
      </c>
      <c r="H151">
        <v>55.625942000000002</v>
      </c>
      <c r="I151">
        <v>48.631371000000001</v>
      </c>
      <c r="J151">
        <v>43.689765999999999</v>
      </c>
      <c r="K151">
        <v>39.238849999999999</v>
      </c>
      <c r="L151">
        <v>35.227795</v>
      </c>
      <c r="M151">
        <v>31.612715000000001</v>
      </c>
      <c r="N151">
        <v>31.504314000000001</v>
      </c>
      <c r="O151">
        <v>31.390999000000001</v>
      </c>
      <c r="P151">
        <v>31.273026000000002</v>
      </c>
      <c r="Q151">
        <v>31.150542999999999</v>
      </c>
      <c r="R151">
        <v>31.023685</v>
      </c>
      <c r="S151">
        <v>30.892143000000001</v>
      </c>
      <c r="T151">
        <v>30.756019999999999</v>
      </c>
      <c r="U151">
        <v>30.615590999999998</v>
      </c>
      <c r="V151">
        <v>30.471588000000001</v>
      </c>
      <c r="W151">
        <v>30.323775999999999</v>
      </c>
      <c r="X151">
        <v>30.172003</v>
      </c>
      <c r="Y151">
        <v>30.016438000000001</v>
      </c>
      <c r="Z151">
        <v>29.857164000000001</v>
      </c>
      <c r="AA151">
        <v>29.694603000000001</v>
      </c>
      <c r="AB151">
        <v>29.528307000000002</v>
      </c>
      <c r="AC151">
        <v>29.358177000000001</v>
      </c>
      <c r="AD151">
        <v>29.184166000000001</v>
      </c>
      <c r="AE151">
        <v>29.006159</v>
      </c>
      <c r="AF151">
        <v>28.824144</v>
      </c>
      <c r="AG151">
        <v>28.637927999999999</v>
      </c>
      <c r="AH151">
        <v>28.447454</v>
      </c>
      <c r="AI151">
        <v>28.252651</v>
      </c>
      <c r="AJ151">
        <v>28.053284000000001</v>
      </c>
      <c r="AK151" s="109">
        <v>-5.8999999999999997E-2</v>
      </c>
      <c r="AL151" s="26"/>
      <c r="AM151" s="27"/>
    </row>
    <row r="152" spans="1:39" ht="15" customHeight="1">
      <c r="A152" s="55" t="s">
        <v>330</v>
      </c>
      <c r="B152" t="s">
        <v>1817</v>
      </c>
      <c r="C152" t="s">
        <v>2465</v>
      </c>
      <c r="D152" t="s">
        <v>2466</v>
      </c>
      <c r="E152" t="s">
        <v>1289</v>
      </c>
      <c r="F152">
        <v>1223.904297</v>
      </c>
      <c r="G152">
        <v>515.43725600000005</v>
      </c>
      <c r="H152">
        <v>409.65664700000002</v>
      </c>
      <c r="I152">
        <v>376.13507099999998</v>
      </c>
      <c r="J152">
        <v>368.478882</v>
      </c>
      <c r="K152">
        <v>352.361176</v>
      </c>
      <c r="L152">
        <v>336.94897500000002</v>
      </c>
      <c r="M152">
        <v>322.30581699999999</v>
      </c>
      <c r="N152">
        <v>318.10723899999999</v>
      </c>
      <c r="O152">
        <v>314.90603599999997</v>
      </c>
      <c r="P152">
        <v>311.42761200000001</v>
      </c>
      <c r="Q152">
        <v>307.631958</v>
      </c>
      <c r="R152">
        <v>303.51724200000001</v>
      </c>
      <c r="S152">
        <v>299.115906</v>
      </c>
      <c r="T152">
        <v>294.42993200000001</v>
      </c>
      <c r="U152">
        <v>289.50625600000001</v>
      </c>
      <c r="V152">
        <v>284.420502</v>
      </c>
      <c r="W152">
        <v>279.10144000000003</v>
      </c>
      <c r="X152">
        <v>273.54620399999999</v>
      </c>
      <c r="Y152">
        <v>267.74557499999997</v>
      </c>
      <c r="Z152">
        <v>261.69818099999998</v>
      </c>
      <c r="AA152">
        <v>255.47842399999999</v>
      </c>
      <c r="AB152">
        <v>249.046783</v>
      </c>
      <c r="AC152">
        <v>242.409088</v>
      </c>
      <c r="AD152">
        <v>235.573868</v>
      </c>
      <c r="AE152">
        <v>228.551086</v>
      </c>
      <c r="AF152">
        <v>221.41433699999999</v>
      </c>
      <c r="AG152">
        <v>214.13043200000001</v>
      </c>
      <c r="AH152">
        <v>206.69311500000001</v>
      </c>
      <c r="AI152">
        <v>199.095123</v>
      </c>
      <c r="AJ152">
        <v>191.330612</v>
      </c>
      <c r="AK152" s="109">
        <v>-0.06</v>
      </c>
      <c r="AL152" s="26"/>
      <c r="AM152" s="27"/>
    </row>
    <row r="153" spans="1:39" ht="15" customHeight="1">
      <c r="A153" s="55" t="s">
        <v>329</v>
      </c>
      <c r="B153" t="s">
        <v>1825</v>
      </c>
      <c r="C153" t="s">
        <v>2467</v>
      </c>
      <c r="D153" t="s">
        <v>2468</v>
      </c>
      <c r="E153" t="s">
        <v>1289</v>
      </c>
      <c r="F153">
        <v>793.88659700000005</v>
      </c>
      <c r="G153">
        <v>307.20822099999998</v>
      </c>
      <c r="H153">
        <v>234.287048</v>
      </c>
      <c r="I153">
        <v>221.50921600000001</v>
      </c>
      <c r="J153">
        <v>219.69956999999999</v>
      </c>
      <c r="K153">
        <v>217.61914100000001</v>
      </c>
      <c r="L153">
        <v>215.40173300000001</v>
      </c>
      <c r="M153">
        <v>212.983597</v>
      </c>
      <c r="N153">
        <v>210.32392899999999</v>
      </c>
      <c r="O153">
        <v>207.40136699999999</v>
      </c>
      <c r="P153">
        <v>204.21490499999999</v>
      </c>
      <c r="Q153">
        <v>200.72766100000001</v>
      </c>
      <c r="R153">
        <v>196.93679800000001</v>
      </c>
      <c r="S153">
        <v>192.87162799999999</v>
      </c>
      <c r="T153">
        <v>188.531036</v>
      </c>
      <c r="U153">
        <v>183.95898399999999</v>
      </c>
      <c r="V153">
        <v>179.22447199999999</v>
      </c>
      <c r="W153">
        <v>174.262756</v>
      </c>
      <c r="X153">
        <v>169.071335</v>
      </c>
      <c r="Y153">
        <v>163.64219700000001</v>
      </c>
      <c r="Z153">
        <v>157.974335</v>
      </c>
      <c r="AA153">
        <v>152.13642899999999</v>
      </c>
      <c r="AB153">
        <v>146.093323</v>
      </c>
      <c r="AC153">
        <v>139.851212</v>
      </c>
      <c r="AD153">
        <v>133.41876199999999</v>
      </c>
      <c r="AE153">
        <v>126.80596199999999</v>
      </c>
      <c r="AF153">
        <v>120.080933</v>
      </c>
      <c r="AG153">
        <v>113.214294</v>
      </c>
      <c r="AH153">
        <v>106.20114100000001</v>
      </c>
      <c r="AI153">
        <v>99.035399999999996</v>
      </c>
      <c r="AJ153">
        <v>91.712204</v>
      </c>
      <c r="AK153" s="109">
        <v>-6.9000000000000006E-2</v>
      </c>
      <c r="AL153" s="26"/>
      <c r="AM153" s="27"/>
    </row>
    <row r="154" spans="1:39" ht="15" customHeight="1">
      <c r="A154" s="55" t="s">
        <v>328</v>
      </c>
      <c r="B154" t="s">
        <v>1826</v>
      </c>
      <c r="C154" t="s">
        <v>2469</v>
      </c>
      <c r="D154" t="s">
        <v>2470</v>
      </c>
      <c r="E154" t="s">
        <v>1289</v>
      </c>
      <c r="F154">
        <v>110.42422500000001</v>
      </c>
      <c r="G154">
        <v>72.31765</v>
      </c>
      <c r="H154">
        <v>46.041252</v>
      </c>
      <c r="I154">
        <v>26.598448000000001</v>
      </c>
      <c r="J154">
        <v>21.137407</v>
      </c>
      <c r="K154">
        <v>14.066639</v>
      </c>
      <c r="L154">
        <v>7.3929410000000004</v>
      </c>
      <c r="M154">
        <v>1.2742500000000001</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t="s">
        <v>146</v>
      </c>
      <c r="AL154" s="26"/>
      <c r="AM154" s="27"/>
    </row>
    <row r="155" spans="1:39" ht="15" customHeight="1">
      <c r="A155" s="55" t="s">
        <v>327</v>
      </c>
      <c r="B155" t="s">
        <v>1827</v>
      </c>
      <c r="C155" t="s">
        <v>2471</v>
      </c>
      <c r="D155" t="s">
        <v>2472</v>
      </c>
      <c r="E155" t="s">
        <v>1289</v>
      </c>
      <c r="F155">
        <v>319.59344499999997</v>
      </c>
      <c r="G155">
        <v>135.91134600000001</v>
      </c>
      <c r="H155">
        <v>129.328339</v>
      </c>
      <c r="I155">
        <v>128.02742000000001</v>
      </c>
      <c r="J155">
        <v>127.641907</v>
      </c>
      <c r="K155">
        <v>120.6754</v>
      </c>
      <c r="L155">
        <v>114.154312</v>
      </c>
      <c r="M155">
        <v>108.04798099999999</v>
      </c>
      <c r="N155">
        <v>107.78331</v>
      </c>
      <c r="O155">
        <v>107.50466900000001</v>
      </c>
      <c r="P155">
        <v>107.212692</v>
      </c>
      <c r="Q155">
        <v>106.904312</v>
      </c>
      <c r="R155">
        <v>106.580444</v>
      </c>
      <c r="S155">
        <v>106.244286</v>
      </c>
      <c r="T155">
        <v>105.898911</v>
      </c>
      <c r="U155">
        <v>105.547264</v>
      </c>
      <c r="V155">
        <v>105.19602999999999</v>
      </c>
      <c r="W155">
        <v>104.83869900000001</v>
      </c>
      <c r="X155">
        <v>104.474861</v>
      </c>
      <c r="Y155">
        <v>104.103386</v>
      </c>
      <c r="Z155">
        <v>103.723831</v>
      </c>
      <c r="AA155">
        <v>103.341995</v>
      </c>
      <c r="AB155">
        <v>102.953468</v>
      </c>
      <c r="AC155">
        <v>102.557884</v>
      </c>
      <c r="AD155">
        <v>102.155106</v>
      </c>
      <c r="AE155">
        <v>101.74511699999999</v>
      </c>
      <c r="AF155">
        <v>101.333412</v>
      </c>
      <c r="AG155">
        <v>100.91613</v>
      </c>
      <c r="AH155">
        <v>100.49198199999999</v>
      </c>
      <c r="AI155">
        <v>100.059731</v>
      </c>
      <c r="AJ155">
        <v>99.618408000000002</v>
      </c>
      <c r="AK155" s="109">
        <v>-3.7999999999999999E-2</v>
      </c>
      <c r="AL155" s="26"/>
      <c r="AM155" s="27"/>
    </row>
    <row r="156" spans="1:39" ht="15" customHeight="1">
      <c r="A156" s="55" t="s">
        <v>326</v>
      </c>
      <c r="B156" t="s">
        <v>1818</v>
      </c>
      <c r="C156" t="s">
        <v>2473</v>
      </c>
      <c r="D156" t="s">
        <v>2474</v>
      </c>
      <c r="E156" t="s">
        <v>1289</v>
      </c>
      <c r="F156">
        <v>1319.919312</v>
      </c>
      <c r="G156">
        <v>428.62515300000001</v>
      </c>
      <c r="H156">
        <v>268.84811400000001</v>
      </c>
      <c r="I156">
        <v>215.10891699999999</v>
      </c>
      <c r="J156">
        <v>191.04380800000001</v>
      </c>
      <c r="K156">
        <v>162.78320299999999</v>
      </c>
      <c r="L156">
        <v>132.25401299999999</v>
      </c>
      <c r="M156">
        <v>101.356964</v>
      </c>
      <c r="N156">
        <v>86.947356999999997</v>
      </c>
      <c r="O156">
        <v>76.230721000000003</v>
      </c>
      <c r="P156">
        <v>65.219680999999994</v>
      </c>
      <c r="Q156">
        <v>53.772399999999998</v>
      </c>
      <c r="R156">
        <v>41.823684999999998</v>
      </c>
      <c r="S156">
        <v>31.264505</v>
      </c>
      <c r="T156">
        <v>30.801791999999999</v>
      </c>
      <c r="U156">
        <v>30.318769</v>
      </c>
      <c r="V156">
        <v>29.815698999999999</v>
      </c>
      <c r="W156">
        <v>29.294063999999999</v>
      </c>
      <c r="X156">
        <v>28.754163999999999</v>
      </c>
      <c r="Y156">
        <v>28.195179</v>
      </c>
      <c r="Z156">
        <v>27.616230000000002</v>
      </c>
      <c r="AA156">
        <v>27.017084000000001</v>
      </c>
      <c r="AB156">
        <v>26.398727000000001</v>
      </c>
      <c r="AC156">
        <v>25.763382</v>
      </c>
      <c r="AD156">
        <v>25.113603999999999</v>
      </c>
      <c r="AE156">
        <v>24.452209</v>
      </c>
      <c r="AF156">
        <v>23.780922</v>
      </c>
      <c r="AG156">
        <v>23.099981</v>
      </c>
      <c r="AH156">
        <v>22.414062000000001</v>
      </c>
      <c r="AI156">
        <v>21.724685999999998</v>
      </c>
      <c r="AJ156">
        <v>21.033366999999998</v>
      </c>
      <c r="AK156" s="109">
        <v>-0.129</v>
      </c>
      <c r="AL156" s="26"/>
      <c r="AM156" s="27"/>
    </row>
    <row r="157" spans="1:39" ht="15" customHeight="1">
      <c r="A157" s="55" t="s">
        <v>325</v>
      </c>
      <c r="B157" t="s">
        <v>1825</v>
      </c>
      <c r="C157" t="s">
        <v>2475</v>
      </c>
      <c r="D157" t="s">
        <v>2476</v>
      </c>
      <c r="E157" t="s">
        <v>1289</v>
      </c>
      <c r="F157">
        <v>1029.5589600000001</v>
      </c>
      <c r="G157">
        <v>165.58634900000001</v>
      </c>
      <c r="H157">
        <v>78.868949999999998</v>
      </c>
      <c r="I157">
        <v>61.755797999999999</v>
      </c>
      <c r="J157">
        <v>48.129471000000002</v>
      </c>
      <c r="K157">
        <v>32.714264</v>
      </c>
      <c r="L157">
        <v>16.766082999999998</v>
      </c>
      <c r="M157">
        <v>0.22416700000000001</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6"/>
      <c r="AM157" s="27"/>
    </row>
    <row r="158" spans="1:39" ht="15" customHeight="1">
      <c r="A158" s="55" t="s">
        <v>324</v>
      </c>
      <c r="B158" t="s">
        <v>1826</v>
      </c>
      <c r="C158" t="s">
        <v>2477</v>
      </c>
      <c r="D158" t="s">
        <v>2478</v>
      </c>
      <c r="E158" t="s">
        <v>1289</v>
      </c>
      <c r="F158">
        <v>169.57020600000001</v>
      </c>
      <c r="G158">
        <v>209.14918499999999</v>
      </c>
      <c r="H158">
        <v>137.72801200000001</v>
      </c>
      <c r="I158">
        <v>99.739151000000007</v>
      </c>
      <c r="J158">
        <v>92.641243000000003</v>
      </c>
      <c r="K158">
        <v>83.240059000000002</v>
      </c>
      <c r="L158">
        <v>73.636482000000001</v>
      </c>
      <c r="M158">
        <v>63.773113000000002</v>
      </c>
      <c r="N158">
        <v>53.645031000000003</v>
      </c>
      <c r="O158">
        <v>43.300735000000003</v>
      </c>
      <c r="P158">
        <v>32.678299000000003</v>
      </c>
      <c r="Q158">
        <v>21.638777000000001</v>
      </c>
      <c r="R158">
        <v>10.115339000000001</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6"/>
      <c r="AM158" s="27"/>
    </row>
    <row r="159" spans="1:39" ht="15" customHeight="1">
      <c r="A159" s="55" t="s">
        <v>323</v>
      </c>
      <c r="B159" t="s">
        <v>1827</v>
      </c>
      <c r="C159" t="s">
        <v>2479</v>
      </c>
      <c r="D159" t="s">
        <v>2480</v>
      </c>
      <c r="E159" t="s">
        <v>1289</v>
      </c>
      <c r="F159">
        <v>120.79014599999999</v>
      </c>
      <c r="G159">
        <v>53.889626</v>
      </c>
      <c r="H159">
        <v>52.251151999999998</v>
      </c>
      <c r="I159">
        <v>53.613976000000001</v>
      </c>
      <c r="J159">
        <v>50.273083</v>
      </c>
      <c r="K159">
        <v>46.828873000000002</v>
      </c>
      <c r="L159">
        <v>41.851444000000001</v>
      </c>
      <c r="M159">
        <v>37.359687999999998</v>
      </c>
      <c r="N159">
        <v>33.302321999999997</v>
      </c>
      <c r="O159">
        <v>32.929985000000002</v>
      </c>
      <c r="P159">
        <v>32.541381999999999</v>
      </c>
      <c r="Q159">
        <v>32.133625000000002</v>
      </c>
      <c r="R159">
        <v>31.708344</v>
      </c>
      <c r="S159">
        <v>31.264505</v>
      </c>
      <c r="T159">
        <v>30.801791999999999</v>
      </c>
      <c r="U159">
        <v>30.318769</v>
      </c>
      <c r="V159">
        <v>29.815698999999999</v>
      </c>
      <c r="W159">
        <v>29.294063999999999</v>
      </c>
      <c r="X159">
        <v>28.754163999999999</v>
      </c>
      <c r="Y159">
        <v>28.195179</v>
      </c>
      <c r="Z159">
        <v>27.616230000000002</v>
      </c>
      <c r="AA159">
        <v>27.017084000000001</v>
      </c>
      <c r="AB159">
        <v>26.398727000000001</v>
      </c>
      <c r="AC159">
        <v>25.763382</v>
      </c>
      <c r="AD159">
        <v>25.113603999999999</v>
      </c>
      <c r="AE159">
        <v>24.452209</v>
      </c>
      <c r="AF159">
        <v>23.780922</v>
      </c>
      <c r="AG159">
        <v>23.099981</v>
      </c>
      <c r="AH159">
        <v>22.414062000000001</v>
      </c>
      <c r="AI159">
        <v>21.724685999999998</v>
      </c>
      <c r="AJ159">
        <v>21.033366999999998</v>
      </c>
      <c r="AK159" s="109">
        <v>-5.7000000000000002E-2</v>
      </c>
      <c r="AL159" s="26"/>
      <c r="AM159" s="27"/>
    </row>
    <row r="160" spans="1:39" ht="15" customHeight="1">
      <c r="A160" s="55" t="s">
        <v>322</v>
      </c>
      <c r="B160" t="s">
        <v>1819</v>
      </c>
      <c r="C160" t="s">
        <v>2481</v>
      </c>
      <c r="D160" t="s">
        <v>2482</v>
      </c>
      <c r="E160" t="s">
        <v>1289</v>
      </c>
      <c r="F160">
        <v>533.20544400000006</v>
      </c>
      <c r="G160">
        <v>301.34677099999999</v>
      </c>
      <c r="H160">
        <v>156.20048499999999</v>
      </c>
      <c r="I160">
        <v>115.402573</v>
      </c>
      <c r="J160">
        <v>109.93425000000001</v>
      </c>
      <c r="K160">
        <v>103.274918</v>
      </c>
      <c r="L160">
        <v>97.465057000000002</v>
      </c>
      <c r="M160">
        <v>90.430442999999997</v>
      </c>
      <c r="N160">
        <v>83.603233000000003</v>
      </c>
      <c r="O160">
        <v>76.015868999999995</v>
      </c>
      <c r="P160">
        <v>68.143844999999999</v>
      </c>
      <c r="Q160">
        <v>60.573784000000003</v>
      </c>
      <c r="R160">
        <v>52.752560000000003</v>
      </c>
      <c r="S160">
        <v>44.468063000000001</v>
      </c>
      <c r="T160">
        <v>37.003180999999998</v>
      </c>
      <c r="U160">
        <v>36.404209000000002</v>
      </c>
      <c r="V160">
        <v>35.796368000000001</v>
      </c>
      <c r="W160">
        <v>35.182873000000001</v>
      </c>
      <c r="X160">
        <v>34.564422999999998</v>
      </c>
      <c r="Y160">
        <v>33.939776999999999</v>
      </c>
      <c r="Z160">
        <v>33.307678000000003</v>
      </c>
      <c r="AA160">
        <v>32.666907999999999</v>
      </c>
      <c r="AB160">
        <v>32.018337000000002</v>
      </c>
      <c r="AC160">
        <v>31.363842000000002</v>
      </c>
      <c r="AD160">
        <v>30.703724000000001</v>
      </c>
      <c r="AE160">
        <v>30.038052</v>
      </c>
      <c r="AF160">
        <v>29.36759</v>
      </c>
      <c r="AG160">
        <v>28.693144</v>
      </c>
      <c r="AH160">
        <v>28.013432000000002</v>
      </c>
      <c r="AI160">
        <v>27.327147</v>
      </c>
      <c r="AJ160">
        <v>26.890915</v>
      </c>
      <c r="AK160" s="109">
        <v>-9.5000000000000001E-2</v>
      </c>
      <c r="AL160" s="26"/>
      <c r="AM160" s="27"/>
    </row>
    <row r="161" spans="1:39" ht="15" customHeight="1">
      <c r="A161" s="55" t="s">
        <v>321</v>
      </c>
      <c r="B161" t="s">
        <v>1825</v>
      </c>
      <c r="C161" t="s">
        <v>2483</v>
      </c>
      <c r="D161" t="s">
        <v>2484</v>
      </c>
      <c r="E161" t="s">
        <v>1289</v>
      </c>
      <c r="F161">
        <v>256.39181500000001</v>
      </c>
      <c r="G161">
        <v>107.832413</v>
      </c>
      <c r="H161">
        <v>43.611964999999998</v>
      </c>
      <c r="I161">
        <v>36.451931000000002</v>
      </c>
      <c r="J161">
        <v>36.135548</v>
      </c>
      <c r="K161">
        <v>35.813415999999997</v>
      </c>
      <c r="L161">
        <v>35.482906</v>
      </c>
      <c r="M161">
        <v>35.144497000000001</v>
      </c>
      <c r="N161">
        <v>34.800049000000001</v>
      </c>
      <c r="O161">
        <v>34.451813000000001</v>
      </c>
      <c r="P161">
        <v>34.101509</v>
      </c>
      <c r="Q161">
        <v>33.753292000000002</v>
      </c>
      <c r="R161">
        <v>33.408531000000004</v>
      </c>
      <c r="S161">
        <v>33.061999999999998</v>
      </c>
      <c r="T161">
        <v>32.713065999999998</v>
      </c>
      <c r="U161">
        <v>32.362278000000003</v>
      </c>
      <c r="V161">
        <v>32.009602000000001</v>
      </c>
      <c r="W161">
        <v>31.656317000000001</v>
      </c>
      <c r="X161">
        <v>31.302626</v>
      </c>
      <c r="Y161">
        <v>30.947657</v>
      </c>
      <c r="Z161">
        <v>30.590731000000002</v>
      </c>
      <c r="AA161">
        <v>30.231093999999999</v>
      </c>
      <c r="AB161">
        <v>29.868888999999999</v>
      </c>
      <c r="AC161">
        <v>29.504719000000001</v>
      </c>
      <c r="AD161">
        <v>29.138538</v>
      </c>
      <c r="AE161">
        <v>28.770202999999999</v>
      </c>
      <c r="AF161">
        <v>28.399775999999999</v>
      </c>
      <c r="AG161">
        <v>28.027190999999998</v>
      </c>
      <c r="AH161">
        <v>27.651888</v>
      </c>
      <c r="AI161">
        <v>27.273282999999999</v>
      </c>
      <c r="AJ161">
        <v>26.890915</v>
      </c>
      <c r="AK161" s="109">
        <v>-7.1999999999999995E-2</v>
      </c>
      <c r="AL161" s="26"/>
      <c r="AM161" s="27"/>
    </row>
    <row r="162" spans="1:39" ht="15" customHeight="1">
      <c r="A162" s="55" t="s">
        <v>320</v>
      </c>
      <c r="B162" t="s">
        <v>1826</v>
      </c>
      <c r="C162" t="s">
        <v>2485</v>
      </c>
      <c r="D162" t="s">
        <v>2486</v>
      </c>
      <c r="E162" t="s">
        <v>1289</v>
      </c>
      <c r="F162">
        <v>223.49163799999999</v>
      </c>
      <c r="G162">
        <v>174.10296600000001</v>
      </c>
      <c r="H162">
        <v>100.074341</v>
      </c>
      <c r="I162">
        <v>69.12867</v>
      </c>
      <c r="J162">
        <v>64.052443999999994</v>
      </c>
      <c r="K162">
        <v>58.883254999999998</v>
      </c>
      <c r="L162">
        <v>53.537323000000001</v>
      </c>
      <c r="M162">
        <v>47.882415999999999</v>
      </c>
      <c r="N162">
        <v>41.878563</v>
      </c>
      <c r="O162">
        <v>35.535240000000002</v>
      </c>
      <c r="P162">
        <v>28.822707999999999</v>
      </c>
      <c r="Q162">
        <v>21.829108999999999</v>
      </c>
      <c r="R162">
        <v>14.579397</v>
      </c>
      <c r="S162">
        <v>6.8748079999999998</v>
      </c>
      <c r="T162">
        <v>0</v>
      </c>
      <c r="U162">
        <v>0</v>
      </c>
      <c r="V162">
        <v>0</v>
      </c>
      <c r="W162">
        <v>0</v>
      </c>
      <c r="X162">
        <v>0</v>
      </c>
      <c r="Y162">
        <v>0</v>
      </c>
      <c r="Z162">
        <v>0</v>
      </c>
      <c r="AA162">
        <v>0</v>
      </c>
      <c r="AB162">
        <v>0</v>
      </c>
      <c r="AC162">
        <v>0</v>
      </c>
      <c r="AD162">
        <v>0</v>
      </c>
      <c r="AE162">
        <v>0</v>
      </c>
      <c r="AF162">
        <v>0</v>
      </c>
      <c r="AG162">
        <v>0</v>
      </c>
      <c r="AH162">
        <v>0</v>
      </c>
      <c r="AI162">
        <v>0</v>
      </c>
      <c r="AJ162">
        <v>0</v>
      </c>
      <c r="AK162" t="s">
        <v>146</v>
      </c>
      <c r="AL162" s="26"/>
      <c r="AM162" s="27"/>
    </row>
    <row r="163" spans="1:39" ht="15" customHeight="1">
      <c r="A163" s="55" t="s">
        <v>319</v>
      </c>
      <c r="B163" t="s">
        <v>1827</v>
      </c>
      <c r="C163" t="s">
        <v>2487</v>
      </c>
      <c r="D163" t="s">
        <v>2488</v>
      </c>
      <c r="E163" t="s">
        <v>1289</v>
      </c>
      <c r="F163">
        <v>53.321980000000003</v>
      </c>
      <c r="G163">
        <v>19.411404000000001</v>
      </c>
      <c r="H163">
        <v>12.514181000000001</v>
      </c>
      <c r="I163">
        <v>9.8219740000000009</v>
      </c>
      <c r="J163">
        <v>9.7462649999999993</v>
      </c>
      <c r="K163">
        <v>8.5782509999999998</v>
      </c>
      <c r="L163">
        <v>8.4448220000000003</v>
      </c>
      <c r="M163">
        <v>7.4035250000000001</v>
      </c>
      <c r="N163">
        <v>6.9246189999999999</v>
      </c>
      <c r="O163">
        <v>6.0288170000000001</v>
      </c>
      <c r="P163">
        <v>5.219627</v>
      </c>
      <c r="Q163">
        <v>4.9913819999999998</v>
      </c>
      <c r="R163">
        <v>4.7646280000000001</v>
      </c>
      <c r="S163">
        <v>4.5312520000000003</v>
      </c>
      <c r="T163">
        <v>4.2901150000000001</v>
      </c>
      <c r="U163">
        <v>4.0419299999999998</v>
      </c>
      <c r="V163">
        <v>3.7867670000000002</v>
      </c>
      <c r="W163">
        <v>3.5265559999999998</v>
      </c>
      <c r="X163">
        <v>3.2617980000000002</v>
      </c>
      <c r="Y163">
        <v>2.9921220000000002</v>
      </c>
      <c r="Z163">
        <v>2.7169479999999999</v>
      </c>
      <c r="AA163">
        <v>2.4358119999999999</v>
      </c>
      <c r="AB163">
        <v>2.149448</v>
      </c>
      <c r="AC163">
        <v>1.8591230000000001</v>
      </c>
      <c r="AD163">
        <v>1.565186</v>
      </c>
      <c r="AE163">
        <v>1.267849</v>
      </c>
      <c r="AF163">
        <v>0.96781300000000003</v>
      </c>
      <c r="AG163">
        <v>0.66595300000000002</v>
      </c>
      <c r="AH163">
        <v>0.361543</v>
      </c>
      <c r="AI163">
        <v>5.3863000000000001E-2</v>
      </c>
      <c r="AJ163">
        <v>0</v>
      </c>
      <c r="AK163" t="s">
        <v>146</v>
      </c>
      <c r="AL163" s="26"/>
      <c r="AM163" s="27"/>
    </row>
    <row r="164" spans="1:39" ht="15" customHeight="1">
      <c r="A164" s="55" t="s">
        <v>318</v>
      </c>
      <c r="B164" t="s">
        <v>1820</v>
      </c>
      <c r="C164" t="s">
        <v>2489</v>
      </c>
      <c r="D164" t="s">
        <v>2490</v>
      </c>
      <c r="E164" t="s">
        <v>1289</v>
      </c>
      <c r="F164">
        <v>957.527649</v>
      </c>
      <c r="G164">
        <v>669.47406000000001</v>
      </c>
      <c r="H164">
        <v>426.62017800000001</v>
      </c>
      <c r="I164">
        <v>312.827179</v>
      </c>
      <c r="J164">
        <v>301.51403800000003</v>
      </c>
      <c r="K164">
        <v>291.409088</v>
      </c>
      <c r="L164">
        <v>280.91863999999998</v>
      </c>
      <c r="M164">
        <v>268.32638500000002</v>
      </c>
      <c r="N164">
        <v>253.84231600000001</v>
      </c>
      <c r="O164">
        <v>239.244888</v>
      </c>
      <c r="P164">
        <v>226.834869</v>
      </c>
      <c r="Q164">
        <v>213.78556800000001</v>
      </c>
      <c r="R164">
        <v>199.93786600000001</v>
      </c>
      <c r="S164">
        <v>185.28787199999999</v>
      </c>
      <c r="T164">
        <v>169.86447100000001</v>
      </c>
      <c r="U164">
        <v>153.733215</v>
      </c>
      <c r="V164">
        <v>136.921921</v>
      </c>
      <c r="W164">
        <v>119.457474</v>
      </c>
      <c r="X164">
        <v>101.361313</v>
      </c>
      <c r="Y164">
        <v>85.770797999999999</v>
      </c>
      <c r="Z164">
        <v>73.814209000000005</v>
      </c>
      <c r="AA164">
        <v>61.362869000000003</v>
      </c>
      <c r="AB164">
        <v>56.052318999999997</v>
      </c>
      <c r="AC164">
        <v>55.072842000000001</v>
      </c>
      <c r="AD164">
        <v>54.074432000000002</v>
      </c>
      <c r="AE164">
        <v>53.057383999999999</v>
      </c>
      <c r="AF164">
        <v>52.026913</v>
      </c>
      <c r="AG164">
        <v>50.978951000000002</v>
      </c>
      <c r="AH164">
        <v>49.912726999999997</v>
      </c>
      <c r="AI164">
        <v>48.827477000000002</v>
      </c>
      <c r="AJ164">
        <v>47.722267000000002</v>
      </c>
      <c r="AK164" s="109">
        <v>-9.5000000000000001E-2</v>
      </c>
      <c r="AL164" s="26"/>
      <c r="AM164" s="27"/>
    </row>
    <row r="165" spans="1:39" ht="15" customHeight="1">
      <c r="A165" s="55" t="s">
        <v>317</v>
      </c>
      <c r="B165" t="s">
        <v>1825</v>
      </c>
      <c r="C165" t="s">
        <v>2491</v>
      </c>
      <c r="D165" t="s">
        <v>2492</v>
      </c>
      <c r="E165" t="s">
        <v>1289</v>
      </c>
      <c r="F165">
        <v>498.69641100000001</v>
      </c>
      <c r="G165">
        <v>302.769836</v>
      </c>
      <c r="H165">
        <v>143.696854</v>
      </c>
      <c r="I165">
        <v>97.735619</v>
      </c>
      <c r="J165">
        <v>89.229820000000004</v>
      </c>
      <c r="K165">
        <v>83.123565999999997</v>
      </c>
      <c r="L165">
        <v>78.138205999999997</v>
      </c>
      <c r="M165">
        <v>72.969566</v>
      </c>
      <c r="N165">
        <v>67.618995999999996</v>
      </c>
      <c r="O165">
        <v>62.089657000000003</v>
      </c>
      <c r="P165">
        <v>56.388855</v>
      </c>
      <c r="Q165">
        <v>50.501423000000003</v>
      </c>
      <c r="R165">
        <v>44.428131</v>
      </c>
      <c r="S165">
        <v>38.167023</v>
      </c>
      <c r="T165">
        <v>31.718948000000001</v>
      </c>
      <c r="U165">
        <v>25.087047999999999</v>
      </c>
      <c r="V165">
        <v>18.288979999999999</v>
      </c>
      <c r="W165">
        <v>11.315488999999999</v>
      </c>
      <c r="X165">
        <v>4.1800860000000002</v>
      </c>
      <c r="Y165">
        <v>0</v>
      </c>
      <c r="Z165">
        <v>0</v>
      </c>
      <c r="AA165">
        <v>0</v>
      </c>
      <c r="AB165">
        <v>0</v>
      </c>
      <c r="AC165">
        <v>0</v>
      </c>
      <c r="AD165">
        <v>0</v>
      </c>
      <c r="AE165">
        <v>0</v>
      </c>
      <c r="AF165">
        <v>0</v>
      </c>
      <c r="AG165">
        <v>0</v>
      </c>
      <c r="AH165">
        <v>0</v>
      </c>
      <c r="AI165">
        <v>0</v>
      </c>
      <c r="AJ165">
        <v>0</v>
      </c>
      <c r="AK165" t="s">
        <v>146</v>
      </c>
      <c r="AL165" s="26"/>
      <c r="AM165" s="27"/>
    </row>
    <row r="166" spans="1:39" ht="15" customHeight="1">
      <c r="A166" s="55" t="s">
        <v>316</v>
      </c>
      <c r="B166" t="s">
        <v>1826</v>
      </c>
      <c r="C166" t="s">
        <v>2493</v>
      </c>
      <c r="D166" t="s">
        <v>2494</v>
      </c>
      <c r="E166" t="s">
        <v>1289</v>
      </c>
      <c r="F166">
        <v>228.32742300000001</v>
      </c>
      <c r="G166">
        <v>256.32229599999999</v>
      </c>
      <c r="H166">
        <v>194.07699600000001</v>
      </c>
      <c r="I166">
        <v>133.92095900000001</v>
      </c>
      <c r="J166">
        <v>131.49522400000001</v>
      </c>
      <c r="K166">
        <v>128.22157300000001</v>
      </c>
      <c r="L166">
        <v>124.450615</v>
      </c>
      <c r="M166">
        <v>120.151955</v>
      </c>
      <c r="N166">
        <v>115.323914</v>
      </c>
      <c r="O166">
        <v>109.96603399999999</v>
      </c>
      <c r="P166">
        <v>104.102249</v>
      </c>
      <c r="Q166">
        <v>97.688170999999997</v>
      </c>
      <c r="R166">
        <v>90.683884000000006</v>
      </c>
      <c r="S166">
        <v>83.086326999999997</v>
      </c>
      <c r="T166">
        <v>74.923232999999996</v>
      </c>
      <c r="U166">
        <v>66.256255999999993</v>
      </c>
      <c r="V166">
        <v>57.092354</v>
      </c>
      <c r="W166">
        <v>47.469475000000003</v>
      </c>
      <c r="X166">
        <v>37.395493000000002</v>
      </c>
      <c r="Y166">
        <v>26.890532</v>
      </c>
      <c r="Z166">
        <v>15.858537999999999</v>
      </c>
      <c r="AA166">
        <v>4.3494849999999996</v>
      </c>
      <c r="AB166">
        <v>0</v>
      </c>
      <c r="AC166">
        <v>0</v>
      </c>
      <c r="AD166">
        <v>0</v>
      </c>
      <c r="AE166">
        <v>0</v>
      </c>
      <c r="AF166">
        <v>0</v>
      </c>
      <c r="AG166">
        <v>0</v>
      </c>
      <c r="AH166">
        <v>0</v>
      </c>
      <c r="AI166">
        <v>0</v>
      </c>
      <c r="AJ166">
        <v>0</v>
      </c>
      <c r="AK166" t="s">
        <v>146</v>
      </c>
      <c r="AL166" s="26"/>
      <c r="AM166" s="27"/>
    </row>
    <row r="167" spans="1:39" ht="15" customHeight="1">
      <c r="A167" s="55" t="s">
        <v>315</v>
      </c>
      <c r="B167" t="s">
        <v>1827</v>
      </c>
      <c r="C167" t="s">
        <v>2495</v>
      </c>
      <c r="D167" t="s">
        <v>2496</v>
      </c>
      <c r="E167" t="s">
        <v>1289</v>
      </c>
      <c r="F167">
        <v>230.50386</v>
      </c>
      <c r="G167">
        <v>110.381897</v>
      </c>
      <c r="H167">
        <v>88.846321000000003</v>
      </c>
      <c r="I167">
        <v>81.170601000000005</v>
      </c>
      <c r="J167">
        <v>80.789000999999999</v>
      </c>
      <c r="K167">
        <v>80.063950000000006</v>
      </c>
      <c r="L167">
        <v>78.329825999999997</v>
      </c>
      <c r="M167">
        <v>75.204871999999995</v>
      </c>
      <c r="N167">
        <v>70.899413999999993</v>
      </c>
      <c r="O167">
        <v>67.189194000000001</v>
      </c>
      <c r="P167">
        <v>66.343772999999999</v>
      </c>
      <c r="Q167">
        <v>65.595978000000002</v>
      </c>
      <c r="R167">
        <v>64.825858999999994</v>
      </c>
      <c r="S167">
        <v>64.034522999999993</v>
      </c>
      <c r="T167">
        <v>63.222293999999998</v>
      </c>
      <c r="U167">
        <v>62.389907999999998</v>
      </c>
      <c r="V167">
        <v>61.540588</v>
      </c>
      <c r="W167">
        <v>60.672511999999998</v>
      </c>
      <c r="X167">
        <v>59.785739999999997</v>
      </c>
      <c r="Y167">
        <v>58.880268000000001</v>
      </c>
      <c r="Z167">
        <v>57.955672999999997</v>
      </c>
      <c r="AA167">
        <v>57.013382</v>
      </c>
      <c r="AB167">
        <v>56.052318999999997</v>
      </c>
      <c r="AC167">
        <v>55.072842000000001</v>
      </c>
      <c r="AD167">
        <v>54.074432000000002</v>
      </c>
      <c r="AE167">
        <v>53.057383999999999</v>
      </c>
      <c r="AF167">
        <v>52.026913</v>
      </c>
      <c r="AG167">
        <v>50.978951000000002</v>
      </c>
      <c r="AH167">
        <v>49.912726999999997</v>
      </c>
      <c r="AI167">
        <v>48.827477000000002</v>
      </c>
      <c r="AJ167">
        <v>47.722267000000002</v>
      </c>
      <c r="AK167" s="109">
        <v>-5.0999999999999997E-2</v>
      </c>
      <c r="AL167" s="26"/>
      <c r="AM167" s="27"/>
    </row>
    <row r="168" spans="1:39" ht="15" customHeight="1">
      <c r="A168" s="55" t="s">
        <v>314</v>
      </c>
      <c r="B168" t="s">
        <v>1821</v>
      </c>
      <c r="C168" t="s">
        <v>2497</v>
      </c>
      <c r="D168" t="s">
        <v>2498</v>
      </c>
      <c r="E168" t="s">
        <v>1289</v>
      </c>
      <c r="F168">
        <v>483.90057400000001</v>
      </c>
      <c r="G168">
        <v>218.56951900000001</v>
      </c>
      <c r="H168">
        <v>117.546036</v>
      </c>
      <c r="I168">
        <v>85.800026000000003</v>
      </c>
      <c r="J168">
        <v>80.744759000000002</v>
      </c>
      <c r="K168">
        <v>77.668746999999996</v>
      </c>
      <c r="L168">
        <v>74.218986999999998</v>
      </c>
      <c r="M168">
        <v>70.211440999999994</v>
      </c>
      <c r="N168">
        <v>65.924614000000005</v>
      </c>
      <c r="O168">
        <v>61.385483000000001</v>
      </c>
      <c r="P168">
        <v>56.633026000000001</v>
      </c>
      <c r="Q168">
        <v>51.696990999999997</v>
      </c>
      <c r="R168">
        <v>46.582771000000001</v>
      </c>
      <c r="S168">
        <v>41.297401000000001</v>
      </c>
      <c r="T168">
        <v>35.865402000000003</v>
      </c>
      <c r="U168">
        <v>30.30125</v>
      </c>
      <c r="V168">
        <v>28.403583999999999</v>
      </c>
      <c r="W168">
        <v>26.436874</v>
      </c>
      <c r="X168">
        <v>24.404890000000002</v>
      </c>
      <c r="Y168">
        <v>22.306996999999999</v>
      </c>
      <c r="Z168">
        <v>20.139675</v>
      </c>
      <c r="AA168">
        <v>17.906075999999999</v>
      </c>
      <c r="AB168">
        <v>15.605115</v>
      </c>
      <c r="AC168">
        <v>13.237765</v>
      </c>
      <c r="AD168">
        <v>12.297935000000001</v>
      </c>
      <c r="AE168">
        <v>11.426282</v>
      </c>
      <c r="AF168">
        <v>10.534846999999999</v>
      </c>
      <c r="AG168">
        <v>9.6225679999999993</v>
      </c>
      <c r="AH168">
        <v>8.6888740000000002</v>
      </c>
      <c r="AI168">
        <v>7.7337600000000002</v>
      </c>
      <c r="AJ168">
        <v>6.7569249999999998</v>
      </c>
      <c r="AK168" s="109">
        <v>-0.13300000000000001</v>
      </c>
      <c r="AL168" s="26"/>
      <c r="AM168" s="27"/>
    </row>
    <row r="169" spans="1:39" ht="15" customHeight="1">
      <c r="A169" s="55" t="s">
        <v>313</v>
      </c>
      <c r="B169" t="s">
        <v>1825</v>
      </c>
      <c r="C169" t="s">
        <v>2499</v>
      </c>
      <c r="D169" t="s">
        <v>2500</v>
      </c>
      <c r="E169" t="s">
        <v>1289</v>
      </c>
      <c r="F169">
        <v>314.49276700000001</v>
      </c>
      <c r="G169">
        <v>122.08667800000001</v>
      </c>
      <c r="H169">
        <v>51.876536999999999</v>
      </c>
      <c r="I169">
        <v>36.986266999999998</v>
      </c>
      <c r="J169">
        <v>34.811248999999997</v>
      </c>
      <c r="K169">
        <v>32.433577999999997</v>
      </c>
      <c r="L169">
        <v>29.865459000000001</v>
      </c>
      <c r="M169">
        <v>27.104438999999999</v>
      </c>
      <c r="N169">
        <v>24.160715</v>
      </c>
      <c r="O169">
        <v>21.054155000000002</v>
      </c>
      <c r="P169">
        <v>17.811603999999999</v>
      </c>
      <c r="Q169">
        <v>14.452688</v>
      </c>
      <c r="R169">
        <v>10.980217</v>
      </c>
      <c r="S169">
        <v>7.399203</v>
      </c>
      <c r="T169">
        <v>3.7322739999999999</v>
      </c>
      <c r="U169">
        <v>9.0000000000000006E-5</v>
      </c>
      <c r="V169">
        <v>0</v>
      </c>
      <c r="W169">
        <v>0</v>
      </c>
      <c r="X169">
        <v>0</v>
      </c>
      <c r="Y169">
        <v>0</v>
      </c>
      <c r="Z169">
        <v>0</v>
      </c>
      <c r="AA169">
        <v>0</v>
      </c>
      <c r="AB169">
        <v>0</v>
      </c>
      <c r="AC169">
        <v>0</v>
      </c>
      <c r="AD169">
        <v>0</v>
      </c>
      <c r="AE169">
        <v>0</v>
      </c>
      <c r="AF169">
        <v>0</v>
      </c>
      <c r="AG169">
        <v>0</v>
      </c>
      <c r="AH169">
        <v>0</v>
      </c>
      <c r="AI169">
        <v>0</v>
      </c>
      <c r="AJ169">
        <v>0</v>
      </c>
      <c r="AK169" t="s">
        <v>146</v>
      </c>
      <c r="AL169" s="26"/>
      <c r="AM169" s="27"/>
    </row>
    <row r="170" spans="1:39" ht="15" customHeight="1">
      <c r="A170" s="55" t="s">
        <v>312</v>
      </c>
      <c r="B170" t="s">
        <v>1826</v>
      </c>
      <c r="C170" t="s">
        <v>2501</v>
      </c>
      <c r="D170" t="s">
        <v>2502</v>
      </c>
      <c r="E170" t="s">
        <v>1289</v>
      </c>
      <c r="F170">
        <v>74.079673999999997</v>
      </c>
      <c r="G170">
        <v>62.499167999999997</v>
      </c>
      <c r="H170">
        <v>38.359329000000002</v>
      </c>
      <c r="I170">
        <v>23.553004999999999</v>
      </c>
      <c r="J170">
        <v>21.779373</v>
      </c>
      <c r="K170">
        <v>21.081029999999998</v>
      </c>
      <c r="L170">
        <v>20.325410999999999</v>
      </c>
      <c r="M170">
        <v>19.510214000000001</v>
      </c>
      <c r="N170">
        <v>18.63588</v>
      </c>
      <c r="O170">
        <v>17.704644999999999</v>
      </c>
      <c r="P170">
        <v>16.721917999999999</v>
      </c>
      <c r="Q170">
        <v>15.695824</v>
      </c>
      <c r="R170">
        <v>14.627274</v>
      </c>
      <c r="S170">
        <v>13.516712</v>
      </c>
      <c r="T170">
        <v>12.365027</v>
      </c>
      <c r="U170">
        <v>11.16963</v>
      </c>
      <c r="V170">
        <v>9.9334880000000005</v>
      </c>
      <c r="W170">
        <v>8.6540929999999996</v>
      </c>
      <c r="X170">
        <v>7.3346439999999999</v>
      </c>
      <c r="Y170">
        <v>5.9744700000000002</v>
      </c>
      <c r="Z170">
        <v>4.5699459999999998</v>
      </c>
      <c r="AA170">
        <v>3.1212249999999999</v>
      </c>
      <c r="AB170">
        <v>1.6277779999999999</v>
      </c>
      <c r="AC170">
        <v>8.9533000000000001E-2</v>
      </c>
      <c r="AD170">
        <v>0</v>
      </c>
      <c r="AE170">
        <v>0</v>
      </c>
      <c r="AF170">
        <v>0</v>
      </c>
      <c r="AG170">
        <v>0</v>
      </c>
      <c r="AH170">
        <v>0</v>
      </c>
      <c r="AI170">
        <v>0</v>
      </c>
      <c r="AJ170">
        <v>0</v>
      </c>
      <c r="AK170" t="s">
        <v>146</v>
      </c>
      <c r="AL170" s="26"/>
      <c r="AM170" s="27"/>
    </row>
    <row r="171" spans="1:39" ht="15" customHeight="1">
      <c r="A171" s="55" t="s">
        <v>311</v>
      </c>
      <c r="B171" t="s">
        <v>1827</v>
      </c>
      <c r="C171" t="s">
        <v>2503</v>
      </c>
      <c r="D171" t="s">
        <v>2504</v>
      </c>
      <c r="E171" t="s">
        <v>1289</v>
      </c>
      <c r="F171">
        <v>95.328117000000006</v>
      </c>
      <c r="G171">
        <v>33.983665000000002</v>
      </c>
      <c r="H171">
        <v>27.310165000000001</v>
      </c>
      <c r="I171">
        <v>25.260752</v>
      </c>
      <c r="J171">
        <v>24.154135</v>
      </c>
      <c r="K171">
        <v>24.154135</v>
      </c>
      <c r="L171">
        <v>24.028112</v>
      </c>
      <c r="M171">
        <v>23.596788</v>
      </c>
      <c r="N171">
        <v>23.128022999999999</v>
      </c>
      <c r="O171">
        <v>22.626684000000001</v>
      </c>
      <c r="P171">
        <v>22.099504</v>
      </c>
      <c r="Q171">
        <v>21.548476999999998</v>
      </c>
      <c r="R171">
        <v>20.975279</v>
      </c>
      <c r="S171">
        <v>20.381485000000001</v>
      </c>
      <c r="T171">
        <v>19.768101000000001</v>
      </c>
      <c r="U171">
        <v>19.131529</v>
      </c>
      <c r="V171">
        <v>18.470096999999999</v>
      </c>
      <c r="W171">
        <v>17.782782000000001</v>
      </c>
      <c r="X171">
        <v>17.070246000000001</v>
      </c>
      <c r="Y171">
        <v>16.332526999999999</v>
      </c>
      <c r="Z171">
        <v>15.569729000000001</v>
      </c>
      <c r="AA171">
        <v>14.784851</v>
      </c>
      <c r="AB171">
        <v>13.977337</v>
      </c>
      <c r="AC171">
        <v>13.148232</v>
      </c>
      <c r="AD171">
        <v>12.297935000000001</v>
      </c>
      <c r="AE171">
        <v>11.426282</v>
      </c>
      <c r="AF171">
        <v>10.534846999999999</v>
      </c>
      <c r="AG171">
        <v>9.6225679999999993</v>
      </c>
      <c r="AH171">
        <v>8.6888740000000002</v>
      </c>
      <c r="AI171">
        <v>7.7337600000000002</v>
      </c>
      <c r="AJ171">
        <v>6.7569249999999998</v>
      </c>
      <c r="AK171" s="109">
        <v>-8.4000000000000005E-2</v>
      </c>
      <c r="AL171" s="26"/>
      <c r="AM171" s="27"/>
    </row>
    <row r="172" spans="1:39" ht="15" customHeight="1">
      <c r="A172" s="55" t="s">
        <v>310</v>
      </c>
      <c r="B172" t="s">
        <v>1822</v>
      </c>
      <c r="C172" t="s">
        <v>2505</v>
      </c>
      <c r="D172" t="s">
        <v>2506</v>
      </c>
      <c r="E172" t="s">
        <v>1289</v>
      </c>
      <c r="F172">
        <v>573.83508300000005</v>
      </c>
      <c r="G172">
        <v>193.18042</v>
      </c>
      <c r="H172">
        <v>115.193939</v>
      </c>
      <c r="I172">
        <v>80.599884000000003</v>
      </c>
      <c r="J172">
        <v>74.384345999999994</v>
      </c>
      <c r="K172">
        <v>69.834502999999998</v>
      </c>
      <c r="L172">
        <v>65.08493</v>
      </c>
      <c r="M172">
        <v>60.102730000000001</v>
      </c>
      <c r="N172">
        <v>54.865817999999997</v>
      </c>
      <c r="O172">
        <v>49.351996999999997</v>
      </c>
      <c r="P172">
        <v>43.55621</v>
      </c>
      <c r="Q172">
        <v>37.483893999999999</v>
      </c>
      <c r="R172">
        <v>31.135128000000002</v>
      </c>
      <c r="S172">
        <v>24.506896999999999</v>
      </c>
      <c r="T172">
        <v>20.944502</v>
      </c>
      <c r="U172">
        <v>20.453786999999998</v>
      </c>
      <c r="V172">
        <v>19.915462000000002</v>
      </c>
      <c r="W172">
        <v>19.329488999999999</v>
      </c>
      <c r="X172">
        <v>18.700163</v>
      </c>
      <c r="Y172">
        <v>18.027830000000002</v>
      </c>
      <c r="Z172">
        <v>17.309785999999999</v>
      </c>
      <c r="AA172">
        <v>16.546873000000001</v>
      </c>
      <c r="AB172">
        <v>15.741776</v>
      </c>
      <c r="AC172">
        <v>14.896110999999999</v>
      </c>
      <c r="AD172">
        <v>14.011675</v>
      </c>
      <c r="AE172">
        <v>13.090522</v>
      </c>
      <c r="AF172">
        <v>12.134993</v>
      </c>
      <c r="AG172">
        <v>11.146912</v>
      </c>
      <c r="AH172">
        <v>10.127914000000001</v>
      </c>
      <c r="AI172">
        <v>9.0793929999999996</v>
      </c>
      <c r="AJ172">
        <v>8.0017879999999995</v>
      </c>
      <c r="AK172" s="109">
        <v>-0.13300000000000001</v>
      </c>
      <c r="AL172" s="26"/>
      <c r="AM172" s="27"/>
    </row>
    <row r="173" spans="1:39" ht="15" customHeight="1">
      <c r="A173" s="55" t="s">
        <v>309</v>
      </c>
      <c r="B173" t="s">
        <v>1825</v>
      </c>
      <c r="C173" t="s">
        <v>2507</v>
      </c>
      <c r="D173" t="s">
        <v>2508</v>
      </c>
      <c r="E173" t="s">
        <v>1289</v>
      </c>
      <c r="F173">
        <v>197.12905900000001</v>
      </c>
      <c r="G173">
        <v>56.629981999999998</v>
      </c>
      <c r="H173">
        <v>28.75234</v>
      </c>
      <c r="I173">
        <v>27.252497000000002</v>
      </c>
      <c r="J173">
        <v>25.814968</v>
      </c>
      <c r="K173">
        <v>23.429076999999999</v>
      </c>
      <c r="L173">
        <v>21.032101000000001</v>
      </c>
      <c r="M173">
        <v>18.553218999999999</v>
      </c>
      <c r="N173">
        <v>15.972968</v>
      </c>
      <c r="O173">
        <v>13.269055</v>
      </c>
      <c r="P173">
        <v>10.434659</v>
      </c>
      <c r="Q173">
        <v>7.4644459999999997</v>
      </c>
      <c r="R173">
        <v>4.3575369999999998</v>
      </c>
      <c r="S173">
        <v>1.111388</v>
      </c>
      <c r="T173">
        <v>0</v>
      </c>
      <c r="U173">
        <v>0</v>
      </c>
      <c r="V173">
        <v>0</v>
      </c>
      <c r="W173">
        <v>0</v>
      </c>
      <c r="X173">
        <v>0</v>
      </c>
      <c r="Y173">
        <v>0</v>
      </c>
      <c r="Z173">
        <v>0</v>
      </c>
      <c r="AA173">
        <v>0</v>
      </c>
      <c r="AB173">
        <v>0</v>
      </c>
      <c r="AC173">
        <v>0</v>
      </c>
      <c r="AD173">
        <v>0</v>
      </c>
      <c r="AE173">
        <v>0</v>
      </c>
      <c r="AF173">
        <v>0</v>
      </c>
      <c r="AG173">
        <v>0</v>
      </c>
      <c r="AH173">
        <v>0</v>
      </c>
      <c r="AI173">
        <v>0</v>
      </c>
      <c r="AJ173">
        <v>0</v>
      </c>
      <c r="AK173" t="s">
        <v>146</v>
      </c>
      <c r="AL173" s="26"/>
      <c r="AM173" s="27"/>
    </row>
    <row r="174" spans="1:39" ht="15" customHeight="1">
      <c r="A174" s="55" t="s">
        <v>308</v>
      </c>
      <c r="B174" t="s">
        <v>1826</v>
      </c>
      <c r="C174" t="s">
        <v>2509</v>
      </c>
      <c r="D174" t="s">
        <v>2510</v>
      </c>
      <c r="E174" t="s">
        <v>1289</v>
      </c>
      <c r="F174">
        <v>76.606612999999996</v>
      </c>
      <c r="G174">
        <v>61.356586</v>
      </c>
      <c r="H174">
        <v>36.168823000000003</v>
      </c>
      <c r="I174">
        <v>24.075949000000001</v>
      </c>
      <c r="J174">
        <v>23.902103</v>
      </c>
      <c r="K174">
        <v>23.727404</v>
      </c>
      <c r="L174">
        <v>23.535682999999999</v>
      </c>
      <c r="M174">
        <v>23.318258</v>
      </c>
      <c r="N174">
        <v>23.073651999999999</v>
      </c>
      <c r="O174">
        <v>22.798628000000001</v>
      </c>
      <c r="P174">
        <v>22.490203999999999</v>
      </c>
      <c r="Q174">
        <v>22.156876</v>
      </c>
      <c r="R174">
        <v>21.791813000000001</v>
      </c>
      <c r="S174">
        <v>21.389306999999999</v>
      </c>
      <c r="T174">
        <v>20.944502</v>
      </c>
      <c r="U174">
        <v>20.453786999999998</v>
      </c>
      <c r="V174">
        <v>19.915462000000002</v>
      </c>
      <c r="W174">
        <v>19.329488999999999</v>
      </c>
      <c r="X174">
        <v>18.700163</v>
      </c>
      <c r="Y174">
        <v>18.027830000000002</v>
      </c>
      <c r="Z174">
        <v>17.309785999999999</v>
      </c>
      <c r="AA174">
        <v>16.546873000000001</v>
      </c>
      <c r="AB174">
        <v>15.741776</v>
      </c>
      <c r="AC174">
        <v>14.896110999999999</v>
      </c>
      <c r="AD174">
        <v>14.011675</v>
      </c>
      <c r="AE174">
        <v>13.090522</v>
      </c>
      <c r="AF174">
        <v>12.134993</v>
      </c>
      <c r="AG174">
        <v>11.146912</v>
      </c>
      <c r="AH174">
        <v>10.127914000000001</v>
      </c>
      <c r="AI174">
        <v>9.0793929999999996</v>
      </c>
      <c r="AJ174">
        <v>8.0017879999999995</v>
      </c>
      <c r="AK174" s="109">
        <v>-7.2999999999999995E-2</v>
      </c>
      <c r="AL174" s="26"/>
      <c r="AM174" s="27"/>
    </row>
    <row r="175" spans="1:39" ht="15" customHeight="1">
      <c r="A175" s="55" t="s">
        <v>307</v>
      </c>
      <c r="B175" t="s">
        <v>1827</v>
      </c>
      <c r="C175" t="s">
        <v>2511</v>
      </c>
      <c r="D175" t="s">
        <v>2512</v>
      </c>
      <c r="E175" t="s">
        <v>1289</v>
      </c>
      <c r="F175">
        <v>300.09939600000001</v>
      </c>
      <c r="G175">
        <v>75.193839999999994</v>
      </c>
      <c r="H175">
        <v>50.272770000000001</v>
      </c>
      <c r="I175">
        <v>29.271439000000001</v>
      </c>
      <c r="J175">
        <v>24.667273000000002</v>
      </c>
      <c r="K175">
        <v>22.67802</v>
      </c>
      <c r="L175">
        <v>20.517147000000001</v>
      </c>
      <c r="M175">
        <v>18.231255000000001</v>
      </c>
      <c r="N175">
        <v>15.819198</v>
      </c>
      <c r="O175">
        <v>13.284314</v>
      </c>
      <c r="P175">
        <v>10.631349</v>
      </c>
      <c r="Q175">
        <v>7.8625730000000003</v>
      </c>
      <c r="R175">
        <v>4.9857779999999998</v>
      </c>
      <c r="S175">
        <v>2.0062039999999999</v>
      </c>
      <c r="T175">
        <v>0</v>
      </c>
      <c r="U175">
        <v>0</v>
      </c>
      <c r="V175">
        <v>0</v>
      </c>
      <c r="W175">
        <v>0</v>
      </c>
      <c r="X175">
        <v>0</v>
      </c>
      <c r="Y175">
        <v>0</v>
      </c>
      <c r="Z175">
        <v>0</v>
      </c>
      <c r="AA175">
        <v>0</v>
      </c>
      <c r="AB175">
        <v>0</v>
      </c>
      <c r="AC175">
        <v>0</v>
      </c>
      <c r="AD175">
        <v>0</v>
      </c>
      <c r="AE175">
        <v>0</v>
      </c>
      <c r="AF175">
        <v>0</v>
      </c>
      <c r="AG175">
        <v>0</v>
      </c>
      <c r="AH175">
        <v>0</v>
      </c>
      <c r="AI175">
        <v>0</v>
      </c>
      <c r="AJ175">
        <v>0</v>
      </c>
      <c r="AK175" t="s">
        <v>146</v>
      </c>
      <c r="AL175" s="26"/>
      <c r="AM175" s="27"/>
    </row>
    <row r="176" spans="1:39" ht="15" customHeight="1">
      <c r="A176" s="55" t="s">
        <v>306</v>
      </c>
      <c r="B176" t="s">
        <v>153</v>
      </c>
      <c r="C176" t="s">
        <v>2513</v>
      </c>
      <c r="D176" t="s">
        <v>2514</v>
      </c>
      <c r="E176" t="s">
        <v>1289</v>
      </c>
      <c r="F176">
        <v>17744.822265999999</v>
      </c>
      <c r="G176">
        <v>6881.7060549999997</v>
      </c>
      <c r="H176">
        <v>4332.9799800000001</v>
      </c>
      <c r="I176">
        <v>3470.9772950000001</v>
      </c>
      <c r="J176">
        <v>3176.7116700000001</v>
      </c>
      <c r="K176">
        <v>2950.5463869999999</v>
      </c>
      <c r="L176">
        <v>2674.33374</v>
      </c>
      <c r="M176">
        <v>2465.3740229999999</v>
      </c>
      <c r="N176">
        <v>2255.0031739999999</v>
      </c>
      <c r="O176">
        <v>2092.8078609999998</v>
      </c>
      <c r="P176">
        <v>1948.7476810000001</v>
      </c>
      <c r="Q176">
        <v>1806.345581</v>
      </c>
      <c r="R176">
        <v>1681.0772710000001</v>
      </c>
      <c r="S176">
        <v>1564.1560059999999</v>
      </c>
      <c r="T176">
        <v>1462.5349120000001</v>
      </c>
      <c r="U176">
        <v>1383.4598390000001</v>
      </c>
      <c r="V176">
        <v>1313.599731</v>
      </c>
      <c r="W176">
        <v>1241.971558</v>
      </c>
      <c r="X176">
        <v>1180.7330320000001</v>
      </c>
      <c r="Y176">
        <v>1126.5233149999999</v>
      </c>
      <c r="Z176">
        <v>1074.965332</v>
      </c>
      <c r="AA176">
        <v>1022.171875</v>
      </c>
      <c r="AB176">
        <v>975.64154099999996</v>
      </c>
      <c r="AC176">
        <v>932.68542500000001</v>
      </c>
      <c r="AD176">
        <v>890.499146</v>
      </c>
      <c r="AE176">
        <v>847.61157200000002</v>
      </c>
      <c r="AF176">
        <v>802.49127199999998</v>
      </c>
      <c r="AG176">
        <v>758.10199</v>
      </c>
      <c r="AH176">
        <v>721.91332999999997</v>
      </c>
      <c r="AI176">
        <v>684.99151600000005</v>
      </c>
      <c r="AJ176">
        <v>647.54022199999997</v>
      </c>
      <c r="AK176" s="109">
        <v>-0.104</v>
      </c>
      <c r="AL176" s="33"/>
      <c r="AM176" s="31"/>
    </row>
    <row r="177" spans="1:39" ht="15" customHeight="1">
      <c r="A177" s="112"/>
      <c r="B177" t="s">
        <v>305</v>
      </c>
      <c r="D177" t="s">
        <v>2515</v>
      </c>
    </row>
    <row r="178" spans="1:39" ht="15" customHeight="1">
      <c r="A178" s="55" t="s">
        <v>304</v>
      </c>
      <c r="B178" t="s">
        <v>1810</v>
      </c>
      <c r="C178" t="s">
        <v>2516</v>
      </c>
      <c r="D178" t="s">
        <v>2517</v>
      </c>
      <c r="E178" t="s">
        <v>1289</v>
      </c>
      <c r="F178">
        <v>1152.675293</v>
      </c>
      <c r="G178">
        <v>1087.2274170000001</v>
      </c>
      <c r="H178">
        <v>1063.7749020000001</v>
      </c>
      <c r="I178">
        <v>1051.644043</v>
      </c>
      <c r="J178">
        <v>1080.10376</v>
      </c>
      <c r="K178">
        <v>1107.3443600000001</v>
      </c>
      <c r="L178">
        <v>1135.603394</v>
      </c>
      <c r="M178">
        <v>1160.0527340000001</v>
      </c>
      <c r="N178">
        <v>1183.1766359999999</v>
      </c>
      <c r="O178">
        <v>1205.7341309999999</v>
      </c>
      <c r="P178">
        <v>1228.8258060000001</v>
      </c>
      <c r="Q178">
        <v>1253.482178</v>
      </c>
      <c r="R178">
        <v>1281.163452</v>
      </c>
      <c r="S178">
        <v>1309.3101810000001</v>
      </c>
      <c r="T178">
        <v>1339.4147949999999</v>
      </c>
      <c r="U178">
        <v>1371.2910159999999</v>
      </c>
      <c r="V178">
        <v>1401.8482670000001</v>
      </c>
      <c r="W178">
        <v>1431.1560059999999</v>
      </c>
      <c r="X178">
        <v>1461.1970209999999</v>
      </c>
      <c r="Y178">
        <v>1493.4530030000001</v>
      </c>
      <c r="Z178">
        <v>1528.1282960000001</v>
      </c>
      <c r="AA178">
        <v>1562.8797609999999</v>
      </c>
      <c r="AB178">
        <v>1597.885986</v>
      </c>
      <c r="AC178">
        <v>1633.0151370000001</v>
      </c>
      <c r="AD178">
        <v>1667.9404300000001</v>
      </c>
      <c r="AE178">
        <v>1704.6248780000001</v>
      </c>
      <c r="AF178">
        <v>1740.326172</v>
      </c>
      <c r="AG178">
        <v>1774.807251</v>
      </c>
      <c r="AH178">
        <v>1812.252563</v>
      </c>
      <c r="AI178">
        <v>1850.167236</v>
      </c>
      <c r="AJ178">
        <v>1888.923828</v>
      </c>
      <c r="AK178" s="109">
        <v>1.7000000000000001E-2</v>
      </c>
      <c r="AL178" s="26"/>
      <c r="AM178" s="27"/>
    </row>
    <row r="179" spans="1:39" ht="15" customHeight="1">
      <c r="A179" s="55" t="s">
        <v>303</v>
      </c>
      <c r="B179" t="s">
        <v>1811</v>
      </c>
      <c r="C179" t="s">
        <v>2518</v>
      </c>
      <c r="D179" t="s">
        <v>2519</v>
      </c>
      <c r="E179" t="s">
        <v>1289</v>
      </c>
      <c r="F179">
        <v>72.598770000000002</v>
      </c>
      <c r="G179">
        <v>68.105934000000005</v>
      </c>
      <c r="H179">
        <v>67.492019999999997</v>
      </c>
      <c r="I179">
        <v>64.564186000000007</v>
      </c>
      <c r="J179">
        <v>61.320563999999997</v>
      </c>
      <c r="K179">
        <v>60.808639999999997</v>
      </c>
      <c r="L179">
        <v>61.127288999999998</v>
      </c>
      <c r="M179">
        <v>61.93412</v>
      </c>
      <c r="N179">
        <v>62.732737999999998</v>
      </c>
      <c r="O179">
        <v>63.533073000000002</v>
      </c>
      <c r="P179">
        <v>64.326614000000006</v>
      </c>
      <c r="Q179">
        <v>65.139060999999998</v>
      </c>
      <c r="R179">
        <v>65.975555</v>
      </c>
      <c r="S179">
        <v>66.838493</v>
      </c>
      <c r="T179">
        <v>67.708304999999996</v>
      </c>
      <c r="U179">
        <v>68.570426999999995</v>
      </c>
      <c r="V179">
        <v>69.476912999999996</v>
      </c>
      <c r="W179">
        <v>70.380447000000004</v>
      </c>
      <c r="X179">
        <v>71.281433000000007</v>
      </c>
      <c r="Y179">
        <v>72.190612999999999</v>
      </c>
      <c r="Z179">
        <v>73.098763000000005</v>
      </c>
      <c r="AA179">
        <v>73.964821000000001</v>
      </c>
      <c r="AB179">
        <v>74.827315999999996</v>
      </c>
      <c r="AC179">
        <v>75.682952999999998</v>
      </c>
      <c r="AD179">
        <v>76.532753</v>
      </c>
      <c r="AE179">
        <v>77.379470999999995</v>
      </c>
      <c r="AF179">
        <v>78.224029999999999</v>
      </c>
      <c r="AG179">
        <v>79.059569999999994</v>
      </c>
      <c r="AH179">
        <v>79.872191999999998</v>
      </c>
      <c r="AI179">
        <v>80.656761000000003</v>
      </c>
      <c r="AJ179">
        <v>81.426665999999997</v>
      </c>
      <c r="AK179" s="109">
        <v>4.0000000000000001E-3</v>
      </c>
      <c r="AL179" s="26"/>
      <c r="AM179" s="27"/>
    </row>
    <row r="180" spans="1:39" ht="15" customHeight="1">
      <c r="A180" s="55" t="s">
        <v>302</v>
      </c>
      <c r="B180" t="s">
        <v>1812</v>
      </c>
      <c r="C180" t="s">
        <v>2520</v>
      </c>
      <c r="D180" t="s">
        <v>2521</v>
      </c>
      <c r="E180" t="s">
        <v>1289</v>
      </c>
      <c r="F180">
        <v>59.71217</v>
      </c>
      <c r="G180">
        <v>56.137718</v>
      </c>
      <c r="H180">
        <v>54.210921999999997</v>
      </c>
      <c r="I180">
        <v>52.211136000000003</v>
      </c>
      <c r="J180">
        <v>53.192791</v>
      </c>
      <c r="K180">
        <v>54.138531</v>
      </c>
      <c r="L180">
        <v>55.055079999999997</v>
      </c>
      <c r="M180">
        <v>55.937992000000001</v>
      </c>
      <c r="N180">
        <v>56.785415999999998</v>
      </c>
      <c r="O180">
        <v>57.663673000000003</v>
      </c>
      <c r="P180">
        <v>59.494202000000001</v>
      </c>
      <c r="Q180">
        <v>61.332790000000003</v>
      </c>
      <c r="R180">
        <v>63.188828000000001</v>
      </c>
      <c r="S180">
        <v>65.075683999999995</v>
      </c>
      <c r="T180">
        <v>66.996071000000001</v>
      </c>
      <c r="U180">
        <v>68.955237999999994</v>
      </c>
      <c r="V180">
        <v>70.934082000000004</v>
      </c>
      <c r="W180">
        <v>72.947754000000003</v>
      </c>
      <c r="X180">
        <v>74.999588000000003</v>
      </c>
      <c r="Y180">
        <v>77.091094999999996</v>
      </c>
      <c r="Z180">
        <v>79.223015000000004</v>
      </c>
      <c r="AA180">
        <v>81.390952999999996</v>
      </c>
      <c r="AB180">
        <v>83.596771000000004</v>
      </c>
      <c r="AC180">
        <v>85.843215999999998</v>
      </c>
      <c r="AD180">
        <v>88.130722000000006</v>
      </c>
      <c r="AE180">
        <v>90.459457</v>
      </c>
      <c r="AF180">
        <v>92.776649000000006</v>
      </c>
      <c r="AG180">
        <v>95.132942</v>
      </c>
      <c r="AH180">
        <v>97.528373999999999</v>
      </c>
      <c r="AI180">
        <v>99.963417000000007</v>
      </c>
      <c r="AJ180">
        <v>102.45063</v>
      </c>
      <c r="AK180" s="109">
        <v>1.7999999999999999E-2</v>
      </c>
      <c r="AL180" s="26"/>
      <c r="AM180" s="27"/>
    </row>
    <row r="181" spans="1:39" ht="15" customHeight="1">
      <c r="A181" s="55" t="s">
        <v>301</v>
      </c>
      <c r="B181" t="s">
        <v>1813</v>
      </c>
      <c r="C181" t="s">
        <v>2522</v>
      </c>
      <c r="D181" t="s">
        <v>2523</v>
      </c>
      <c r="E181" t="s">
        <v>1289</v>
      </c>
      <c r="F181">
        <v>77.242889000000005</v>
      </c>
      <c r="G181">
        <v>74.664619000000002</v>
      </c>
      <c r="H181">
        <v>74.242553999999998</v>
      </c>
      <c r="I181">
        <v>74.206688</v>
      </c>
      <c r="J181">
        <v>75.557320000000004</v>
      </c>
      <c r="K181">
        <v>77.529754999999994</v>
      </c>
      <c r="L181">
        <v>79.666740000000004</v>
      </c>
      <c r="M181">
        <v>81.620468000000002</v>
      </c>
      <c r="N181">
        <v>83.438766000000001</v>
      </c>
      <c r="O181">
        <v>85.104889</v>
      </c>
      <c r="P181">
        <v>86.592010000000002</v>
      </c>
      <c r="Q181">
        <v>87.946906999999996</v>
      </c>
      <c r="R181">
        <v>89.239220000000003</v>
      </c>
      <c r="S181">
        <v>90.489127999999994</v>
      </c>
      <c r="T181">
        <v>91.696601999999999</v>
      </c>
      <c r="U181">
        <v>92.864883000000006</v>
      </c>
      <c r="V181">
        <v>93.949348000000001</v>
      </c>
      <c r="W181">
        <v>94.989638999999997</v>
      </c>
      <c r="X181">
        <v>95.981887999999998</v>
      </c>
      <c r="Y181">
        <v>96.923530999999997</v>
      </c>
      <c r="Z181">
        <v>97.810294999999996</v>
      </c>
      <c r="AA181">
        <v>98.568459000000004</v>
      </c>
      <c r="AB181">
        <v>99.369788999999997</v>
      </c>
      <c r="AC181">
        <v>100.119781</v>
      </c>
      <c r="AD181">
        <v>100.816757</v>
      </c>
      <c r="AE181">
        <v>101.457703</v>
      </c>
      <c r="AF181">
        <v>101.954384</v>
      </c>
      <c r="AG181">
        <v>102.38867999999999</v>
      </c>
      <c r="AH181">
        <v>102.75501300000001</v>
      </c>
      <c r="AI181">
        <v>103.04660800000001</v>
      </c>
      <c r="AJ181">
        <v>103.25881200000001</v>
      </c>
      <c r="AK181" s="109">
        <v>0.01</v>
      </c>
      <c r="AL181" s="26"/>
      <c r="AM181" s="27"/>
    </row>
    <row r="182" spans="1:39" ht="15" customHeight="1">
      <c r="A182" s="55" t="s">
        <v>300</v>
      </c>
      <c r="B182" t="s">
        <v>1814</v>
      </c>
      <c r="C182" t="s">
        <v>2524</v>
      </c>
      <c r="D182" t="s">
        <v>2525</v>
      </c>
      <c r="E182" t="s">
        <v>1289</v>
      </c>
      <c r="F182">
        <v>481.27212500000002</v>
      </c>
      <c r="G182">
        <v>459.73062099999999</v>
      </c>
      <c r="H182">
        <v>446.25985700000001</v>
      </c>
      <c r="I182">
        <v>435.93572999999998</v>
      </c>
      <c r="J182">
        <v>438.509277</v>
      </c>
      <c r="K182">
        <v>445.58383199999997</v>
      </c>
      <c r="L182">
        <v>452.42056300000002</v>
      </c>
      <c r="M182">
        <v>458.94854700000002</v>
      </c>
      <c r="N182">
        <v>465.28814699999998</v>
      </c>
      <c r="O182">
        <v>471.33575400000001</v>
      </c>
      <c r="P182">
        <v>477.07794200000001</v>
      </c>
      <c r="Q182">
        <v>482.66214000000002</v>
      </c>
      <c r="R182">
        <v>487.99514799999997</v>
      </c>
      <c r="S182">
        <v>493.21417200000002</v>
      </c>
      <c r="T182">
        <v>498.43084700000003</v>
      </c>
      <c r="U182">
        <v>503.83108499999997</v>
      </c>
      <c r="V182">
        <v>509.26272599999999</v>
      </c>
      <c r="W182">
        <v>514.70330799999999</v>
      </c>
      <c r="X182">
        <v>520.14257799999996</v>
      </c>
      <c r="Y182">
        <v>525.58563200000003</v>
      </c>
      <c r="Z182">
        <v>531.04931599999998</v>
      </c>
      <c r="AA182">
        <v>536.50122099999999</v>
      </c>
      <c r="AB182">
        <v>541.91980000000001</v>
      </c>
      <c r="AC182">
        <v>547.28363000000002</v>
      </c>
      <c r="AD182">
        <v>552.56805399999996</v>
      </c>
      <c r="AE182">
        <v>557.79669200000001</v>
      </c>
      <c r="AF182">
        <v>564.69891399999995</v>
      </c>
      <c r="AG182">
        <v>571.70544400000006</v>
      </c>
      <c r="AH182">
        <v>578.78698699999995</v>
      </c>
      <c r="AI182">
        <v>585.97210700000005</v>
      </c>
      <c r="AJ182">
        <v>593.25225799999998</v>
      </c>
      <c r="AK182" s="109">
        <v>7.0000000000000001E-3</v>
      </c>
      <c r="AL182" s="26"/>
      <c r="AM182" s="27"/>
    </row>
    <row r="183" spans="1:39" ht="15" customHeight="1">
      <c r="A183" s="55" t="s">
        <v>299</v>
      </c>
      <c r="B183" t="s">
        <v>1815</v>
      </c>
      <c r="C183" t="s">
        <v>2526</v>
      </c>
      <c r="D183" t="s">
        <v>2527</v>
      </c>
      <c r="E183" t="s">
        <v>1289</v>
      </c>
      <c r="F183">
        <v>96.432091</v>
      </c>
      <c r="G183">
        <v>89.732208</v>
      </c>
      <c r="H183">
        <v>84.713347999999996</v>
      </c>
      <c r="I183">
        <v>82.798018999999996</v>
      </c>
      <c r="J183">
        <v>85.254638999999997</v>
      </c>
      <c r="K183">
        <v>88.108520999999996</v>
      </c>
      <c r="L183">
        <v>91.029747</v>
      </c>
      <c r="M183">
        <v>93.984138000000002</v>
      </c>
      <c r="N183">
        <v>96.967040999999995</v>
      </c>
      <c r="O183">
        <v>99.983276000000004</v>
      </c>
      <c r="P183">
        <v>103.03950500000001</v>
      </c>
      <c r="Q183">
        <v>106.12365</v>
      </c>
      <c r="R183">
        <v>109.268631</v>
      </c>
      <c r="S183">
        <v>112.490646</v>
      </c>
      <c r="T183">
        <v>115.797546</v>
      </c>
      <c r="U183">
        <v>119.196922</v>
      </c>
      <c r="V183">
        <v>122.67926799999999</v>
      </c>
      <c r="W183">
        <v>126.24921399999999</v>
      </c>
      <c r="X183">
        <v>129.90640300000001</v>
      </c>
      <c r="Y183">
        <v>133.65962200000001</v>
      </c>
      <c r="Z183">
        <v>137.50521900000001</v>
      </c>
      <c r="AA183">
        <v>141.47808800000001</v>
      </c>
      <c r="AB183">
        <v>145.55242899999999</v>
      </c>
      <c r="AC183">
        <v>149.73640399999999</v>
      </c>
      <c r="AD183">
        <v>154.033661</v>
      </c>
      <c r="AE183">
        <v>158.44454999999999</v>
      </c>
      <c r="AF183">
        <v>162.935059</v>
      </c>
      <c r="AG183">
        <v>167.54690600000001</v>
      </c>
      <c r="AH183">
        <v>172.286438</v>
      </c>
      <c r="AI183">
        <v>177.16310100000001</v>
      </c>
      <c r="AJ183">
        <v>182.18202199999999</v>
      </c>
      <c r="AK183" s="109">
        <v>2.1000000000000001E-2</v>
      </c>
      <c r="AL183" s="26"/>
      <c r="AM183" s="27"/>
    </row>
    <row r="184" spans="1:39" ht="15" customHeight="1">
      <c r="A184" s="55" t="s">
        <v>298</v>
      </c>
      <c r="B184" t="s">
        <v>1816</v>
      </c>
      <c r="C184" t="s">
        <v>2528</v>
      </c>
      <c r="D184" t="s">
        <v>2529</v>
      </c>
      <c r="E184" t="s">
        <v>1289</v>
      </c>
      <c r="F184">
        <v>93.456542999999996</v>
      </c>
      <c r="G184">
        <v>90.925972000000002</v>
      </c>
      <c r="H184">
        <v>91.333625999999995</v>
      </c>
      <c r="I184">
        <v>91.546386999999996</v>
      </c>
      <c r="J184">
        <v>94.523262000000003</v>
      </c>
      <c r="K184">
        <v>97.298378</v>
      </c>
      <c r="L184">
        <v>100.093971</v>
      </c>
      <c r="M184">
        <v>102.93071</v>
      </c>
      <c r="N184">
        <v>105.85227999999999</v>
      </c>
      <c r="O184">
        <v>108.801025</v>
      </c>
      <c r="P184">
        <v>111.788223</v>
      </c>
      <c r="Q184">
        <v>114.841179</v>
      </c>
      <c r="R184">
        <v>117.948509</v>
      </c>
      <c r="S184">
        <v>121.14193</v>
      </c>
      <c r="T184">
        <v>124.416985</v>
      </c>
      <c r="U184">
        <v>127.777908</v>
      </c>
      <c r="V184">
        <v>131.16665599999999</v>
      </c>
      <c r="W184">
        <v>134.61312899999999</v>
      </c>
      <c r="X184">
        <v>138.13549800000001</v>
      </c>
      <c r="Y184">
        <v>141.73164399999999</v>
      </c>
      <c r="Z184">
        <v>145.38874799999999</v>
      </c>
      <c r="AA184">
        <v>149.064911</v>
      </c>
      <c r="AB184">
        <v>152.79800399999999</v>
      </c>
      <c r="AC184">
        <v>156.592545</v>
      </c>
      <c r="AD184">
        <v>160.447968</v>
      </c>
      <c r="AE184">
        <v>164.36990399999999</v>
      </c>
      <c r="AF184">
        <v>168.354309</v>
      </c>
      <c r="AG184">
        <v>172.41348300000001</v>
      </c>
      <c r="AH184">
        <v>176.546829</v>
      </c>
      <c r="AI184">
        <v>180.75488300000001</v>
      </c>
      <c r="AJ184">
        <v>185.052795</v>
      </c>
      <c r="AK184" s="109">
        <v>2.3E-2</v>
      </c>
      <c r="AL184" s="26"/>
      <c r="AM184" s="27"/>
    </row>
    <row r="185" spans="1:39" ht="15" customHeight="1">
      <c r="A185" s="55" t="s">
        <v>297</v>
      </c>
      <c r="B185" t="s">
        <v>1817</v>
      </c>
      <c r="C185" t="s">
        <v>2530</v>
      </c>
      <c r="D185" t="s">
        <v>2531</v>
      </c>
      <c r="E185" t="s">
        <v>1289</v>
      </c>
      <c r="F185">
        <v>87.764458000000005</v>
      </c>
      <c r="G185">
        <v>83.522086999999999</v>
      </c>
      <c r="H185">
        <v>80.987183000000002</v>
      </c>
      <c r="I185">
        <v>81.732712000000006</v>
      </c>
      <c r="J185">
        <v>83.593436999999994</v>
      </c>
      <c r="K185">
        <v>86.099197000000004</v>
      </c>
      <c r="L185">
        <v>88.632987999999997</v>
      </c>
      <c r="M185">
        <v>91.228003999999999</v>
      </c>
      <c r="N185">
        <v>93.985602999999998</v>
      </c>
      <c r="O185">
        <v>96.914496999999997</v>
      </c>
      <c r="P185">
        <v>99.998244999999997</v>
      </c>
      <c r="Q185">
        <v>103.34716</v>
      </c>
      <c r="R185">
        <v>106.92443799999999</v>
      </c>
      <c r="S185">
        <v>110.62294799999999</v>
      </c>
      <c r="T185">
        <v>114.336243</v>
      </c>
      <c r="U185">
        <v>117.969337</v>
      </c>
      <c r="V185">
        <v>121.305511</v>
      </c>
      <c r="W185">
        <v>124.59438299999999</v>
      </c>
      <c r="X185">
        <v>127.858238</v>
      </c>
      <c r="Y185">
        <v>131.14063999999999</v>
      </c>
      <c r="Z185">
        <v>134.46302800000001</v>
      </c>
      <c r="AA185">
        <v>137.62368799999999</v>
      </c>
      <c r="AB185">
        <v>140.78616299999999</v>
      </c>
      <c r="AC185">
        <v>143.962784</v>
      </c>
      <c r="AD185">
        <v>147.15774500000001</v>
      </c>
      <c r="AE185">
        <v>150.37037699999999</v>
      </c>
      <c r="AF185">
        <v>153.41123999999999</v>
      </c>
      <c r="AG185">
        <v>156.42536899999999</v>
      </c>
      <c r="AH185">
        <v>159.459473</v>
      </c>
      <c r="AI185">
        <v>162.554779</v>
      </c>
      <c r="AJ185">
        <v>165.74023399999999</v>
      </c>
      <c r="AK185" s="109">
        <v>2.1000000000000001E-2</v>
      </c>
      <c r="AL185" s="26"/>
      <c r="AM185" s="27"/>
    </row>
    <row r="186" spans="1:39" ht="15" customHeight="1">
      <c r="A186" s="55" t="s">
        <v>296</v>
      </c>
      <c r="B186" t="s">
        <v>1818</v>
      </c>
      <c r="C186" t="s">
        <v>2532</v>
      </c>
      <c r="D186" t="s">
        <v>2533</v>
      </c>
      <c r="E186" t="s">
        <v>1289</v>
      </c>
      <c r="F186">
        <v>269.00521900000001</v>
      </c>
      <c r="G186">
        <v>269.49969499999997</v>
      </c>
      <c r="H186">
        <v>270.32531699999998</v>
      </c>
      <c r="I186">
        <v>274.25338699999998</v>
      </c>
      <c r="J186">
        <v>283.01721199999997</v>
      </c>
      <c r="K186">
        <v>294.67572000000001</v>
      </c>
      <c r="L186">
        <v>305.63211100000001</v>
      </c>
      <c r="M186">
        <v>316.07904100000002</v>
      </c>
      <c r="N186">
        <v>326.181152</v>
      </c>
      <c r="O186">
        <v>335.85824600000001</v>
      </c>
      <c r="P186">
        <v>345.09728999999999</v>
      </c>
      <c r="Q186">
        <v>354.021973</v>
      </c>
      <c r="R186">
        <v>362.46167000000003</v>
      </c>
      <c r="S186">
        <v>371.21002199999998</v>
      </c>
      <c r="T186">
        <v>379.820221</v>
      </c>
      <c r="U186">
        <v>388.16073599999999</v>
      </c>
      <c r="V186">
        <v>396.214966</v>
      </c>
      <c r="W186">
        <v>403.90493800000002</v>
      </c>
      <c r="X186">
        <v>411.24737499999998</v>
      </c>
      <c r="Y186">
        <v>418.341522</v>
      </c>
      <c r="Z186">
        <v>425.29290800000001</v>
      </c>
      <c r="AA186">
        <v>432.16568000000001</v>
      </c>
      <c r="AB186">
        <v>438.94744900000001</v>
      </c>
      <c r="AC186">
        <v>445.553741</v>
      </c>
      <c r="AD186">
        <v>451.88833599999998</v>
      </c>
      <c r="AE186">
        <v>457.848724</v>
      </c>
      <c r="AF186">
        <v>463.418274</v>
      </c>
      <c r="AG186">
        <v>468.66793799999999</v>
      </c>
      <c r="AH186">
        <v>473.57202100000001</v>
      </c>
      <c r="AI186">
        <v>478.05502300000001</v>
      </c>
      <c r="AJ186">
        <v>482.04849200000001</v>
      </c>
      <c r="AK186" s="109">
        <v>0.02</v>
      </c>
      <c r="AL186" s="26"/>
      <c r="AM186" s="27"/>
    </row>
    <row r="187" spans="1:39" ht="15" customHeight="1">
      <c r="A187" s="55" t="s">
        <v>295</v>
      </c>
      <c r="B187" t="s">
        <v>1819</v>
      </c>
      <c r="C187" t="s">
        <v>2534</v>
      </c>
      <c r="D187" t="s">
        <v>2535</v>
      </c>
      <c r="E187" t="s">
        <v>1289</v>
      </c>
      <c r="F187">
        <v>76.395865999999998</v>
      </c>
      <c r="G187">
        <v>74.571419000000006</v>
      </c>
      <c r="H187">
        <v>74.506691000000004</v>
      </c>
      <c r="I187">
        <v>76.497214999999997</v>
      </c>
      <c r="J187">
        <v>79.366692</v>
      </c>
      <c r="K187">
        <v>81.848647999999997</v>
      </c>
      <c r="L187">
        <v>83.998244999999997</v>
      </c>
      <c r="M187">
        <v>85.904517999999996</v>
      </c>
      <c r="N187">
        <v>87.589377999999996</v>
      </c>
      <c r="O187">
        <v>89.048850999999999</v>
      </c>
      <c r="P187">
        <v>90.289458999999994</v>
      </c>
      <c r="Q187">
        <v>91.224525</v>
      </c>
      <c r="R187">
        <v>91.867583999999994</v>
      </c>
      <c r="S187">
        <v>92.453536999999997</v>
      </c>
      <c r="T187">
        <v>93.024428999999998</v>
      </c>
      <c r="U187">
        <v>93.572395</v>
      </c>
      <c r="V187">
        <v>94.107879999999994</v>
      </c>
      <c r="W187">
        <v>94.592415000000003</v>
      </c>
      <c r="X187">
        <v>95.028296999999995</v>
      </c>
      <c r="Y187">
        <v>95.453491</v>
      </c>
      <c r="Z187">
        <v>95.893448000000006</v>
      </c>
      <c r="AA187">
        <v>96.372603999999995</v>
      </c>
      <c r="AB187">
        <v>96.880973999999995</v>
      </c>
      <c r="AC187">
        <v>97.394135000000006</v>
      </c>
      <c r="AD187">
        <v>97.913077999999999</v>
      </c>
      <c r="AE187">
        <v>98.442070000000001</v>
      </c>
      <c r="AF187">
        <v>98.977660999999998</v>
      </c>
      <c r="AG187">
        <v>99.521347000000006</v>
      </c>
      <c r="AH187">
        <v>100.091629</v>
      </c>
      <c r="AI187">
        <v>100.70534499999999</v>
      </c>
      <c r="AJ187">
        <v>101.37314600000001</v>
      </c>
      <c r="AK187" s="109">
        <v>8.9999999999999993E-3</v>
      </c>
      <c r="AL187" s="26"/>
      <c r="AM187" s="27"/>
    </row>
    <row r="188" spans="1:39" ht="15" customHeight="1">
      <c r="A188" s="55" t="s">
        <v>294</v>
      </c>
      <c r="B188" t="s">
        <v>1820</v>
      </c>
      <c r="C188" t="s">
        <v>2536</v>
      </c>
      <c r="D188" t="s">
        <v>2537</v>
      </c>
      <c r="E188" t="s">
        <v>1289</v>
      </c>
      <c r="F188">
        <v>90.005814000000001</v>
      </c>
      <c r="G188">
        <v>84.973526000000007</v>
      </c>
      <c r="H188">
        <v>84.971107000000003</v>
      </c>
      <c r="I188">
        <v>81.848861999999997</v>
      </c>
      <c r="J188">
        <v>84.028182999999999</v>
      </c>
      <c r="K188">
        <v>86.537430000000001</v>
      </c>
      <c r="L188">
        <v>89.387794</v>
      </c>
      <c r="M188">
        <v>92.438866000000004</v>
      </c>
      <c r="N188">
        <v>95.466933999999995</v>
      </c>
      <c r="O188">
        <v>98.464859000000004</v>
      </c>
      <c r="P188">
        <v>101.424408</v>
      </c>
      <c r="Q188">
        <v>104.370407</v>
      </c>
      <c r="R188">
        <v>107.316711</v>
      </c>
      <c r="S188">
        <v>110.26442</v>
      </c>
      <c r="T188">
        <v>113.222527</v>
      </c>
      <c r="U188">
        <v>116.193336</v>
      </c>
      <c r="V188">
        <v>119.145065</v>
      </c>
      <c r="W188">
        <v>122.1101</v>
      </c>
      <c r="X188">
        <v>125.09039300000001</v>
      </c>
      <c r="Y188">
        <v>128.08544900000001</v>
      </c>
      <c r="Z188">
        <v>131.22172499999999</v>
      </c>
      <c r="AA188">
        <v>134.382904</v>
      </c>
      <c r="AB188">
        <v>137.56680299999999</v>
      </c>
      <c r="AC188">
        <v>140.766617</v>
      </c>
      <c r="AD188">
        <v>143.98838799999999</v>
      </c>
      <c r="AE188">
        <v>147.226395</v>
      </c>
      <c r="AF188">
        <v>150.40834000000001</v>
      </c>
      <c r="AG188">
        <v>153.593887</v>
      </c>
      <c r="AH188">
        <v>156.79324299999999</v>
      </c>
      <c r="AI188">
        <v>160.01580799999999</v>
      </c>
      <c r="AJ188">
        <v>163.27255199999999</v>
      </c>
      <c r="AK188" s="109">
        <v>0.02</v>
      </c>
      <c r="AL188" s="26"/>
      <c r="AM188" s="27"/>
    </row>
    <row r="189" spans="1:39" ht="15" customHeight="1">
      <c r="A189" s="55" t="s">
        <v>293</v>
      </c>
      <c r="B189" t="s">
        <v>1821</v>
      </c>
      <c r="C189" t="s">
        <v>2538</v>
      </c>
      <c r="D189" t="s">
        <v>2539</v>
      </c>
      <c r="E189" t="s">
        <v>1289</v>
      </c>
      <c r="F189">
        <v>24.635607</v>
      </c>
      <c r="G189">
        <v>22.797985000000001</v>
      </c>
      <c r="H189">
        <v>21.722626000000002</v>
      </c>
      <c r="I189">
        <v>21.875119999999999</v>
      </c>
      <c r="J189">
        <v>22.811209000000002</v>
      </c>
      <c r="K189">
        <v>23.752295</v>
      </c>
      <c r="L189">
        <v>24.814838000000002</v>
      </c>
      <c r="M189">
        <v>26.188386999999999</v>
      </c>
      <c r="N189">
        <v>27.601585</v>
      </c>
      <c r="O189">
        <v>29.038982000000001</v>
      </c>
      <c r="P189">
        <v>30.479816</v>
      </c>
      <c r="Q189">
        <v>31.909196999999999</v>
      </c>
      <c r="R189">
        <v>33.316440999999998</v>
      </c>
      <c r="S189">
        <v>34.693562</v>
      </c>
      <c r="T189">
        <v>36.039707</v>
      </c>
      <c r="U189">
        <v>37.385734999999997</v>
      </c>
      <c r="V189">
        <v>38.742660999999998</v>
      </c>
      <c r="W189">
        <v>40.119380999999997</v>
      </c>
      <c r="X189">
        <v>41.516998000000001</v>
      </c>
      <c r="Y189">
        <v>42.934978000000001</v>
      </c>
      <c r="Z189">
        <v>44.373249000000001</v>
      </c>
      <c r="AA189">
        <v>45.820450000000001</v>
      </c>
      <c r="AB189">
        <v>47.284008</v>
      </c>
      <c r="AC189">
        <v>48.766044999999998</v>
      </c>
      <c r="AD189">
        <v>50.265754999999999</v>
      </c>
      <c r="AE189">
        <v>51.782822000000003</v>
      </c>
      <c r="AF189">
        <v>53.306533999999999</v>
      </c>
      <c r="AG189">
        <v>54.842751</v>
      </c>
      <c r="AH189">
        <v>56.393993000000002</v>
      </c>
      <c r="AI189">
        <v>57.959170999999998</v>
      </c>
      <c r="AJ189">
        <v>59.539054999999998</v>
      </c>
      <c r="AK189" s="109">
        <v>0.03</v>
      </c>
      <c r="AL189" s="26"/>
      <c r="AM189" s="27"/>
    </row>
    <row r="190" spans="1:39" ht="15" customHeight="1">
      <c r="A190" s="55" t="s">
        <v>292</v>
      </c>
      <c r="B190" t="s">
        <v>1822</v>
      </c>
      <c r="C190" t="s">
        <v>2540</v>
      </c>
      <c r="D190" t="s">
        <v>2541</v>
      </c>
      <c r="E190" t="s">
        <v>1289</v>
      </c>
      <c r="F190">
        <v>42.956429</v>
      </c>
      <c r="G190">
        <v>40.740355999999998</v>
      </c>
      <c r="H190">
        <v>40.005969999999998</v>
      </c>
      <c r="I190">
        <v>39.576000000000001</v>
      </c>
      <c r="J190">
        <v>40.789482</v>
      </c>
      <c r="K190">
        <v>42.816299000000001</v>
      </c>
      <c r="L190">
        <v>44.852913000000001</v>
      </c>
      <c r="M190">
        <v>46.926720000000003</v>
      </c>
      <c r="N190">
        <v>49.041289999999996</v>
      </c>
      <c r="O190">
        <v>51.195923000000001</v>
      </c>
      <c r="P190">
        <v>53.391029000000003</v>
      </c>
      <c r="Q190">
        <v>55.626423000000003</v>
      </c>
      <c r="R190">
        <v>57.888401000000002</v>
      </c>
      <c r="S190">
        <v>60.167324000000001</v>
      </c>
      <c r="T190">
        <v>62.459938000000001</v>
      </c>
      <c r="U190">
        <v>64.763626000000002</v>
      </c>
      <c r="V190">
        <v>67.064514000000003</v>
      </c>
      <c r="W190">
        <v>69.347449999999995</v>
      </c>
      <c r="X190">
        <v>71.565276999999995</v>
      </c>
      <c r="Y190">
        <v>73.741851999999994</v>
      </c>
      <c r="Z190">
        <v>75.955916999999999</v>
      </c>
      <c r="AA190">
        <v>78.203590000000005</v>
      </c>
      <c r="AB190">
        <v>80.488129000000001</v>
      </c>
      <c r="AC190">
        <v>82.810592999999997</v>
      </c>
      <c r="AD190">
        <v>85.171477999999993</v>
      </c>
      <c r="AE190">
        <v>87.572677999999996</v>
      </c>
      <c r="AF190">
        <v>90.012221999999994</v>
      </c>
      <c r="AG190">
        <v>92.493774000000002</v>
      </c>
      <c r="AH190">
        <v>95.019531000000001</v>
      </c>
      <c r="AI190">
        <v>97.589850999999996</v>
      </c>
      <c r="AJ190">
        <v>100.206802</v>
      </c>
      <c r="AK190" s="109">
        <v>2.9000000000000001E-2</v>
      </c>
      <c r="AL190" s="26"/>
      <c r="AM190" s="27"/>
    </row>
    <row r="191" spans="1:39" ht="15" customHeight="1" thickBot="1">
      <c r="A191" s="55" t="s">
        <v>291</v>
      </c>
      <c r="B191" t="s">
        <v>153</v>
      </c>
      <c r="C191" t="s">
        <v>2542</v>
      </c>
      <c r="D191" t="s">
        <v>2543</v>
      </c>
      <c r="E191" t="s">
        <v>1289</v>
      </c>
      <c r="F191">
        <v>2624.1533199999999</v>
      </c>
      <c r="G191">
        <v>2502.6303710000002</v>
      </c>
      <c r="H191">
        <v>2454.5458979999999</v>
      </c>
      <c r="I191">
        <v>2428.6889649999998</v>
      </c>
      <c r="J191">
        <v>2482.0678710000002</v>
      </c>
      <c r="K191">
        <v>2546.54126</v>
      </c>
      <c r="L191">
        <v>2612.3154300000001</v>
      </c>
      <c r="M191">
        <v>2674.1743160000001</v>
      </c>
      <c r="N191">
        <v>2734.107422</v>
      </c>
      <c r="O191">
        <v>2792.6772460000002</v>
      </c>
      <c r="P191">
        <v>2851.8247070000002</v>
      </c>
      <c r="Q191">
        <v>2912.0275879999999</v>
      </c>
      <c r="R191">
        <v>2974.5546880000002</v>
      </c>
      <c r="S191">
        <v>3037.9724120000001</v>
      </c>
      <c r="T191">
        <v>3103.3635250000002</v>
      </c>
      <c r="U191">
        <v>3170.5327149999998</v>
      </c>
      <c r="V191">
        <v>3235.8969729999999</v>
      </c>
      <c r="W191">
        <v>3299.7084960000002</v>
      </c>
      <c r="X191">
        <v>3363.9506839999999</v>
      </c>
      <c r="Y191">
        <v>3430.3332519999999</v>
      </c>
      <c r="Z191">
        <v>3499.4038089999999</v>
      </c>
      <c r="AA191">
        <v>3568.4165039999998</v>
      </c>
      <c r="AB191">
        <v>3637.9035640000002</v>
      </c>
      <c r="AC191">
        <v>3707.5270999999998</v>
      </c>
      <c r="AD191">
        <v>3776.8552249999998</v>
      </c>
      <c r="AE191">
        <v>3847.7758789999998</v>
      </c>
      <c r="AF191">
        <v>3918.8034670000002</v>
      </c>
      <c r="AG191">
        <v>3988.5996089999999</v>
      </c>
      <c r="AH191">
        <v>4061.3579100000002</v>
      </c>
      <c r="AI191">
        <v>4134.6040039999998</v>
      </c>
      <c r="AJ191">
        <v>4208.7280270000001</v>
      </c>
      <c r="AK191" s="109">
        <v>1.6E-2</v>
      </c>
      <c r="AL191" s="33"/>
      <c r="AM191" s="31"/>
    </row>
    <row r="192" spans="1:39" ht="15" customHeight="1">
      <c r="A192" s="112"/>
      <c r="AL192" s="64"/>
      <c r="AM192" s="64"/>
    </row>
  </sheetData>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L270"/>
  <sheetViews>
    <sheetView topLeftCell="A126" workbookViewId="0">
      <selection activeCell="A197" sqref="A197:XFD197"/>
    </sheetView>
  </sheetViews>
  <sheetFormatPr defaultRowHeight="14.5"/>
  <cols>
    <col min="1" max="1" width="20.08984375" style="118" customWidth="1"/>
    <col min="2" max="2" width="37.08984375" style="41" customWidth="1"/>
  </cols>
  <sheetData>
    <row r="1" spans="2:38" ht="15" customHeight="1">
      <c r="B1" s="41" t="s">
        <v>1347</v>
      </c>
      <c r="C1" s="54"/>
      <c r="D1" s="54"/>
      <c r="E1" s="54"/>
      <c r="F1" s="54"/>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832</v>
      </c>
    </row>
    <row r="11" spans="2:38" ht="15" customHeight="1">
      <c r="C11" t="s">
        <v>2544</v>
      </c>
    </row>
    <row r="12" spans="2:38" ht="15" customHeight="1">
      <c r="C12" t="s">
        <v>2545</v>
      </c>
    </row>
    <row r="13" spans="2:38" ht="15" customHeight="1">
      <c r="C13" t="s">
        <v>2546</v>
      </c>
    </row>
    <row r="14" spans="2:38" ht="15" customHeight="1">
      <c r="C14" t="s">
        <v>1198</v>
      </c>
    </row>
    <row r="15" spans="2:38" ht="15" customHeight="1">
      <c r="D15" t="s">
        <v>1199</v>
      </c>
      <c r="E15" t="s">
        <v>1288</v>
      </c>
      <c r="F15" t="s">
        <v>1289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1290</v>
      </c>
    </row>
    <row r="16" spans="2:38">
      <c r="C16" t="s">
        <v>831</v>
      </c>
      <c r="E16" t="s">
        <v>2571</v>
      </c>
    </row>
    <row r="17" spans="1:38" ht="15" customHeight="1">
      <c r="C17" t="s">
        <v>2547</v>
      </c>
      <c r="E17" t="s">
        <v>2572</v>
      </c>
    </row>
    <row r="18" spans="1:38" ht="15" customHeight="1">
      <c r="C18" t="s">
        <v>1221</v>
      </c>
      <c r="E18" t="s">
        <v>2573</v>
      </c>
    </row>
    <row r="19" spans="1:38" ht="15" customHeight="1">
      <c r="A19" s="122" t="s">
        <v>115</v>
      </c>
      <c r="B19" s="111" t="s">
        <v>830</v>
      </c>
      <c r="C19" t="s">
        <v>1266</v>
      </c>
      <c r="D19" t="s">
        <v>2574</v>
      </c>
      <c r="E19" t="s">
        <v>2575</v>
      </c>
      <c r="F19" t="s">
        <v>1894</v>
      </c>
      <c r="G19">
        <v>44.303615999999998</v>
      </c>
      <c r="H19">
        <v>46.468510000000002</v>
      </c>
      <c r="I19">
        <v>48.643810000000002</v>
      </c>
      <c r="J19">
        <v>49.786850000000001</v>
      </c>
      <c r="K19">
        <v>50.975181999999997</v>
      </c>
      <c r="L19">
        <v>52.169327000000003</v>
      </c>
      <c r="M19">
        <v>53.003295999999999</v>
      </c>
      <c r="N19">
        <v>53.847748000000003</v>
      </c>
      <c r="O19">
        <v>54.920650000000002</v>
      </c>
      <c r="P19">
        <v>56.083548999999998</v>
      </c>
      <c r="Q19">
        <v>57.405665999999997</v>
      </c>
      <c r="R19">
        <v>58.769748999999997</v>
      </c>
      <c r="S19">
        <v>60.050925999999997</v>
      </c>
      <c r="T19">
        <v>61.100974999999998</v>
      </c>
      <c r="U19">
        <v>62.185032</v>
      </c>
      <c r="V19">
        <v>63.344462999999998</v>
      </c>
      <c r="W19">
        <v>64.250336000000004</v>
      </c>
      <c r="X19">
        <v>64.989425999999995</v>
      </c>
      <c r="Y19">
        <v>65.736892999999995</v>
      </c>
      <c r="Z19">
        <v>66.457367000000005</v>
      </c>
      <c r="AA19">
        <v>66.942749000000006</v>
      </c>
      <c r="AB19">
        <v>67.447044000000005</v>
      </c>
      <c r="AC19">
        <v>67.93074</v>
      </c>
      <c r="AD19">
        <v>68.498481999999996</v>
      </c>
      <c r="AE19">
        <v>68.873763999999994</v>
      </c>
      <c r="AF19">
        <v>69.274085999999997</v>
      </c>
      <c r="AG19">
        <v>69.495872000000006</v>
      </c>
      <c r="AH19">
        <v>69.753058999999993</v>
      </c>
      <c r="AI19">
        <v>70.158630000000002</v>
      </c>
      <c r="AJ19">
        <v>70.541718000000003</v>
      </c>
      <c r="AK19">
        <v>70.972908000000004</v>
      </c>
      <c r="AL19" s="109">
        <v>1.6E-2</v>
      </c>
    </row>
    <row r="20" spans="1:38" ht="15" customHeight="1">
      <c r="A20" s="122" t="s">
        <v>114</v>
      </c>
      <c r="B20" s="111" t="s">
        <v>829</v>
      </c>
      <c r="C20" t="s">
        <v>1352</v>
      </c>
      <c r="D20" t="s">
        <v>2576</v>
      </c>
      <c r="E20" t="s">
        <v>2577</v>
      </c>
      <c r="F20" t="s">
        <v>1894</v>
      </c>
      <c r="G20">
        <v>11.670487</v>
      </c>
      <c r="H20">
        <v>12.01163</v>
      </c>
      <c r="I20">
        <v>12.329393</v>
      </c>
      <c r="J20">
        <v>12.398815000000001</v>
      </c>
      <c r="K20">
        <v>12.497584</v>
      </c>
      <c r="L20">
        <v>12.633912</v>
      </c>
      <c r="M20">
        <v>12.742443</v>
      </c>
      <c r="N20">
        <v>12.904199</v>
      </c>
      <c r="O20">
        <v>13.156378</v>
      </c>
      <c r="P20">
        <v>13.473269999999999</v>
      </c>
      <c r="Q20">
        <v>13.869823</v>
      </c>
      <c r="R20">
        <v>14.298347</v>
      </c>
      <c r="S20">
        <v>14.758368000000001</v>
      </c>
      <c r="T20">
        <v>15.217307999999999</v>
      </c>
      <c r="U20">
        <v>15.705617</v>
      </c>
      <c r="V20">
        <v>16.229514999999999</v>
      </c>
      <c r="W20">
        <v>16.727058</v>
      </c>
      <c r="X20">
        <v>17.217386000000001</v>
      </c>
      <c r="Y20">
        <v>17.729655999999999</v>
      </c>
      <c r="Z20">
        <v>18.240947999999999</v>
      </c>
      <c r="AA20">
        <v>18.703652999999999</v>
      </c>
      <c r="AB20">
        <v>19.203287</v>
      </c>
      <c r="AC20">
        <v>19.709454000000001</v>
      </c>
      <c r="AD20">
        <v>20.256686999999999</v>
      </c>
      <c r="AE20">
        <v>20.762129000000002</v>
      </c>
      <c r="AF20">
        <v>21.284573000000002</v>
      </c>
      <c r="AG20">
        <v>21.763905999999999</v>
      </c>
      <c r="AH20">
        <v>22.258033999999999</v>
      </c>
      <c r="AI20">
        <v>22.800196</v>
      </c>
      <c r="AJ20">
        <v>23.335905</v>
      </c>
      <c r="AK20">
        <v>23.896128000000001</v>
      </c>
      <c r="AL20" s="109">
        <v>2.4E-2</v>
      </c>
    </row>
    <row r="21" spans="1:38" ht="15" customHeight="1">
      <c r="A21" s="122" t="s">
        <v>853</v>
      </c>
      <c r="B21" s="111" t="s">
        <v>828</v>
      </c>
      <c r="C21" t="s">
        <v>1273</v>
      </c>
      <c r="D21" t="s">
        <v>2578</v>
      </c>
      <c r="E21" t="s">
        <v>2579</v>
      </c>
      <c r="F21" t="s">
        <v>1894</v>
      </c>
      <c r="G21">
        <v>1.2333999999999999E-2</v>
      </c>
      <c r="H21">
        <v>1.8280999999999999E-2</v>
      </c>
      <c r="I21">
        <v>2.4646000000000001E-2</v>
      </c>
      <c r="J21">
        <v>3.0636E-2</v>
      </c>
      <c r="K21">
        <v>3.6720000000000003E-2</v>
      </c>
      <c r="L21">
        <v>4.2852000000000001E-2</v>
      </c>
      <c r="M21">
        <v>4.8634999999999998E-2</v>
      </c>
      <c r="N21">
        <v>5.4350999999999997E-2</v>
      </c>
      <c r="O21">
        <v>6.0353999999999998E-2</v>
      </c>
      <c r="P21">
        <v>6.658E-2</v>
      </c>
      <c r="Q21">
        <v>7.3035000000000003E-2</v>
      </c>
      <c r="R21">
        <v>7.9679E-2</v>
      </c>
      <c r="S21">
        <v>8.6453000000000002E-2</v>
      </c>
      <c r="T21">
        <v>9.3168000000000001E-2</v>
      </c>
      <c r="U21">
        <v>0.10013</v>
      </c>
      <c r="V21">
        <v>0.107483</v>
      </c>
      <c r="W21">
        <v>0.114736</v>
      </c>
      <c r="X21">
        <v>0.122013</v>
      </c>
      <c r="Y21">
        <v>0.129664</v>
      </c>
      <c r="Z21">
        <v>0.13758400000000001</v>
      </c>
      <c r="AA21">
        <v>0.145181</v>
      </c>
      <c r="AB21">
        <v>0.153057</v>
      </c>
      <c r="AC21">
        <v>0.16120200000000001</v>
      </c>
      <c r="AD21">
        <v>0.16979</v>
      </c>
      <c r="AE21">
        <v>0.17819299999999999</v>
      </c>
      <c r="AF21">
        <v>0.18707599999999999</v>
      </c>
      <c r="AG21">
        <v>0.19586799999999999</v>
      </c>
      <c r="AH21">
        <v>0.20515700000000001</v>
      </c>
      <c r="AI21">
        <v>0.215387</v>
      </c>
      <c r="AJ21">
        <v>0.22609299999999999</v>
      </c>
      <c r="AK21">
        <v>0.237484</v>
      </c>
      <c r="AL21" s="109">
        <v>0.104</v>
      </c>
    </row>
    <row r="22" spans="1:38" ht="15" customHeight="1">
      <c r="A22" s="122" t="s">
        <v>113</v>
      </c>
      <c r="B22" s="111" t="s">
        <v>827</v>
      </c>
      <c r="C22" t="s">
        <v>1282</v>
      </c>
      <c r="D22" t="s">
        <v>2580</v>
      </c>
      <c r="E22" t="s">
        <v>2581</v>
      </c>
      <c r="F22" t="s">
        <v>1894</v>
      </c>
      <c r="G22">
        <v>6.5100000000000002E-3</v>
      </c>
      <c r="H22">
        <v>9.3749999999999997E-3</v>
      </c>
      <c r="I22">
        <v>1.2326999999999999E-2</v>
      </c>
      <c r="J22">
        <v>1.4945E-2</v>
      </c>
      <c r="K22">
        <v>1.7472000000000001E-2</v>
      </c>
      <c r="L22">
        <v>1.9890999999999999E-2</v>
      </c>
      <c r="M22">
        <v>2.2037999999999999E-2</v>
      </c>
      <c r="N22">
        <v>2.4058E-2</v>
      </c>
      <c r="O22">
        <v>2.6100000000000002E-2</v>
      </c>
      <c r="P22">
        <v>2.8133999999999999E-2</v>
      </c>
      <c r="Q22">
        <v>3.0169999999999999E-2</v>
      </c>
      <c r="R22">
        <v>3.2181000000000001E-2</v>
      </c>
      <c r="S22">
        <v>3.4136E-2</v>
      </c>
      <c r="T22">
        <v>3.5962000000000001E-2</v>
      </c>
      <c r="U22">
        <v>3.7782999999999997E-2</v>
      </c>
      <c r="V22">
        <v>3.9641999999999997E-2</v>
      </c>
      <c r="W22">
        <v>4.1355000000000003E-2</v>
      </c>
      <c r="X22">
        <v>4.2966999999999998E-2</v>
      </c>
      <c r="Y22">
        <v>4.4603999999999998E-2</v>
      </c>
      <c r="Z22">
        <v>4.6205000000000003E-2</v>
      </c>
      <c r="AA22">
        <v>4.7577000000000001E-2</v>
      </c>
      <c r="AB22">
        <v>4.8953000000000003E-2</v>
      </c>
      <c r="AC22">
        <v>5.033E-2</v>
      </c>
      <c r="AD22">
        <v>5.1773E-2</v>
      </c>
      <c r="AE22">
        <v>5.3101000000000002E-2</v>
      </c>
      <c r="AF22">
        <v>5.4510999999999997E-2</v>
      </c>
      <c r="AG22">
        <v>5.586E-2</v>
      </c>
      <c r="AH22">
        <v>5.7356999999999998E-2</v>
      </c>
      <c r="AI22">
        <v>5.9117999999999997E-2</v>
      </c>
      <c r="AJ22">
        <v>6.1026999999999998E-2</v>
      </c>
      <c r="AK22">
        <v>6.3146999999999995E-2</v>
      </c>
      <c r="AL22" s="109">
        <v>7.9000000000000001E-2</v>
      </c>
    </row>
    <row r="23" spans="1:38" ht="15" customHeight="1">
      <c r="A23" s="122" t="s">
        <v>114</v>
      </c>
      <c r="B23" s="111" t="s">
        <v>826</v>
      </c>
      <c r="C23" t="s">
        <v>2548</v>
      </c>
      <c r="D23" t="s">
        <v>2582</v>
      </c>
      <c r="E23" t="s">
        <v>2583</v>
      </c>
      <c r="F23" t="s">
        <v>1894</v>
      </c>
      <c r="G23">
        <v>4.1170429999999998</v>
      </c>
      <c r="H23">
        <v>4.5403880000000001</v>
      </c>
      <c r="I23">
        <v>4.9633260000000003</v>
      </c>
      <c r="J23">
        <v>5.2811959999999996</v>
      </c>
      <c r="K23">
        <v>5.608263</v>
      </c>
      <c r="L23">
        <v>5.9431419999999999</v>
      </c>
      <c r="M23">
        <v>6.2620319999999996</v>
      </c>
      <c r="N23">
        <v>6.6127320000000003</v>
      </c>
      <c r="O23">
        <v>7.0103549999999997</v>
      </c>
      <c r="P23">
        <v>7.4512809999999998</v>
      </c>
      <c r="Q23">
        <v>7.9248000000000003</v>
      </c>
      <c r="R23">
        <v>8.4236280000000008</v>
      </c>
      <c r="S23">
        <v>8.9424360000000007</v>
      </c>
      <c r="T23">
        <v>9.4621189999999995</v>
      </c>
      <c r="U23">
        <v>10.000749000000001</v>
      </c>
      <c r="V23">
        <v>10.569487000000001</v>
      </c>
      <c r="W23">
        <v>11.123409000000001</v>
      </c>
      <c r="X23">
        <v>11.685357</v>
      </c>
      <c r="Y23">
        <v>12.272736999999999</v>
      </c>
      <c r="Z23">
        <v>12.885431000000001</v>
      </c>
      <c r="AA23">
        <v>13.488982999999999</v>
      </c>
      <c r="AB23">
        <v>14.153807</v>
      </c>
      <c r="AC23">
        <v>14.881503</v>
      </c>
      <c r="AD23">
        <v>15.670287</v>
      </c>
      <c r="AE23">
        <v>16.454726999999998</v>
      </c>
      <c r="AF23">
        <v>17.294906999999998</v>
      </c>
      <c r="AG23">
        <v>18.134250999999999</v>
      </c>
      <c r="AH23">
        <v>19.022991000000001</v>
      </c>
      <c r="AI23">
        <v>19.985868</v>
      </c>
      <c r="AJ23">
        <v>20.989632</v>
      </c>
      <c r="AK23">
        <v>22.046140999999999</v>
      </c>
      <c r="AL23" s="109">
        <v>5.8000000000000003E-2</v>
      </c>
    </row>
    <row r="24" spans="1:38" ht="15" customHeight="1">
      <c r="A24" s="122" t="s">
        <v>112</v>
      </c>
      <c r="B24" s="111" t="s">
        <v>825</v>
      </c>
      <c r="C24" t="s">
        <v>1577</v>
      </c>
      <c r="D24" t="s">
        <v>2584</v>
      </c>
      <c r="E24" t="s">
        <v>2585</v>
      </c>
      <c r="F24" t="s">
        <v>1894</v>
      </c>
      <c r="G24">
        <v>5.3699999999999998E-3</v>
      </c>
      <c r="H24">
        <v>1.0534999999999999E-2</v>
      </c>
      <c r="I24">
        <v>1.6449999999999999E-2</v>
      </c>
      <c r="J24">
        <v>2.2447999999999999E-2</v>
      </c>
      <c r="K24">
        <v>2.8750000000000001E-2</v>
      </c>
      <c r="L24">
        <v>3.5237999999999998E-2</v>
      </c>
      <c r="M24">
        <v>4.1526E-2</v>
      </c>
      <c r="N24">
        <v>4.7812E-2</v>
      </c>
      <c r="O24">
        <v>5.4346999999999999E-2</v>
      </c>
      <c r="P24">
        <v>6.1032999999999997E-2</v>
      </c>
      <c r="Q24">
        <v>6.7904000000000006E-2</v>
      </c>
      <c r="R24">
        <v>7.4933E-2</v>
      </c>
      <c r="S24">
        <v>8.2057000000000005E-2</v>
      </c>
      <c r="T24">
        <v>8.9079000000000005E-2</v>
      </c>
      <c r="U24">
        <v>9.6354999999999996E-2</v>
      </c>
      <c r="V24">
        <v>0.104059</v>
      </c>
      <c r="W24">
        <v>0.111743</v>
      </c>
      <c r="X24">
        <v>0.119563</v>
      </c>
      <c r="Y24">
        <v>0.127863</v>
      </c>
      <c r="Z24">
        <v>0.13644100000000001</v>
      </c>
      <c r="AA24">
        <v>0.144896</v>
      </c>
      <c r="AB24">
        <v>0.15373899999999999</v>
      </c>
      <c r="AC24">
        <v>0.162937</v>
      </c>
      <c r="AD24">
        <v>0.17247299999999999</v>
      </c>
      <c r="AE24">
        <v>0.18170600000000001</v>
      </c>
      <c r="AF24">
        <v>0.19128800000000001</v>
      </c>
      <c r="AG24">
        <v>0.20072100000000001</v>
      </c>
      <c r="AH24">
        <v>0.21058099999999999</v>
      </c>
      <c r="AI24">
        <v>0.22128300000000001</v>
      </c>
      <c r="AJ24">
        <v>0.23241600000000001</v>
      </c>
      <c r="AK24">
        <v>0.24429999999999999</v>
      </c>
      <c r="AL24" s="109">
        <v>0.13600000000000001</v>
      </c>
    </row>
    <row r="25" spans="1:38" ht="15" customHeight="1">
      <c r="A25" s="122" t="s">
        <v>116</v>
      </c>
      <c r="B25" s="111" t="s">
        <v>824</v>
      </c>
      <c r="C25" t="s">
        <v>2549</v>
      </c>
      <c r="D25" t="s">
        <v>2586</v>
      </c>
      <c r="E25" t="s">
        <v>2587</v>
      </c>
      <c r="F25" t="s">
        <v>1894</v>
      </c>
      <c r="G25">
        <v>4.6670000000000001E-3</v>
      </c>
      <c r="H25">
        <v>1.022E-2</v>
      </c>
      <c r="I25">
        <v>1.6645E-2</v>
      </c>
      <c r="J25">
        <v>2.3188E-2</v>
      </c>
      <c r="K25">
        <v>3.0054000000000001E-2</v>
      </c>
      <c r="L25">
        <v>3.7111999999999999E-2</v>
      </c>
      <c r="M25">
        <v>4.3949000000000002E-2</v>
      </c>
      <c r="N25">
        <v>5.0771999999999998E-2</v>
      </c>
      <c r="O25">
        <v>5.7853000000000002E-2</v>
      </c>
      <c r="P25">
        <v>6.5107999999999999E-2</v>
      </c>
      <c r="Q25">
        <v>7.2574E-2</v>
      </c>
      <c r="R25">
        <v>8.0206E-2</v>
      </c>
      <c r="S25">
        <v>8.7937000000000001E-2</v>
      </c>
      <c r="T25">
        <v>9.5592999999999997E-2</v>
      </c>
      <c r="U25">
        <v>0.103528</v>
      </c>
      <c r="V25">
        <v>0.11190700000000001</v>
      </c>
      <c r="W25">
        <v>0.12025</v>
      </c>
      <c r="X25">
        <v>0.12872900000000001</v>
      </c>
      <c r="Y25">
        <v>0.137715</v>
      </c>
      <c r="Z25">
        <v>0.14699599999999999</v>
      </c>
      <c r="AA25">
        <v>0.15613199999999999</v>
      </c>
      <c r="AB25">
        <v>0.16567799999999999</v>
      </c>
      <c r="AC25">
        <v>0.17560600000000001</v>
      </c>
      <c r="AD25">
        <v>0.18590400000000001</v>
      </c>
      <c r="AE25">
        <v>0.19588900000000001</v>
      </c>
      <c r="AF25">
        <v>0.20625199999999999</v>
      </c>
      <c r="AG25">
        <v>0.216448</v>
      </c>
      <c r="AH25">
        <v>0.22709799999999999</v>
      </c>
      <c r="AI25">
        <v>0.238653</v>
      </c>
      <c r="AJ25">
        <v>0.25066899999999998</v>
      </c>
      <c r="AK25">
        <v>0.26349099999999998</v>
      </c>
      <c r="AL25" s="109">
        <v>0.14399999999999999</v>
      </c>
    </row>
    <row r="26" spans="1:38" ht="15" customHeight="1">
      <c r="A26" s="122" t="s">
        <v>116</v>
      </c>
      <c r="B26" s="111" t="s">
        <v>823</v>
      </c>
      <c r="C26" t="s">
        <v>2550</v>
      </c>
      <c r="D26" t="s">
        <v>2588</v>
      </c>
      <c r="E26" t="s">
        <v>2589</v>
      </c>
      <c r="F26" t="s">
        <v>1894</v>
      </c>
      <c r="G26">
        <v>4.7369999999999999E-3</v>
      </c>
      <c r="H26">
        <v>1.0373E-2</v>
      </c>
      <c r="I26">
        <v>1.6895E-2</v>
      </c>
      <c r="J26">
        <v>2.3536000000000001E-2</v>
      </c>
      <c r="K26">
        <v>3.0505000000000001E-2</v>
      </c>
      <c r="L26">
        <v>3.7669000000000001E-2</v>
      </c>
      <c r="M26">
        <v>4.4608000000000002E-2</v>
      </c>
      <c r="N26">
        <v>5.1534000000000003E-2</v>
      </c>
      <c r="O26">
        <v>5.8721000000000002E-2</v>
      </c>
      <c r="P26">
        <v>6.6085000000000005E-2</v>
      </c>
      <c r="Q26">
        <v>7.3662000000000005E-2</v>
      </c>
      <c r="R26">
        <v>8.1408999999999995E-2</v>
      </c>
      <c r="S26">
        <v>8.9257000000000003E-2</v>
      </c>
      <c r="T26">
        <v>9.7027000000000002E-2</v>
      </c>
      <c r="U26">
        <v>0.10508099999999999</v>
      </c>
      <c r="V26">
        <v>0.11358600000000001</v>
      </c>
      <c r="W26">
        <v>0.122054</v>
      </c>
      <c r="X26">
        <v>0.13066</v>
      </c>
      <c r="Y26">
        <v>0.13978099999999999</v>
      </c>
      <c r="Z26">
        <v>0.149201</v>
      </c>
      <c r="AA26">
        <v>0.158475</v>
      </c>
      <c r="AB26">
        <v>0.16816300000000001</v>
      </c>
      <c r="AC26">
        <v>0.17824100000000001</v>
      </c>
      <c r="AD26">
        <v>0.188694</v>
      </c>
      <c r="AE26">
        <v>0.198828</v>
      </c>
      <c r="AF26">
        <v>0.20934700000000001</v>
      </c>
      <c r="AG26">
        <v>0.219695</v>
      </c>
      <c r="AH26">
        <v>0.23050499999999999</v>
      </c>
      <c r="AI26">
        <v>0.242233</v>
      </c>
      <c r="AJ26">
        <v>0.25442999999999999</v>
      </c>
      <c r="AK26">
        <v>0.26744499999999999</v>
      </c>
      <c r="AL26" s="109">
        <v>0.14399999999999999</v>
      </c>
    </row>
    <row r="27" spans="1:38" ht="15" customHeight="1">
      <c r="A27" s="122" t="s">
        <v>854</v>
      </c>
      <c r="B27" s="111" t="s">
        <v>822</v>
      </c>
      <c r="C27" t="s">
        <v>1581</v>
      </c>
      <c r="D27" t="s">
        <v>2590</v>
      </c>
      <c r="E27" t="s">
        <v>2591</v>
      </c>
      <c r="F27" t="s">
        <v>1894</v>
      </c>
      <c r="G27">
        <v>1.9999999999999999E-6</v>
      </c>
      <c r="H27">
        <v>5.0000000000000004E-6</v>
      </c>
      <c r="I27">
        <v>7.9999999999999996E-6</v>
      </c>
      <c r="J27">
        <v>1.1E-5</v>
      </c>
      <c r="K27">
        <v>1.4E-5</v>
      </c>
      <c r="L27">
        <v>1.7E-5</v>
      </c>
      <c r="M27">
        <v>1.9000000000000001E-5</v>
      </c>
      <c r="N27">
        <v>2.1999999999999999E-5</v>
      </c>
      <c r="O27">
        <v>2.4000000000000001E-5</v>
      </c>
      <c r="P27">
        <v>2.6999999999999999E-5</v>
      </c>
      <c r="Q27">
        <v>2.9E-5</v>
      </c>
      <c r="R27">
        <v>3.1000000000000001E-5</v>
      </c>
      <c r="S27">
        <v>3.4E-5</v>
      </c>
      <c r="T27">
        <v>3.4999999999999997E-5</v>
      </c>
      <c r="U27">
        <v>3.6999999999999998E-5</v>
      </c>
      <c r="V27">
        <v>3.8999999999999999E-5</v>
      </c>
      <c r="W27">
        <v>4.0000000000000003E-5</v>
      </c>
      <c r="X27">
        <v>4.1999999999999998E-5</v>
      </c>
      <c r="Y27">
        <v>4.3000000000000002E-5</v>
      </c>
      <c r="Z27">
        <v>4.3999999999999999E-5</v>
      </c>
      <c r="AA27">
        <v>4.5000000000000003E-5</v>
      </c>
      <c r="AB27">
        <v>4.6E-5</v>
      </c>
      <c r="AC27">
        <v>4.6999999999999997E-5</v>
      </c>
      <c r="AD27">
        <v>4.6999999999999997E-5</v>
      </c>
      <c r="AE27">
        <v>4.8000000000000001E-5</v>
      </c>
      <c r="AF27">
        <v>4.8000000000000001E-5</v>
      </c>
      <c r="AG27">
        <v>4.8000000000000001E-5</v>
      </c>
      <c r="AH27">
        <v>4.8000000000000001E-5</v>
      </c>
      <c r="AI27">
        <v>4.6999999999999997E-5</v>
      </c>
      <c r="AJ27">
        <v>4.6999999999999997E-5</v>
      </c>
      <c r="AK27">
        <v>4.6999999999999997E-5</v>
      </c>
      <c r="AL27" s="109">
        <v>0.106</v>
      </c>
    </row>
    <row r="28" spans="1:38" ht="15" customHeight="1">
      <c r="B28" s="111" t="s">
        <v>821</v>
      </c>
      <c r="C28" t="s">
        <v>2551</v>
      </c>
      <c r="D28" t="s">
        <v>2592</v>
      </c>
      <c r="E28" t="s">
        <v>2593</v>
      </c>
      <c r="F28" t="s">
        <v>1894</v>
      </c>
      <c r="G28">
        <v>60.124729000000002</v>
      </c>
      <c r="H28">
        <v>63.079326999999999</v>
      </c>
      <c r="I28">
        <v>66.023560000000003</v>
      </c>
      <c r="J28">
        <v>67.581619000000003</v>
      </c>
      <c r="K28">
        <v>69.224518000000003</v>
      </c>
      <c r="L28">
        <v>70.919121000000004</v>
      </c>
      <c r="M28">
        <v>72.208495999999997</v>
      </c>
      <c r="N28">
        <v>73.593200999999993</v>
      </c>
      <c r="O28">
        <v>75.344855999999993</v>
      </c>
      <c r="P28">
        <v>77.295067000000003</v>
      </c>
      <c r="Q28">
        <v>79.517669999999995</v>
      </c>
      <c r="R28">
        <v>81.840125999999998</v>
      </c>
      <c r="S28">
        <v>84.131516000000005</v>
      </c>
      <c r="T28">
        <v>86.191360000000003</v>
      </c>
      <c r="U28">
        <v>88.334434999999999</v>
      </c>
      <c r="V28">
        <v>90.620223999999993</v>
      </c>
      <c r="W28">
        <v>92.610786000000004</v>
      </c>
      <c r="X28">
        <v>94.436133999999996</v>
      </c>
      <c r="Y28">
        <v>96.318832</v>
      </c>
      <c r="Z28">
        <v>98.200080999999997</v>
      </c>
      <c r="AA28">
        <v>99.787696999999994</v>
      </c>
      <c r="AB28">
        <v>101.493889</v>
      </c>
      <c r="AC28">
        <v>103.250038</v>
      </c>
      <c r="AD28">
        <v>105.194016</v>
      </c>
      <c r="AE28">
        <v>106.89825399999999</v>
      </c>
      <c r="AF28">
        <v>108.70193500000001</v>
      </c>
      <c r="AG28">
        <v>110.282471</v>
      </c>
      <c r="AH28">
        <v>111.964691</v>
      </c>
      <c r="AI28">
        <v>113.92124200000001</v>
      </c>
      <c r="AJ28">
        <v>115.891792</v>
      </c>
      <c r="AK28">
        <v>117.991058</v>
      </c>
      <c r="AL28" s="109">
        <v>2.3E-2</v>
      </c>
    </row>
    <row r="29" spans="1:38" ht="15" customHeight="1">
      <c r="C29" t="s">
        <v>1223</v>
      </c>
      <c r="E29" t="s">
        <v>2594</v>
      </c>
    </row>
    <row r="30" spans="1:38" ht="15" customHeight="1">
      <c r="A30" s="122" t="s">
        <v>115</v>
      </c>
      <c r="B30" s="111" t="s">
        <v>820</v>
      </c>
      <c r="C30" t="s">
        <v>1266</v>
      </c>
      <c r="D30" t="s">
        <v>2595</v>
      </c>
      <c r="E30" t="s">
        <v>2596</v>
      </c>
      <c r="F30" t="s">
        <v>1894</v>
      </c>
      <c r="G30">
        <v>34.473965</v>
      </c>
      <c r="H30">
        <v>35.473495</v>
      </c>
      <c r="I30">
        <v>36.957549999999998</v>
      </c>
      <c r="J30">
        <v>37.959640999999998</v>
      </c>
      <c r="K30">
        <v>39.124969</v>
      </c>
      <c r="L30">
        <v>40.335887999999997</v>
      </c>
      <c r="M30">
        <v>41.264000000000003</v>
      </c>
      <c r="N30">
        <v>42.068516000000002</v>
      </c>
      <c r="O30">
        <v>42.910355000000003</v>
      </c>
      <c r="P30">
        <v>43.759945000000002</v>
      </c>
      <c r="Q30">
        <v>44.713017000000001</v>
      </c>
      <c r="R30">
        <v>45.715141000000003</v>
      </c>
      <c r="S30">
        <v>46.789397999999998</v>
      </c>
      <c r="T30">
        <v>47.786670999999998</v>
      </c>
      <c r="U30">
        <v>48.873032000000002</v>
      </c>
      <c r="V30">
        <v>50.144362999999998</v>
      </c>
      <c r="W30">
        <v>51.413058999999997</v>
      </c>
      <c r="X30">
        <v>52.670658000000003</v>
      </c>
      <c r="Y30">
        <v>54.011184999999998</v>
      </c>
      <c r="Z30">
        <v>55.482284999999997</v>
      </c>
      <c r="AA30">
        <v>56.955432999999999</v>
      </c>
      <c r="AB30">
        <v>58.566901999999999</v>
      </c>
      <c r="AC30">
        <v>60.255966000000001</v>
      </c>
      <c r="AD30">
        <v>62.128014</v>
      </c>
      <c r="AE30">
        <v>63.896785999999999</v>
      </c>
      <c r="AF30">
        <v>65.736037999999994</v>
      </c>
      <c r="AG30">
        <v>67.480141000000003</v>
      </c>
      <c r="AH30">
        <v>69.220253</v>
      </c>
      <c r="AI30">
        <v>71.089843999999999</v>
      </c>
      <c r="AJ30">
        <v>73.088111999999995</v>
      </c>
      <c r="AK30">
        <v>75.230225000000004</v>
      </c>
      <c r="AL30" s="109">
        <v>2.5999999999999999E-2</v>
      </c>
    </row>
    <row r="31" spans="1:38" ht="15" customHeight="1">
      <c r="A31" s="122" t="s">
        <v>114</v>
      </c>
      <c r="B31" s="111" t="s">
        <v>819</v>
      </c>
      <c r="C31" t="s">
        <v>1352</v>
      </c>
      <c r="D31" t="s">
        <v>2597</v>
      </c>
      <c r="E31" t="s">
        <v>2598</v>
      </c>
      <c r="F31" t="s">
        <v>1894</v>
      </c>
      <c r="G31">
        <v>16.394169000000002</v>
      </c>
      <c r="H31">
        <v>16.582535</v>
      </c>
      <c r="I31">
        <v>16.901983000000001</v>
      </c>
      <c r="J31">
        <v>16.961668</v>
      </c>
      <c r="K31">
        <v>17.099653</v>
      </c>
      <c r="L31">
        <v>17.240475</v>
      </c>
      <c r="M31">
        <v>17.329367000000001</v>
      </c>
      <c r="N31">
        <v>17.432796</v>
      </c>
      <c r="O31">
        <v>17.610531000000002</v>
      </c>
      <c r="P31">
        <v>17.829197000000001</v>
      </c>
      <c r="Q31">
        <v>18.10059</v>
      </c>
      <c r="R31">
        <v>18.393978000000001</v>
      </c>
      <c r="S31">
        <v>18.731877999999998</v>
      </c>
      <c r="T31">
        <v>19.043507000000002</v>
      </c>
      <c r="U31">
        <v>19.403744</v>
      </c>
      <c r="V31">
        <v>19.829401000000001</v>
      </c>
      <c r="W31">
        <v>20.229514999999999</v>
      </c>
      <c r="X31">
        <v>20.658173000000001</v>
      </c>
      <c r="Y31">
        <v>21.11458</v>
      </c>
      <c r="Z31">
        <v>21.643822</v>
      </c>
      <c r="AA31">
        <v>22.157523999999999</v>
      </c>
      <c r="AB31">
        <v>22.724648999999999</v>
      </c>
      <c r="AC31">
        <v>23.321432000000001</v>
      </c>
      <c r="AD31">
        <v>23.983839</v>
      </c>
      <c r="AE31">
        <v>24.599024</v>
      </c>
      <c r="AF31">
        <v>25.222774999999999</v>
      </c>
      <c r="AG31">
        <v>25.802208</v>
      </c>
      <c r="AH31">
        <v>26.379553000000001</v>
      </c>
      <c r="AI31">
        <v>26.998093000000001</v>
      </c>
      <c r="AJ31">
        <v>27.652967</v>
      </c>
      <c r="AK31">
        <v>28.344539999999999</v>
      </c>
      <c r="AL31" s="109">
        <v>1.7999999999999999E-2</v>
      </c>
    </row>
    <row r="32" spans="1:38" ht="15" customHeight="1">
      <c r="A32" s="122" t="s">
        <v>853</v>
      </c>
      <c r="B32" s="111" t="s">
        <v>818</v>
      </c>
      <c r="C32" t="s">
        <v>1273</v>
      </c>
      <c r="D32" t="s">
        <v>2599</v>
      </c>
      <c r="E32" t="s">
        <v>2600</v>
      </c>
      <c r="F32" t="s">
        <v>1894</v>
      </c>
      <c r="G32">
        <v>4.2376999999999998E-2</v>
      </c>
      <c r="H32">
        <v>4.3694999999999998E-2</v>
      </c>
      <c r="I32">
        <v>4.5803999999999997E-2</v>
      </c>
      <c r="J32">
        <v>4.7490999999999998E-2</v>
      </c>
      <c r="K32">
        <v>4.9514000000000002E-2</v>
      </c>
      <c r="L32">
        <v>5.1737999999999999E-2</v>
      </c>
      <c r="M32">
        <v>5.3755999999999998E-2</v>
      </c>
      <c r="N32">
        <v>5.5728E-2</v>
      </c>
      <c r="O32">
        <v>5.7872E-2</v>
      </c>
      <c r="P32">
        <v>6.0160999999999999E-2</v>
      </c>
      <c r="Q32">
        <v>6.2822000000000003E-2</v>
      </c>
      <c r="R32">
        <v>6.5789E-2</v>
      </c>
      <c r="S32">
        <v>6.9166000000000005E-2</v>
      </c>
      <c r="T32">
        <v>7.2886000000000006E-2</v>
      </c>
      <c r="U32">
        <v>7.7104000000000006E-2</v>
      </c>
      <c r="V32">
        <v>8.1527000000000002E-2</v>
      </c>
      <c r="W32">
        <v>8.6134000000000002E-2</v>
      </c>
      <c r="X32">
        <v>9.0969999999999995E-2</v>
      </c>
      <c r="Y32">
        <v>9.6263000000000001E-2</v>
      </c>
      <c r="Z32">
        <v>0.10208399999999999</v>
      </c>
      <c r="AA32">
        <v>0.10828500000000001</v>
      </c>
      <c r="AB32">
        <v>0.11512799999999999</v>
      </c>
      <c r="AC32">
        <v>0.12245499999999999</v>
      </c>
      <c r="AD32">
        <v>0.130414</v>
      </c>
      <c r="AE32">
        <v>0.13841500000000001</v>
      </c>
      <c r="AF32">
        <v>0.146872</v>
      </c>
      <c r="AG32">
        <v>0.15545900000000001</v>
      </c>
      <c r="AH32">
        <v>0.16434000000000001</v>
      </c>
      <c r="AI32">
        <v>0.173872</v>
      </c>
      <c r="AJ32">
        <v>0.18373600000000001</v>
      </c>
      <c r="AK32">
        <v>0.19453000000000001</v>
      </c>
      <c r="AL32" s="109">
        <v>5.1999999999999998E-2</v>
      </c>
    </row>
    <row r="33" spans="1:38" ht="15" customHeight="1">
      <c r="A33" s="122" t="s">
        <v>113</v>
      </c>
      <c r="B33" s="111" t="s">
        <v>817</v>
      </c>
      <c r="C33" t="s">
        <v>1282</v>
      </c>
      <c r="D33" t="s">
        <v>2601</v>
      </c>
      <c r="E33" t="s">
        <v>2602</v>
      </c>
      <c r="F33" t="s">
        <v>1894</v>
      </c>
      <c r="G33">
        <v>5.1877E-2</v>
      </c>
      <c r="H33">
        <v>6.0930999999999999E-2</v>
      </c>
      <c r="I33">
        <v>7.1687000000000001E-2</v>
      </c>
      <c r="J33">
        <v>8.1669000000000005E-2</v>
      </c>
      <c r="K33">
        <v>9.1757000000000005E-2</v>
      </c>
      <c r="L33">
        <v>0.10162599999999999</v>
      </c>
      <c r="M33">
        <v>0.110331</v>
      </c>
      <c r="N33">
        <v>0.118092</v>
      </c>
      <c r="O33">
        <v>0.12551499999999999</v>
      </c>
      <c r="P33">
        <v>0.13251499999999999</v>
      </c>
      <c r="Q33">
        <v>0.139316</v>
      </c>
      <c r="R33">
        <v>0.14588799999999999</v>
      </c>
      <c r="S33">
        <v>0.15228900000000001</v>
      </c>
      <c r="T33">
        <v>0.15817000000000001</v>
      </c>
      <c r="U33">
        <v>0.16405500000000001</v>
      </c>
      <c r="V33">
        <v>0.17025100000000001</v>
      </c>
      <c r="W33">
        <v>0.176231</v>
      </c>
      <c r="X33">
        <v>0.18218400000000001</v>
      </c>
      <c r="Y33">
        <v>0.18856400000000001</v>
      </c>
      <c r="Z33">
        <v>0.19545000000000001</v>
      </c>
      <c r="AA33">
        <v>0.20253099999999999</v>
      </c>
      <c r="AB33">
        <v>0.21024399999999999</v>
      </c>
      <c r="AC33">
        <v>0.218386</v>
      </c>
      <c r="AD33">
        <v>0.22706699999999999</v>
      </c>
      <c r="AE33">
        <v>0.23535400000000001</v>
      </c>
      <c r="AF33">
        <v>0.24406</v>
      </c>
      <c r="AG33">
        <v>0.25259399999999999</v>
      </c>
      <c r="AH33">
        <v>0.26127600000000001</v>
      </c>
      <c r="AI33">
        <v>0.27061400000000002</v>
      </c>
      <c r="AJ33">
        <v>0.28072200000000003</v>
      </c>
      <c r="AK33">
        <v>0.29178999999999999</v>
      </c>
      <c r="AL33" s="109">
        <v>5.8999999999999997E-2</v>
      </c>
    </row>
    <row r="34" spans="1:38" ht="15" customHeight="1">
      <c r="A34" s="122" t="s">
        <v>114</v>
      </c>
      <c r="B34" s="111" t="s">
        <v>816</v>
      </c>
      <c r="C34" t="s">
        <v>2548</v>
      </c>
      <c r="D34" t="s">
        <v>2603</v>
      </c>
      <c r="E34" t="s">
        <v>2604</v>
      </c>
      <c r="F34" t="s">
        <v>1894</v>
      </c>
      <c r="G34">
        <v>0.559701</v>
      </c>
      <c r="H34">
        <v>0.63309700000000002</v>
      </c>
      <c r="I34">
        <v>0.71984000000000004</v>
      </c>
      <c r="J34">
        <v>0.79714799999999997</v>
      </c>
      <c r="K34">
        <v>0.87512100000000004</v>
      </c>
      <c r="L34">
        <v>0.95147499999999996</v>
      </c>
      <c r="M34">
        <v>1.0193970000000001</v>
      </c>
      <c r="N34">
        <v>1.082565</v>
      </c>
      <c r="O34">
        <v>1.146466</v>
      </c>
      <c r="P34">
        <v>1.2119850000000001</v>
      </c>
      <c r="Q34">
        <v>1.283031</v>
      </c>
      <c r="R34">
        <v>1.3584590000000001</v>
      </c>
      <c r="S34">
        <v>1.439514</v>
      </c>
      <c r="T34">
        <v>1.5214160000000001</v>
      </c>
      <c r="U34">
        <v>1.612492</v>
      </c>
      <c r="V34">
        <v>1.7139439999999999</v>
      </c>
      <c r="W34">
        <v>1.8170459999999999</v>
      </c>
      <c r="X34">
        <v>1.927241</v>
      </c>
      <c r="Y34">
        <v>2.0424229999999999</v>
      </c>
      <c r="Z34">
        <v>2.17048</v>
      </c>
      <c r="AA34">
        <v>2.3054549999999998</v>
      </c>
      <c r="AB34">
        <v>2.452369</v>
      </c>
      <c r="AC34">
        <v>2.6084019999999999</v>
      </c>
      <c r="AD34">
        <v>2.7770570000000001</v>
      </c>
      <c r="AE34">
        <v>2.9457680000000002</v>
      </c>
      <c r="AF34">
        <v>3.1239020000000002</v>
      </c>
      <c r="AG34">
        <v>3.3047219999999999</v>
      </c>
      <c r="AH34">
        <v>3.4920789999999999</v>
      </c>
      <c r="AI34">
        <v>3.6928519999999998</v>
      </c>
      <c r="AJ34">
        <v>3.9100199999999998</v>
      </c>
      <c r="AK34">
        <v>4.1454469999999999</v>
      </c>
      <c r="AL34" s="109">
        <v>6.9000000000000006E-2</v>
      </c>
    </row>
    <row r="35" spans="1:38" ht="15" customHeight="1">
      <c r="A35" s="122" t="s">
        <v>112</v>
      </c>
      <c r="B35" s="111" t="s">
        <v>815</v>
      </c>
      <c r="C35" t="s">
        <v>1577</v>
      </c>
      <c r="D35" t="s">
        <v>2605</v>
      </c>
      <c r="E35" t="s">
        <v>2606</v>
      </c>
      <c r="F35" t="s">
        <v>1894</v>
      </c>
      <c r="G35">
        <v>5.4200000000000003E-3</v>
      </c>
      <c r="H35">
        <v>9.4289999999999999E-3</v>
      </c>
      <c r="I35">
        <v>1.4236E-2</v>
      </c>
      <c r="J35">
        <v>1.9151000000000001E-2</v>
      </c>
      <c r="K35">
        <v>2.4204E-2</v>
      </c>
      <c r="L35">
        <v>2.9276E-2</v>
      </c>
      <c r="M35">
        <v>3.4014000000000003E-2</v>
      </c>
      <c r="N35">
        <v>3.8429999999999999E-2</v>
      </c>
      <c r="O35">
        <v>4.2784999999999997E-2</v>
      </c>
      <c r="P35">
        <v>4.7170999999999998E-2</v>
      </c>
      <c r="Q35">
        <v>5.1713000000000002E-2</v>
      </c>
      <c r="R35">
        <v>5.6411000000000003E-2</v>
      </c>
      <c r="S35">
        <v>6.1312999999999999E-2</v>
      </c>
      <c r="T35">
        <v>6.6289000000000001E-2</v>
      </c>
      <c r="U35">
        <v>7.1549000000000001E-2</v>
      </c>
      <c r="V35">
        <v>7.7276999999999998E-2</v>
      </c>
      <c r="W35">
        <v>8.3154000000000006E-2</v>
      </c>
      <c r="X35">
        <v>8.9199000000000001E-2</v>
      </c>
      <c r="Y35">
        <v>9.5702999999999996E-2</v>
      </c>
      <c r="Z35">
        <v>0.10258</v>
      </c>
      <c r="AA35">
        <v>0.109815</v>
      </c>
      <c r="AB35">
        <v>0.11763800000000001</v>
      </c>
      <c r="AC35">
        <v>0.12590699999999999</v>
      </c>
      <c r="AD35">
        <v>0.134794</v>
      </c>
      <c r="AE35">
        <v>0.143706</v>
      </c>
      <c r="AF35">
        <v>0.15309500000000001</v>
      </c>
      <c r="AG35">
        <v>0.16265199999999999</v>
      </c>
      <c r="AH35">
        <v>0.17255000000000001</v>
      </c>
      <c r="AI35">
        <v>0.183171</v>
      </c>
      <c r="AJ35">
        <v>0.194604</v>
      </c>
      <c r="AK35">
        <v>0.20696000000000001</v>
      </c>
      <c r="AL35" s="109">
        <v>0.129</v>
      </c>
    </row>
    <row r="36" spans="1:38" ht="15" customHeight="1">
      <c r="A36" s="122" t="s">
        <v>116</v>
      </c>
      <c r="B36" s="111" t="s">
        <v>814</v>
      </c>
      <c r="C36" t="s">
        <v>2549</v>
      </c>
      <c r="D36" t="s">
        <v>2607</v>
      </c>
      <c r="E36" t="s">
        <v>2608</v>
      </c>
      <c r="F36" t="s">
        <v>1894</v>
      </c>
      <c r="G36">
        <v>3.8600000000000001E-3</v>
      </c>
      <c r="H36">
        <v>8.2190000000000006E-3</v>
      </c>
      <c r="I36">
        <v>1.3495E-2</v>
      </c>
      <c r="J36">
        <v>1.8939999999999999E-2</v>
      </c>
      <c r="K36">
        <v>2.4531000000000001E-2</v>
      </c>
      <c r="L36">
        <v>3.0138000000000002E-2</v>
      </c>
      <c r="M36">
        <v>3.5383999999999999E-2</v>
      </c>
      <c r="N36">
        <v>4.027E-2</v>
      </c>
      <c r="O36">
        <v>4.5076999999999999E-2</v>
      </c>
      <c r="P36">
        <v>4.9907E-2</v>
      </c>
      <c r="Q36">
        <v>5.4896E-2</v>
      </c>
      <c r="R36">
        <v>6.0041999999999998E-2</v>
      </c>
      <c r="S36">
        <v>6.54E-2</v>
      </c>
      <c r="T36">
        <v>7.0827000000000001E-2</v>
      </c>
      <c r="U36">
        <v>7.6567999999999997E-2</v>
      </c>
      <c r="V36">
        <v>8.2784999999999997E-2</v>
      </c>
      <c r="W36">
        <v>8.9194999999999997E-2</v>
      </c>
      <c r="X36">
        <v>9.5802999999999999E-2</v>
      </c>
      <c r="Y36">
        <v>0.102856</v>
      </c>
      <c r="Z36">
        <v>0.110317</v>
      </c>
      <c r="AA36">
        <v>0.11816400000000001</v>
      </c>
      <c r="AB36">
        <v>0.12664400000000001</v>
      </c>
      <c r="AC36">
        <v>0.13560700000000001</v>
      </c>
      <c r="AD36">
        <v>0.145236</v>
      </c>
      <c r="AE36">
        <v>0.154893</v>
      </c>
      <c r="AF36">
        <v>0.16506599999999999</v>
      </c>
      <c r="AG36">
        <v>0.17541899999999999</v>
      </c>
      <c r="AH36">
        <v>0.18614</v>
      </c>
      <c r="AI36">
        <v>0.19764200000000001</v>
      </c>
      <c r="AJ36">
        <v>0.21002999999999999</v>
      </c>
      <c r="AK36">
        <v>0.223412</v>
      </c>
      <c r="AL36" s="109">
        <v>0.14499999999999999</v>
      </c>
    </row>
    <row r="37" spans="1:38" ht="15" customHeight="1">
      <c r="A37" s="122" t="s">
        <v>116</v>
      </c>
      <c r="B37" s="111" t="s">
        <v>813</v>
      </c>
      <c r="C37" t="s">
        <v>2550</v>
      </c>
      <c r="D37" t="s">
        <v>2609</v>
      </c>
      <c r="E37" t="s">
        <v>2610</v>
      </c>
      <c r="F37" t="s">
        <v>1894</v>
      </c>
      <c r="G37">
        <v>3.6250000000000002E-3</v>
      </c>
      <c r="H37">
        <v>7.7190000000000002E-3</v>
      </c>
      <c r="I37">
        <v>1.2674E-2</v>
      </c>
      <c r="J37">
        <v>1.7787000000000001E-2</v>
      </c>
      <c r="K37">
        <v>2.3037999999999999E-2</v>
      </c>
      <c r="L37">
        <v>2.8303999999999999E-2</v>
      </c>
      <c r="M37">
        <v>3.3230000000000003E-2</v>
      </c>
      <c r="N37">
        <v>3.7817999999999997E-2</v>
      </c>
      <c r="O37">
        <v>4.2333000000000003E-2</v>
      </c>
      <c r="P37">
        <v>4.6869000000000001E-2</v>
      </c>
      <c r="Q37">
        <v>5.1554000000000003E-2</v>
      </c>
      <c r="R37">
        <v>5.6387E-2</v>
      </c>
      <c r="S37">
        <v>6.1419000000000001E-2</v>
      </c>
      <c r="T37">
        <v>6.6516000000000006E-2</v>
      </c>
      <c r="U37">
        <v>7.1906999999999999E-2</v>
      </c>
      <c r="V37">
        <v>7.7745999999999996E-2</v>
      </c>
      <c r="W37">
        <v>8.3765999999999993E-2</v>
      </c>
      <c r="X37">
        <v>8.9970999999999995E-2</v>
      </c>
      <c r="Y37">
        <v>9.6595E-2</v>
      </c>
      <c r="Z37">
        <v>0.103602</v>
      </c>
      <c r="AA37">
        <v>0.110972</v>
      </c>
      <c r="AB37">
        <v>0.118936</v>
      </c>
      <c r="AC37">
        <v>0.12735299999999999</v>
      </c>
      <c r="AD37">
        <v>0.13639599999999999</v>
      </c>
      <c r="AE37">
        <v>0.14546500000000001</v>
      </c>
      <c r="AF37">
        <v>0.15501799999999999</v>
      </c>
      <c r="AG37">
        <v>0.164742</v>
      </c>
      <c r="AH37">
        <v>0.17480999999999999</v>
      </c>
      <c r="AI37">
        <v>0.185612</v>
      </c>
      <c r="AJ37">
        <v>0.197246</v>
      </c>
      <c r="AK37">
        <v>0.209813</v>
      </c>
      <c r="AL37" s="109">
        <v>0.14499999999999999</v>
      </c>
    </row>
    <row r="38" spans="1:38" ht="15" customHeight="1">
      <c r="A38" s="122" t="s">
        <v>854</v>
      </c>
      <c r="B38" s="111" t="s">
        <v>812</v>
      </c>
      <c r="C38" t="s">
        <v>1581</v>
      </c>
      <c r="D38" t="s">
        <v>2611</v>
      </c>
      <c r="E38" t="s">
        <v>2612</v>
      </c>
      <c r="F38" t="s">
        <v>1894</v>
      </c>
      <c r="G38">
        <v>5.9309999999999996E-3</v>
      </c>
      <c r="H38">
        <v>1.2626999999999999E-2</v>
      </c>
      <c r="I38">
        <v>2.0733000000000001E-2</v>
      </c>
      <c r="J38">
        <v>2.9097000000000001E-2</v>
      </c>
      <c r="K38">
        <v>3.7686999999999998E-2</v>
      </c>
      <c r="L38">
        <v>4.6300000000000001E-2</v>
      </c>
      <c r="M38">
        <v>5.4358999999999998E-2</v>
      </c>
      <c r="N38">
        <v>6.1865000000000003E-2</v>
      </c>
      <c r="O38">
        <v>6.9250000000000006E-2</v>
      </c>
      <c r="P38">
        <v>7.6671000000000003E-2</v>
      </c>
      <c r="Q38">
        <v>8.4334999999999993E-2</v>
      </c>
      <c r="R38">
        <v>9.2241000000000004E-2</v>
      </c>
      <c r="S38">
        <v>0.10047200000000001</v>
      </c>
      <c r="T38">
        <v>0.10881</v>
      </c>
      <c r="U38">
        <v>0.117629</v>
      </c>
      <c r="V38">
        <v>0.12717999999999999</v>
      </c>
      <c r="W38">
        <v>0.13702900000000001</v>
      </c>
      <c r="X38">
        <v>0.147179</v>
      </c>
      <c r="Y38">
        <v>0.15801499999999999</v>
      </c>
      <c r="Z38">
        <v>0.16947699999999999</v>
      </c>
      <c r="AA38">
        <v>0.181532</v>
      </c>
      <c r="AB38">
        <v>0.19456100000000001</v>
      </c>
      <c r="AC38">
        <v>0.20832999999999999</v>
      </c>
      <c r="AD38">
        <v>0.22312299999999999</v>
      </c>
      <c r="AE38">
        <v>0.237958</v>
      </c>
      <c r="AF38">
        <v>0.25358599999999998</v>
      </c>
      <c r="AG38">
        <v>0.26949200000000001</v>
      </c>
      <c r="AH38">
        <v>0.28596199999999999</v>
      </c>
      <c r="AI38">
        <v>0.30363299999999999</v>
      </c>
      <c r="AJ38">
        <v>0.32266400000000001</v>
      </c>
      <c r="AK38">
        <v>0.34322200000000003</v>
      </c>
      <c r="AL38" s="109">
        <v>0.14499999999999999</v>
      </c>
    </row>
    <row r="39" spans="1:38" ht="15" customHeight="1">
      <c r="B39" s="111" t="s">
        <v>811</v>
      </c>
      <c r="C39" t="s">
        <v>2552</v>
      </c>
      <c r="D39" t="s">
        <v>2613</v>
      </c>
      <c r="E39" t="s">
        <v>2614</v>
      </c>
      <c r="F39" t="s">
        <v>1894</v>
      </c>
      <c r="G39">
        <v>51.540877999999999</v>
      </c>
      <c r="H39">
        <v>52.831715000000003</v>
      </c>
      <c r="I39">
        <v>54.758040999999999</v>
      </c>
      <c r="J39">
        <v>55.932628999999999</v>
      </c>
      <c r="K39">
        <v>57.350430000000003</v>
      </c>
      <c r="L39">
        <v>58.815109</v>
      </c>
      <c r="M39">
        <v>59.933838000000002</v>
      </c>
      <c r="N39">
        <v>60.935946999999999</v>
      </c>
      <c r="O39">
        <v>62.050060000000002</v>
      </c>
      <c r="P39">
        <v>63.214333000000003</v>
      </c>
      <c r="Q39">
        <v>64.541161000000002</v>
      </c>
      <c r="R39">
        <v>65.944243999999998</v>
      </c>
      <c r="S39">
        <v>67.470680000000002</v>
      </c>
      <c r="T39">
        <v>68.894958000000003</v>
      </c>
      <c r="U39">
        <v>70.468140000000005</v>
      </c>
      <c r="V39">
        <v>72.304412999999997</v>
      </c>
      <c r="W39">
        <v>74.11515</v>
      </c>
      <c r="X39">
        <v>75.951415999999995</v>
      </c>
      <c r="Y39">
        <v>77.906181000000004</v>
      </c>
      <c r="Z39">
        <v>80.080230999999998</v>
      </c>
      <c r="AA39">
        <v>82.249786</v>
      </c>
      <c r="AB39">
        <v>84.627112999999994</v>
      </c>
      <c r="AC39">
        <v>87.123671999999999</v>
      </c>
      <c r="AD39">
        <v>89.885834000000003</v>
      </c>
      <c r="AE39">
        <v>92.497275999999999</v>
      </c>
      <c r="AF39">
        <v>95.200439000000003</v>
      </c>
      <c r="AG39">
        <v>97.767455999999996</v>
      </c>
      <c r="AH39">
        <v>100.33699799999999</v>
      </c>
      <c r="AI39">
        <v>103.095596</v>
      </c>
      <c r="AJ39">
        <v>106.039688</v>
      </c>
      <c r="AK39">
        <v>109.19001799999999</v>
      </c>
      <c r="AL39" s="109">
        <v>2.5000000000000001E-2</v>
      </c>
    </row>
    <row r="40" spans="1:38" ht="15" customHeight="1">
      <c r="C40" t="s">
        <v>2553</v>
      </c>
      <c r="E40" t="s">
        <v>2615</v>
      </c>
    </row>
    <row r="41" spans="1:38" ht="15" customHeight="1">
      <c r="A41" s="122" t="s">
        <v>115</v>
      </c>
      <c r="B41" s="111" t="s">
        <v>810</v>
      </c>
      <c r="C41" t="s">
        <v>1266</v>
      </c>
      <c r="D41" t="s">
        <v>2616</v>
      </c>
      <c r="E41" t="s">
        <v>2617</v>
      </c>
      <c r="F41" t="s">
        <v>1894</v>
      </c>
      <c r="G41">
        <v>160.74234000000001</v>
      </c>
      <c r="H41">
        <v>164.693558</v>
      </c>
      <c r="I41">
        <v>170.25006099999999</v>
      </c>
      <c r="J41">
        <v>173.45579499999999</v>
      </c>
      <c r="K41">
        <v>177.35992400000001</v>
      </c>
      <c r="L41">
        <v>181.35458399999999</v>
      </c>
      <c r="M41">
        <v>183.780869</v>
      </c>
      <c r="N41">
        <v>185.086884</v>
      </c>
      <c r="O41">
        <v>185.88377399999999</v>
      </c>
      <c r="P41">
        <v>186.217941</v>
      </c>
      <c r="Q41">
        <v>186.649078</v>
      </c>
      <c r="R41">
        <v>187.107574</v>
      </c>
      <c r="S41">
        <v>187.66241500000001</v>
      </c>
      <c r="T41">
        <v>187.99203499999999</v>
      </c>
      <c r="U41">
        <v>188.75500500000001</v>
      </c>
      <c r="V41">
        <v>190.17984000000001</v>
      </c>
      <c r="W41">
        <v>191.44442699999999</v>
      </c>
      <c r="X41">
        <v>192.54530299999999</v>
      </c>
      <c r="Y41">
        <v>193.78573600000001</v>
      </c>
      <c r="Z41">
        <v>195.14408900000001</v>
      </c>
      <c r="AA41">
        <v>196.307739</v>
      </c>
      <c r="AB41">
        <v>197.77810700000001</v>
      </c>
      <c r="AC41">
        <v>199.45315600000001</v>
      </c>
      <c r="AD41">
        <v>201.47020000000001</v>
      </c>
      <c r="AE41">
        <v>202.907623</v>
      </c>
      <c r="AF41">
        <v>204.33074999999999</v>
      </c>
      <c r="AG41">
        <v>205.217896</v>
      </c>
      <c r="AH41">
        <v>205.86509699999999</v>
      </c>
      <c r="AI41">
        <v>206.63888499999999</v>
      </c>
      <c r="AJ41">
        <v>207.51411400000001</v>
      </c>
      <c r="AK41">
        <v>208.57772800000001</v>
      </c>
      <c r="AL41" s="109">
        <v>8.9999999999999993E-3</v>
      </c>
    </row>
    <row r="42" spans="1:38" ht="15" customHeight="1">
      <c r="A42" s="122" t="s">
        <v>114</v>
      </c>
      <c r="B42" s="111" t="s">
        <v>809</v>
      </c>
      <c r="C42" t="s">
        <v>1352</v>
      </c>
      <c r="D42" t="s">
        <v>2618</v>
      </c>
      <c r="E42" t="s">
        <v>2619</v>
      </c>
      <c r="F42" t="s">
        <v>1894</v>
      </c>
      <c r="G42">
        <v>0.16367399999999999</v>
      </c>
      <c r="H42">
        <v>0.14941399999999999</v>
      </c>
      <c r="I42">
        <v>0.13748099999999999</v>
      </c>
      <c r="J42">
        <v>0.12559699999999999</v>
      </c>
      <c r="K42">
        <v>0.11618100000000001</v>
      </c>
      <c r="L42">
        <v>0.108125</v>
      </c>
      <c r="M42">
        <v>0.101701</v>
      </c>
      <c r="N42">
        <v>9.7096000000000002E-2</v>
      </c>
      <c r="O42">
        <v>9.3618000000000007E-2</v>
      </c>
      <c r="P42">
        <v>9.0825000000000003E-2</v>
      </c>
      <c r="Q42">
        <v>8.9443999999999996E-2</v>
      </c>
      <c r="R42">
        <v>8.8321999999999998E-2</v>
      </c>
      <c r="S42">
        <v>8.7162000000000003E-2</v>
      </c>
      <c r="T42">
        <v>8.6112999999999995E-2</v>
      </c>
      <c r="U42">
        <v>8.5427000000000003E-2</v>
      </c>
      <c r="V42">
        <v>8.5232000000000002E-2</v>
      </c>
      <c r="W42">
        <v>8.4828000000000001E-2</v>
      </c>
      <c r="X42">
        <v>8.4626999999999994E-2</v>
      </c>
      <c r="Y42">
        <v>8.4641999999999995E-2</v>
      </c>
      <c r="Z42">
        <v>8.4828000000000001E-2</v>
      </c>
      <c r="AA42">
        <v>8.4857000000000002E-2</v>
      </c>
      <c r="AB42">
        <v>8.5285E-2</v>
      </c>
      <c r="AC42">
        <v>8.5616999999999999E-2</v>
      </c>
      <c r="AD42">
        <v>8.6119000000000001E-2</v>
      </c>
      <c r="AE42">
        <v>8.6636000000000005E-2</v>
      </c>
      <c r="AF42">
        <v>8.7335999999999997E-2</v>
      </c>
      <c r="AG42">
        <v>8.7975999999999999E-2</v>
      </c>
      <c r="AH42">
        <v>8.8678999999999994E-2</v>
      </c>
      <c r="AI42">
        <v>8.9556999999999998E-2</v>
      </c>
      <c r="AJ42">
        <v>9.0484999999999996E-2</v>
      </c>
      <c r="AK42">
        <v>9.1512999999999997E-2</v>
      </c>
      <c r="AL42" s="109">
        <v>-1.9E-2</v>
      </c>
    </row>
    <row r="43" spans="1:38" ht="15" customHeight="1">
      <c r="A43" s="122" t="s">
        <v>853</v>
      </c>
      <c r="B43" s="111" t="s">
        <v>808</v>
      </c>
      <c r="C43" t="s">
        <v>1273</v>
      </c>
      <c r="D43" t="s">
        <v>2620</v>
      </c>
      <c r="E43" t="s">
        <v>2621</v>
      </c>
      <c r="F43" t="s">
        <v>1894</v>
      </c>
      <c r="G43">
        <v>3.3450000000000001E-2</v>
      </c>
      <c r="H43">
        <v>3.7316000000000002E-2</v>
      </c>
      <c r="I43">
        <v>4.1474999999999998E-2</v>
      </c>
      <c r="J43">
        <v>4.4704000000000001E-2</v>
      </c>
      <c r="K43">
        <v>4.7662999999999997E-2</v>
      </c>
      <c r="L43">
        <v>5.0243000000000003E-2</v>
      </c>
      <c r="M43">
        <v>5.2096999999999997E-2</v>
      </c>
      <c r="N43">
        <v>5.3384000000000001E-2</v>
      </c>
      <c r="O43">
        <v>5.4332999999999999E-2</v>
      </c>
      <c r="P43">
        <v>5.4955999999999998E-2</v>
      </c>
      <c r="Q43">
        <v>5.5497999999999999E-2</v>
      </c>
      <c r="R43">
        <v>5.5923E-2</v>
      </c>
      <c r="S43">
        <v>5.6269E-2</v>
      </c>
      <c r="T43">
        <v>5.6578999999999997E-2</v>
      </c>
      <c r="U43">
        <v>5.7103000000000001E-2</v>
      </c>
      <c r="V43">
        <v>5.7867000000000002E-2</v>
      </c>
      <c r="W43">
        <v>5.8554000000000002E-2</v>
      </c>
      <c r="X43">
        <v>5.9261000000000001E-2</v>
      </c>
      <c r="Y43">
        <v>6.012E-2</v>
      </c>
      <c r="Z43">
        <v>6.1075999999999998E-2</v>
      </c>
      <c r="AA43">
        <v>6.2068999999999999E-2</v>
      </c>
      <c r="AB43">
        <v>6.3270999999999994E-2</v>
      </c>
      <c r="AC43">
        <v>6.4588999999999994E-2</v>
      </c>
      <c r="AD43">
        <v>6.6087000000000007E-2</v>
      </c>
      <c r="AE43">
        <v>6.7456000000000002E-2</v>
      </c>
      <c r="AF43">
        <v>6.8887000000000004E-2</v>
      </c>
      <c r="AG43">
        <v>7.0239999999999997E-2</v>
      </c>
      <c r="AH43">
        <v>7.1601999999999999E-2</v>
      </c>
      <c r="AI43">
        <v>7.3094000000000006E-2</v>
      </c>
      <c r="AJ43">
        <v>7.4689000000000005E-2</v>
      </c>
      <c r="AK43">
        <v>7.6420000000000002E-2</v>
      </c>
      <c r="AL43" s="109">
        <v>2.8000000000000001E-2</v>
      </c>
    </row>
    <row r="44" spans="1:38" ht="15" customHeight="1">
      <c r="A44" s="122" t="s">
        <v>113</v>
      </c>
      <c r="B44" s="111" t="s">
        <v>807</v>
      </c>
      <c r="C44" t="s">
        <v>1282</v>
      </c>
      <c r="D44" t="s">
        <v>2622</v>
      </c>
      <c r="E44" t="s">
        <v>2623</v>
      </c>
      <c r="F44" t="s">
        <v>1894</v>
      </c>
      <c r="G44">
        <v>1.935392</v>
      </c>
      <c r="H44">
        <v>2.0080930000000001</v>
      </c>
      <c r="I44">
        <v>2.077585</v>
      </c>
      <c r="J44">
        <v>2.0947990000000001</v>
      </c>
      <c r="K44">
        <v>2.0994199999999998</v>
      </c>
      <c r="L44">
        <v>2.0933250000000001</v>
      </c>
      <c r="M44">
        <v>2.0664760000000002</v>
      </c>
      <c r="N44">
        <v>2.0307599999999999</v>
      </c>
      <c r="O44">
        <v>1.9947900000000001</v>
      </c>
      <c r="P44">
        <v>1.9591369999999999</v>
      </c>
      <c r="Q44">
        <v>1.930417</v>
      </c>
      <c r="R44">
        <v>1.9092359999999999</v>
      </c>
      <c r="S44">
        <v>1.900709</v>
      </c>
      <c r="T44">
        <v>1.904166</v>
      </c>
      <c r="U44">
        <v>1.9262550000000001</v>
      </c>
      <c r="V44">
        <v>1.9688399999999999</v>
      </c>
      <c r="W44">
        <v>2.021522</v>
      </c>
      <c r="X44">
        <v>2.085245</v>
      </c>
      <c r="Y44">
        <v>2.161508</v>
      </c>
      <c r="Z44">
        <v>2.2523930000000001</v>
      </c>
      <c r="AA44">
        <v>2.3585590000000001</v>
      </c>
      <c r="AB44">
        <v>2.486901</v>
      </c>
      <c r="AC44">
        <v>2.6355900000000001</v>
      </c>
      <c r="AD44">
        <v>2.8080120000000002</v>
      </c>
      <c r="AE44">
        <v>2.9925440000000001</v>
      </c>
      <c r="AF44">
        <v>3.2017600000000002</v>
      </c>
      <c r="AG44">
        <v>3.42943</v>
      </c>
      <c r="AH44">
        <v>3.6783540000000001</v>
      </c>
      <c r="AI44">
        <v>3.954189</v>
      </c>
      <c r="AJ44">
        <v>4.2648529999999996</v>
      </c>
      <c r="AK44">
        <v>4.6132759999999999</v>
      </c>
      <c r="AL44" s="109">
        <v>2.9000000000000001E-2</v>
      </c>
    </row>
    <row r="45" spans="1:38" ht="15" customHeight="1">
      <c r="A45" s="122" t="s">
        <v>114</v>
      </c>
      <c r="B45" s="111" t="s">
        <v>806</v>
      </c>
      <c r="C45" t="s">
        <v>2548</v>
      </c>
      <c r="D45" t="s">
        <v>2624</v>
      </c>
      <c r="E45" t="s">
        <v>2625</v>
      </c>
      <c r="F45" t="s">
        <v>1894</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22" t="s">
        <v>112</v>
      </c>
      <c r="B46" s="111" t="s">
        <v>805</v>
      </c>
      <c r="C46" t="s">
        <v>1577</v>
      </c>
      <c r="D46" t="s">
        <v>2626</v>
      </c>
      <c r="E46" t="s">
        <v>2627</v>
      </c>
      <c r="F46" t="s">
        <v>1894</v>
      </c>
      <c r="G46">
        <v>1.15E-3</v>
      </c>
      <c r="H46">
        <v>2.3010000000000001E-3</v>
      </c>
      <c r="I46">
        <v>3.689E-3</v>
      </c>
      <c r="J46">
        <v>5.1339999999999997E-3</v>
      </c>
      <c r="K46">
        <v>6.6420000000000003E-3</v>
      </c>
      <c r="L46">
        <v>8.1779999999999995E-3</v>
      </c>
      <c r="M46">
        <v>9.6419999999999995E-3</v>
      </c>
      <c r="N46">
        <v>1.1039E-2</v>
      </c>
      <c r="O46">
        <v>1.2421E-2</v>
      </c>
      <c r="P46">
        <v>1.379E-2</v>
      </c>
      <c r="Q46">
        <v>1.5162999999999999E-2</v>
      </c>
      <c r="R46">
        <v>1.6513E-2</v>
      </c>
      <c r="S46">
        <v>1.7829000000000001E-2</v>
      </c>
      <c r="T46">
        <v>1.9057999999999999E-2</v>
      </c>
      <c r="U46">
        <v>2.0261999999999999E-2</v>
      </c>
      <c r="V46">
        <v>2.1472000000000002E-2</v>
      </c>
      <c r="W46">
        <v>2.2612E-2</v>
      </c>
      <c r="X46">
        <v>2.3708E-2</v>
      </c>
      <c r="Y46">
        <v>2.4840999999999998E-2</v>
      </c>
      <c r="Z46">
        <v>2.6009999999999998E-2</v>
      </c>
      <c r="AA46">
        <v>2.7150000000000001E-2</v>
      </c>
      <c r="AB46">
        <v>2.8354000000000001E-2</v>
      </c>
      <c r="AC46">
        <v>2.9631000000000001E-2</v>
      </c>
      <c r="AD46">
        <v>3.0995999999999999E-2</v>
      </c>
      <c r="AE46">
        <v>3.2318E-2</v>
      </c>
      <c r="AF46">
        <v>3.3686000000000001E-2</v>
      </c>
      <c r="AG46">
        <v>3.5028999999999998E-2</v>
      </c>
      <c r="AH46">
        <v>3.6401000000000003E-2</v>
      </c>
      <c r="AI46">
        <v>3.7858999999999997E-2</v>
      </c>
      <c r="AJ46">
        <v>3.9392000000000003E-2</v>
      </c>
      <c r="AK46">
        <v>4.1021000000000002E-2</v>
      </c>
      <c r="AL46" s="109">
        <v>0.127</v>
      </c>
    </row>
    <row r="47" spans="1:38" ht="15" customHeight="1">
      <c r="A47" s="122" t="s">
        <v>116</v>
      </c>
      <c r="B47" s="111" t="s">
        <v>804</v>
      </c>
      <c r="C47" t="s">
        <v>2549</v>
      </c>
      <c r="D47" t="s">
        <v>2628</v>
      </c>
      <c r="E47" t="s">
        <v>2629</v>
      </c>
      <c r="F47" t="s">
        <v>1894</v>
      </c>
      <c r="G47">
        <v>2.284E-3</v>
      </c>
      <c r="H47">
        <v>3.9769999999999996E-3</v>
      </c>
      <c r="I47">
        <v>6.0419999999999996E-3</v>
      </c>
      <c r="J47">
        <v>8.1840000000000003E-3</v>
      </c>
      <c r="K47">
        <v>1.0418E-2</v>
      </c>
      <c r="L47">
        <v>1.2688E-2</v>
      </c>
      <c r="M47">
        <v>1.4844E-2</v>
      </c>
      <c r="N47">
        <v>1.6896999999999999E-2</v>
      </c>
      <c r="O47">
        <v>1.8922000000000001E-2</v>
      </c>
      <c r="P47">
        <v>2.0923000000000001E-2</v>
      </c>
      <c r="Q47">
        <v>2.2925000000000001E-2</v>
      </c>
      <c r="R47">
        <v>2.4889000000000001E-2</v>
      </c>
      <c r="S47">
        <v>2.6797000000000001E-2</v>
      </c>
      <c r="T47">
        <v>2.8576000000000001E-2</v>
      </c>
      <c r="U47">
        <v>3.0318000000000001E-2</v>
      </c>
      <c r="V47">
        <v>3.2076E-2</v>
      </c>
      <c r="W47">
        <v>3.3746999999999999E-2</v>
      </c>
      <c r="X47">
        <v>3.5371E-2</v>
      </c>
      <c r="Y47">
        <v>3.7024000000000001E-2</v>
      </c>
      <c r="Z47">
        <v>3.8717000000000001E-2</v>
      </c>
      <c r="AA47">
        <v>4.0389000000000001E-2</v>
      </c>
      <c r="AB47">
        <v>4.2192E-2</v>
      </c>
      <c r="AC47">
        <v>4.4082000000000003E-2</v>
      </c>
      <c r="AD47">
        <v>4.6103999999999999E-2</v>
      </c>
      <c r="AE47">
        <v>4.8059999999999999E-2</v>
      </c>
      <c r="AF47">
        <v>5.0085999999999999E-2</v>
      </c>
      <c r="AG47">
        <v>5.2075000000000003E-2</v>
      </c>
      <c r="AH47">
        <v>5.4107000000000002E-2</v>
      </c>
      <c r="AI47">
        <v>5.6265999999999997E-2</v>
      </c>
      <c r="AJ47">
        <v>5.8538E-2</v>
      </c>
      <c r="AK47">
        <v>6.0951999999999999E-2</v>
      </c>
      <c r="AL47" s="109">
        <v>0.11600000000000001</v>
      </c>
    </row>
    <row r="48" spans="1:38" ht="15" customHeight="1">
      <c r="A48" s="122" t="s">
        <v>116</v>
      </c>
      <c r="B48" s="111" t="s">
        <v>803</v>
      </c>
      <c r="C48" t="s">
        <v>2550</v>
      </c>
      <c r="D48" t="s">
        <v>2630</v>
      </c>
      <c r="E48" t="s">
        <v>2631</v>
      </c>
      <c r="F48" t="s">
        <v>1894</v>
      </c>
      <c r="G48">
        <v>2.5300000000000001E-3</v>
      </c>
      <c r="H48">
        <v>4.3959999999999997E-3</v>
      </c>
      <c r="I48">
        <v>6.672E-3</v>
      </c>
      <c r="J48">
        <v>9.0340000000000004E-3</v>
      </c>
      <c r="K48">
        <v>1.1495999999999999E-2</v>
      </c>
      <c r="L48">
        <v>1.3998E-2</v>
      </c>
      <c r="M48">
        <v>1.6375000000000001E-2</v>
      </c>
      <c r="N48">
        <v>1.8637000000000001E-2</v>
      </c>
      <c r="O48">
        <v>2.0868999999999999E-2</v>
      </c>
      <c r="P48">
        <v>2.3074000000000001E-2</v>
      </c>
      <c r="Q48">
        <v>2.528E-2</v>
      </c>
      <c r="R48">
        <v>2.7442999999999999E-2</v>
      </c>
      <c r="S48">
        <v>2.9545999999999999E-2</v>
      </c>
      <c r="T48">
        <v>3.1505999999999999E-2</v>
      </c>
      <c r="U48">
        <v>3.3425999999999997E-2</v>
      </c>
      <c r="V48">
        <v>3.5362999999999999E-2</v>
      </c>
      <c r="W48">
        <v>3.7204000000000001E-2</v>
      </c>
      <c r="X48">
        <v>3.8995000000000002E-2</v>
      </c>
      <c r="Y48">
        <v>4.0815999999999998E-2</v>
      </c>
      <c r="Z48">
        <v>4.2680999999999997E-2</v>
      </c>
      <c r="AA48">
        <v>4.4525000000000002E-2</v>
      </c>
      <c r="AB48">
        <v>4.6511999999999998E-2</v>
      </c>
      <c r="AC48">
        <v>4.8594999999999999E-2</v>
      </c>
      <c r="AD48">
        <v>5.0824000000000001E-2</v>
      </c>
      <c r="AE48">
        <v>5.2979999999999999E-2</v>
      </c>
      <c r="AF48">
        <v>5.5213999999999999E-2</v>
      </c>
      <c r="AG48">
        <v>5.7405999999999999E-2</v>
      </c>
      <c r="AH48">
        <v>5.9645999999999998E-2</v>
      </c>
      <c r="AI48">
        <v>6.2025999999999998E-2</v>
      </c>
      <c r="AJ48">
        <v>6.4530000000000004E-2</v>
      </c>
      <c r="AK48">
        <v>6.7191000000000001E-2</v>
      </c>
      <c r="AL48" s="109">
        <v>0.11600000000000001</v>
      </c>
    </row>
    <row r="49" spans="1:38" ht="15" customHeight="1">
      <c r="A49" s="122" t="s">
        <v>854</v>
      </c>
      <c r="B49" s="111" t="s">
        <v>802</v>
      </c>
      <c r="C49" t="s">
        <v>1581</v>
      </c>
      <c r="D49" t="s">
        <v>2632</v>
      </c>
      <c r="E49" t="s">
        <v>2633</v>
      </c>
      <c r="F49" t="s">
        <v>1894</v>
      </c>
      <c r="G49">
        <v>2.8630000000000001E-3</v>
      </c>
      <c r="H49">
        <v>5.1510000000000002E-3</v>
      </c>
      <c r="I49">
        <v>7.9419999999999994E-3</v>
      </c>
      <c r="J49">
        <v>1.0843E-2</v>
      </c>
      <c r="K49">
        <v>1.3868999999999999E-2</v>
      </c>
      <c r="L49">
        <v>1.6945999999999999E-2</v>
      </c>
      <c r="M49">
        <v>1.9872999999999998E-2</v>
      </c>
      <c r="N49">
        <v>2.266E-2</v>
      </c>
      <c r="O49">
        <v>2.5413000000000002E-2</v>
      </c>
      <c r="P49">
        <v>2.8133999999999999E-2</v>
      </c>
      <c r="Q49">
        <v>3.0856999999999999E-2</v>
      </c>
      <c r="R49">
        <v>3.3530999999999998E-2</v>
      </c>
      <c r="S49">
        <v>3.6129000000000001E-2</v>
      </c>
      <c r="T49">
        <v>3.8554999999999999E-2</v>
      </c>
      <c r="U49">
        <v>4.0927999999999999E-2</v>
      </c>
      <c r="V49">
        <v>4.3319000000000003E-2</v>
      </c>
      <c r="W49">
        <v>4.5588999999999998E-2</v>
      </c>
      <c r="X49">
        <v>4.7791E-2</v>
      </c>
      <c r="Y49">
        <v>5.0037999999999999E-2</v>
      </c>
      <c r="Z49">
        <v>5.2339999999999998E-2</v>
      </c>
      <c r="AA49">
        <v>5.4609999999999999E-2</v>
      </c>
      <c r="AB49">
        <v>5.7045999999999999E-2</v>
      </c>
      <c r="AC49">
        <v>5.9604999999999998E-2</v>
      </c>
      <c r="AD49">
        <v>6.2343000000000003E-2</v>
      </c>
      <c r="AE49">
        <v>6.4991999999999994E-2</v>
      </c>
      <c r="AF49">
        <v>6.7735000000000004E-2</v>
      </c>
      <c r="AG49">
        <v>7.0427000000000003E-2</v>
      </c>
      <c r="AH49">
        <v>7.3178999999999994E-2</v>
      </c>
      <c r="AI49">
        <v>7.6103000000000004E-2</v>
      </c>
      <c r="AJ49">
        <v>7.9177999999999998E-2</v>
      </c>
      <c r="AK49">
        <v>8.2445000000000004E-2</v>
      </c>
      <c r="AL49" s="109">
        <v>0.11899999999999999</v>
      </c>
    </row>
    <row r="50" spans="1:38" ht="15" customHeight="1">
      <c r="B50" s="111" t="s">
        <v>801</v>
      </c>
      <c r="C50" t="s">
        <v>2554</v>
      </c>
      <c r="D50" t="s">
        <v>2634</v>
      </c>
      <c r="E50" t="s">
        <v>2635</v>
      </c>
      <c r="F50" t="s">
        <v>1894</v>
      </c>
      <c r="G50">
        <v>162.88360599999999</v>
      </c>
      <c r="H50">
        <v>166.903976</v>
      </c>
      <c r="I50">
        <v>172.531082</v>
      </c>
      <c r="J50">
        <v>175.754074</v>
      </c>
      <c r="K50">
        <v>179.66537500000001</v>
      </c>
      <c r="L50">
        <v>183.657791</v>
      </c>
      <c r="M50">
        <v>186.06140099999999</v>
      </c>
      <c r="N50">
        <v>187.337219</v>
      </c>
      <c r="O50">
        <v>188.103577</v>
      </c>
      <c r="P50">
        <v>188.40834000000001</v>
      </c>
      <c r="Q50">
        <v>188.81806900000001</v>
      </c>
      <c r="R50">
        <v>189.26286300000001</v>
      </c>
      <c r="S50">
        <v>189.81662</v>
      </c>
      <c r="T50">
        <v>190.15570099999999</v>
      </c>
      <c r="U50">
        <v>190.94825700000001</v>
      </c>
      <c r="V50">
        <v>192.42334</v>
      </c>
      <c r="W50">
        <v>193.74783300000001</v>
      </c>
      <c r="X50">
        <v>194.91963200000001</v>
      </c>
      <c r="Y50">
        <v>196.24423200000001</v>
      </c>
      <c r="Z50">
        <v>197.702179</v>
      </c>
      <c r="AA50">
        <v>198.97949199999999</v>
      </c>
      <c r="AB50">
        <v>200.58725000000001</v>
      </c>
      <c r="AC50">
        <v>202.420151</v>
      </c>
      <c r="AD50">
        <v>204.620316</v>
      </c>
      <c r="AE50">
        <v>206.25250199999999</v>
      </c>
      <c r="AF50">
        <v>207.89480599999999</v>
      </c>
      <c r="AG50">
        <v>209.01950099999999</v>
      </c>
      <c r="AH50">
        <v>209.92610199999999</v>
      </c>
      <c r="AI50">
        <v>210.987549</v>
      </c>
      <c r="AJ50">
        <v>212.185318</v>
      </c>
      <c r="AK50">
        <v>213.61003099999999</v>
      </c>
      <c r="AL50" s="109">
        <v>8.9999999999999993E-3</v>
      </c>
    </row>
    <row r="51" spans="1:38" ht="15" customHeight="1">
      <c r="B51" s="111" t="s">
        <v>800</v>
      </c>
      <c r="C51" t="s">
        <v>2555</v>
      </c>
      <c r="D51" t="s">
        <v>2636</v>
      </c>
      <c r="E51" t="s">
        <v>2637</v>
      </c>
      <c r="F51" t="s">
        <v>1894</v>
      </c>
      <c r="G51">
        <v>274.54852299999999</v>
      </c>
      <c r="H51">
        <v>282.814301</v>
      </c>
      <c r="I51">
        <v>293.312073</v>
      </c>
      <c r="J51">
        <v>299.26715100000001</v>
      </c>
      <c r="K51">
        <v>306.24047899999999</v>
      </c>
      <c r="L51">
        <v>313.39068600000002</v>
      </c>
      <c r="M51">
        <v>318.203217</v>
      </c>
      <c r="N51">
        <v>321.866241</v>
      </c>
      <c r="O51">
        <v>325.49926799999997</v>
      </c>
      <c r="P51">
        <v>328.91821299999998</v>
      </c>
      <c r="Q51">
        <v>332.877411</v>
      </c>
      <c r="R51">
        <v>337.04809599999999</v>
      </c>
      <c r="S51">
        <v>341.41857900000002</v>
      </c>
      <c r="T51">
        <v>345.24200400000001</v>
      </c>
      <c r="U51">
        <v>349.75079299999999</v>
      </c>
      <c r="V51">
        <v>355.34707600000002</v>
      </c>
      <c r="W51">
        <v>360.47274800000002</v>
      </c>
      <c r="X51">
        <v>365.30658</v>
      </c>
      <c r="Y51">
        <v>370.46896400000003</v>
      </c>
      <c r="Z51">
        <v>375.98138399999999</v>
      </c>
      <c r="AA51">
        <v>381.016144</v>
      </c>
      <c r="AB51">
        <v>386.70742799999999</v>
      </c>
      <c r="AC51">
        <v>392.79382299999997</v>
      </c>
      <c r="AD51">
        <v>399.70004299999999</v>
      </c>
      <c r="AE51">
        <v>405.647491</v>
      </c>
      <c r="AF51">
        <v>411.79632600000002</v>
      </c>
      <c r="AG51">
        <v>417.06875600000001</v>
      </c>
      <c r="AH51">
        <v>422.227417</v>
      </c>
      <c r="AI51">
        <v>428.00329599999998</v>
      </c>
      <c r="AJ51">
        <v>434.116241</v>
      </c>
      <c r="AK51">
        <v>440.78909299999998</v>
      </c>
      <c r="AL51" s="109">
        <v>1.6E-2</v>
      </c>
    </row>
    <row r="52" spans="1:38" ht="15" customHeight="1">
      <c r="C52" t="s">
        <v>2556</v>
      </c>
      <c r="E52" t="s">
        <v>2638</v>
      </c>
    </row>
    <row r="53" spans="1:38" ht="15" customHeight="1">
      <c r="C53" t="s">
        <v>1221</v>
      </c>
      <c r="E53" t="s">
        <v>2639</v>
      </c>
    </row>
    <row r="54" spans="1:38" ht="15" customHeight="1">
      <c r="A54" s="122" t="s">
        <v>115</v>
      </c>
      <c r="B54" s="111" t="s">
        <v>799</v>
      </c>
      <c r="C54" t="s">
        <v>1266</v>
      </c>
      <c r="D54" t="s">
        <v>2640</v>
      </c>
      <c r="E54" t="s">
        <v>2641</v>
      </c>
      <c r="F54" t="s">
        <v>1294</v>
      </c>
      <c r="G54">
        <v>425.514252</v>
      </c>
      <c r="H54">
        <v>440.58371</v>
      </c>
      <c r="I54">
        <v>455.045502</v>
      </c>
      <c r="J54">
        <v>459.36520400000001</v>
      </c>
      <c r="K54">
        <v>463.56277499999999</v>
      </c>
      <c r="L54">
        <v>467.23700000000002</v>
      </c>
      <c r="M54">
        <v>467.36740099999997</v>
      </c>
      <c r="N54">
        <v>467.62799100000001</v>
      </c>
      <c r="O54">
        <v>470.19317599999999</v>
      </c>
      <c r="P54">
        <v>473.72711199999998</v>
      </c>
      <c r="Q54">
        <v>479.00006100000002</v>
      </c>
      <c r="R54">
        <v>485.02005000000003</v>
      </c>
      <c r="S54">
        <v>490.676849</v>
      </c>
      <c r="T54">
        <v>494.77630599999998</v>
      </c>
      <c r="U54">
        <v>499.55972300000002</v>
      </c>
      <c r="V54">
        <v>505.27166699999998</v>
      </c>
      <c r="W54">
        <v>509.22439600000001</v>
      </c>
      <c r="X54">
        <v>512.11676</v>
      </c>
      <c r="Y54">
        <v>515.321594</v>
      </c>
      <c r="Z54">
        <v>518.63336200000003</v>
      </c>
      <c r="AA54">
        <v>520.38464399999998</v>
      </c>
      <c r="AB54">
        <v>522.54199200000005</v>
      </c>
      <c r="AC54">
        <v>524.75317399999994</v>
      </c>
      <c r="AD54">
        <v>527.86456299999998</v>
      </c>
      <c r="AE54">
        <v>529.69793700000002</v>
      </c>
      <c r="AF54">
        <v>531.86785899999995</v>
      </c>
      <c r="AG54">
        <v>532.77288799999997</v>
      </c>
      <c r="AH54">
        <v>534.08972200000005</v>
      </c>
      <c r="AI54">
        <v>536.65716599999996</v>
      </c>
      <c r="AJ54">
        <v>539.11889599999995</v>
      </c>
      <c r="AK54">
        <v>542.01916500000004</v>
      </c>
      <c r="AL54" s="109">
        <v>8.0000000000000002E-3</v>
      </c>
    </row>
    <row r="55" spans="1:38" ht="15" customHeight="1">
      <c r="A55" s="122" t="s">
        <v>114</v>
      </c>
      <c r="B55" s="111" t="s">
        <v>798</v>
      </c>
      <c r="C55" t="s">
        <v>1352</v>
      </c>
      <c r="D55" t="s">
        <v>2642</v>
      </c>
      <c r="E55" t="s">
        <v>2643</v>
      </c>
      <c r="F55" t="s">
        <v>1294</v>
      </c>
      <c r="G55">
        <v>147.042542</v>
      </c>
      <c r="H55">
        <v>149.52404799999999</v>
      </c>
      <c r="I55">
        <v>151.48608400000001</v>
      </c>
      <c r="J55">
        <v>150.229477</v>
      </c>
      <c r="K55">
        <v>149.14489699999999</v>
      </c>
      <c r="L55">
        <v>148.344055</v>
      </c>
      <c r="M55">
        <v>147.12764000000001</v>
      </c>
      <c r="N55">
        <v>146.45103499999999</v>
      </c>
      <c r="O55">
        <v>146.826538</v>
      </c>
      <c r="P55">
        <v>147.87545800000001</v>
      </c>
      <c r="Q55">
        <v>149.81079099999999</v>
      </c>
      <c r="R55">
        <v>152.039917</v>
      </c>
      <c r="S55">
        <v>154.64556899999999</v>
      </c>
      <c r="T55">
        <v>157.307999</v>
      </c>
      <c r="U55">
        <v>160.32316599999999</v>
      </c>
      <c r="V55">
        <v>163.718872</v>
      </c>
      <c r="W55">
        <v>166.90434300000001</v>
      </c>
      <c r="X55">
        <v>170.068634</v>
      </c>
      <c r="Y55">
        <v>173.46829199999999</v>
      </c>
      <c r="Z55">
        <v>176.86972</v>
      </c>
      <c r="AA55">
        <v>179.833527</v>
      </c>
      <c r="AB55">
        <v>183.256058</v>
      </c>
      <c r="AC55">
        <v>186.80432099999999</v>
      </c>
      <c r="AD55">
        <v>190.81556699999999</v>
      </c>
      <c r="AE55">
        <v>194.50808699999999</v>
      </c>
      <c r="AF55">
        <v>198.41192599999999</v>
      </c>
      <c r="AG55">
        <v>201.97335799999999</v>
      </c>
      <c r="AH55">
        <v>205.70529199999999</v>
      </c>
      <c r="AI55">
        <v>209.875427</v>
      </c>
      <c r="AJ55">
        <v>213.98112499999999</v>
      </c>
      <c r="AK55">
        <v>218.27652</v>
      </c>
      <c r="AL55" s="109">
        <v>1.2999999999999999E-2</v>
      </c>
    </row>
    <row r="56" spans="1:38" ht="15" customHeight="1">
      <c r="A56" s="122" t="s">
        <v>853</v>
      </c>
      <c r="B56" s="111" t="s">
        <v>797</v>
      </c>
      <c r="C56" t="s">
        <v>1273</v>
      </c>
      <c r="D56" t="s">
        <v>2644</v>
      </c>
      <c r="E56" t="s">
        <v>2645</v>
      </c>
      <c r="F56" t="s">
        <v>1294</v>
      </c>
      <c r="G56">
        <v>0.13056999999999999</v>
      </c>
      <c r="H56">
        <v>0.189971</v>
      </c>
      <c r="I56">
        <v>0.25303599999999998</v>
      </c>
      <c r="J56">
        <v>0.311774</v>
      </c>
      <c r="K56">
        <v>0.37073299999999998</v>
      </c>
      <c r="L56">
        <v>0.42914099999999999</v>
      </c>
      <c r="M56">
        <v>0.48283599999999999</v>
      </c>
      <c r="N56">
        <v>0.53454900000000005</v>
      </c>
      <c r="O56">
        <v>0.58898700000000004</v>
      </c>
      <c r="P56">
        <v>0.64524099999999995</v>
      </c>
      <c r="Q56">
        <v>0.70328999999999997</v>
      </c>
      <c r="R56">
        <v>0.76344199999999995</v>
      </c>
      <c r="S56">
        <v>0.82449399999999995</v>
      </c>
      <c r="T56">
        <v>0.88470300000000002</v>
      </c>
      <c r="U56">
        <v>0.94727399999999995</v>
      </c>
      <c r="V56">
        <v>1.013298</v>
      </c>
      <c r="W56">
        <v>1.078138</v>
      </c>
      <c r="X56">
        <v>1.142968</v>
      </c>
      <c r="Y56">
        <v>1.211041</v>
      </c>
      <c r="Z56">
        <v>1.2814030000000001</v>
      </c>
      <c r="AA56">
        <v>1.348374</v>
      </c>
      <c r="AB56">
        <v>1.4177839999999999</v>
      </c>
      <c r="AC56">
        <v>1.4895160000000001</v>
      </c>
      <c r="AD56">
        <v>1.565205</v>
      </c>
      <c r="AE56">
        <v>1.6390960000000001</v>
      </c>
      <c r="AF56">
        <v>1.7173430000000001</v>
      </c>
      <c r="AG56">
        <v>1.794788</v>
      </c>
      <c r="AH56">
        <v>1.876933</v>
      </c>
      <c r="AI56">
        <v>1.9679009999999999</v>
      </c>
      <c r="AJ56">
        <v>2.0634030000000001</v>
      </c>
      <c r="AK56">
        <v>2.16533</v>
      </c>
      <c r="AL56" s="109">
        <v>9.8000000000000004E-2</v>
      </c>
    </row>
    <row r="57" spans="1:38" ht="15" customHeight="1">
      <c r="A57" s="122" t="s">
        <v>113</v>
      </c>
      <c r="B57" s="111" t="s">
        <v>796</v>
      </c>
      <c r="C57" t="s">
        <v>1282</v>
      </c>
      <c r="D57" t="s">
        <v>2646</v>
      </c>
      <c r="E57" t="s">
        <v>2647</v>
      </c>
      <c r="F57" t="s">
        <v>1294</v>
      </c>
      <c r="G57">
        <v>7.2439000000000003E-2</v>
      </c>
      <c r="H57">
        <v>0.101301</v>
      </c>
      <c r="I57">
        <v>0.13062799999999999</v>
      </c>
      <c r="J57">
        <v>0.15598200000000001</v>
      </c>
      <c r="K57">
        <v>0.17982699999999999</v>
      </c>
      <c r="L57">
        <v>0.2019</v>
      </c>
      <c r="M57">
        <v>0.22056000000000001</v>
      </c>
      <c r="N57">
        <v>0.23733099999999999</v>
      </c>
      <c r="O57">
        <v>0.25441399999999997</v>
      </c>
      <c r="P57">
        <v>0.27134900000000001</v>
      </c>
      <c r="Q57">
        <v>0.28824100000000002</v>
      </c>
      <c r="R57">
        <v>0.30485899999999999</v>
      </c>
      <c r="S57">
        <v>0.32100000000000001</v>
      </c>
      <c r="T57">
        <v>0.33602700000000002</v>
      </c>
      <c r="U57">
        <v>0.35114099999999998</v>
      </c>
      <c r="V57">
        <v>0.36674299999999999</v>
      </c>
      <c r="W57">
        <v>0.38111800000000001</v>
      </c>
      <c r="X57">
        <v>0.39468300000000001</v>
      </c>
      <c r="Y57">
        <v>0.40857300000000002</v>
      </c>
      <c r="Z57">
        <v>0.42220400000000002</v>
      </c>
      <c r="AA57">
        <v>0.43360199999999999</v>
      </c>
      <c r="AB57">
        <v>0.44512000000000002</v>
      </c>
      <c r="AC57">
        <v>0.45674199999999998</v>
      </c>
      <c r="AD57">
        <v>0.46905599999999997</v>
      </c>
      <c r="AE57">
        <v>0.48045500000000002</v>
      </c>
      <c r="AF57">
        <v>0.49274600000000002</v>
      </c>
      <c r="AG57">
        <v>0.50465899999999997</v>
      </c>
      <c r="AH57">
        <v>0.51816300000000004</v>
      </c>
      <c r="AI57">
        <v>0.53425400000000001</v>
      </c>
      <c r="AJ57">
        <v>0.55186900000000005</v>
      </c>
      <c r="AK57">
        <v>0.57156700000000005</v>
      </c>
      <c r="AL57" s="109">
        <v>7.0999999999999994E-2</v>
      </c>
    </row>
    <row r="58" spans="1:38" ht="15" customHeight="1">
      <c r="A58" s="122" t="s">
        <v>114</v>
      </c>
      <c r="B58" s="111" t="s">
        <v>795</v>
      </c>
      <c r="C58" t="s">
        <v>2548</v>
      </c>
      <c r="D58" t="s">
        <v>2648</v>
      </c>
      <c r="E58" t="s">
        <v>2649</v>
      </c>
      <c r="F58" t="s">
        <v>1294</v>
      </c>
      <c r="G58">
        <v>50.220936000000002</v>
      </c>
      <c r="H58">
        <v>54.809902000000001</v>
      </c>
      <c r="I58">
        <v>59.246746000000002</v>
      </c>
      <c r="J58">
        <v>62.290188000000001</v>
      </c>
      <c r="K58">
        <v>65.293396000000001</v>
      </c>
      <c r="L58">
        <v>68.233863999999997</v>
      </c>
      <c r="M58">
        <v>70.857208</v>
      </c>
      <c r="N58">
        <v>73.711028999999996</v>
      </c>
      <c r="O58">
        <v>77.058762000000002</v>
      </c>
      <c r="P58">
        <v>80.782852000000005</v>
      </c>
      <c r="Q58">
        <v>84.774192999999997</v>
      </c>
      <c r="R58">
        <v>88.953711999999996</v>
      </c>
      <c r="S58">
        <v>93.291579999999996</v>
      </c>
      <c r="T58">
        <v>97.603995999999995</v>
      </c>
      <c r="U58">
        <v>102.05886099999999</v>
      </c>
      <c r="V58">
        <v>106.791077</v>
      </c>
      <c r="W58">
        <v>111.35633900000001</v>
      </c>
      <c r="X58">
        <v>116.014099</v>
      </c>
      <c r="Y58">
        <v>120.90815000000001</v>
      </c>
      <c r="Z58">
        <v>126.061455</v>
      </c>
      <c r="AA58">
        <v>131.14948999999999</v>
      </c>
      <c r="AB58">
        <v>136.878174</v>
      </c>
      <c r="AC58">
        <v>143.241196</v>
      </c>
      <c r="AD58">
        <v>150.219177</v>
      </c>
      <c r="AE58">
        <v>157.17939799999999</v>
      </c>
      <c r="AF58">
        <v>164.68933100000001</v>
      </c>
      <c r="AG58">
        <v>172.22413599999999</v>
      </c>
      <c r="AH58">
        <v>180.238068</v>
      </c>
      <c r="AI58">
        <v>188.953339</v>
      </c>
      <c r="AJ58">
        <v>198.01341199999999</v>
      </c>
      <c r="AK58">
        <v>207.539795</v>
      </c>
      <c r="AL58" s="109">
        <v>4.8000000000000001E-2</v>
      </c>
    </row>
    <row r="59" spans="1:38" ht="15" customHeight="1">
      <c r="A59" s="122" t="s">
        <v>112</v>
      </c>
      <c r="B59" s="111" t="s">
        <v>794</v>
      </c>
      <c r="C59" t="s">
        <v>1577</v>
      </c>
      <c r="D59" t="s">
        <v>2650</v>
      </c>
      <c r="E59" t="s">
        <v>2651</v>
      </c>
      <c r="F59" t="s">
        <v>1294</v>
      </c>
      <c r="G59">
        <v>2.8212000000000001E-2</v>
      </c>
      <c r="H59">
        <v>5.4613000000000002E-2</v>
      </c>
      <c r="I59">
        <v>8.473E-2</v>
      </c>
      <c r="J59">
        <v>0.11513</v>
      </c>
      <c r="K59">
        <v>0.1469</v>
      </c>
      <c r="L59">
        <v>0.17934700000000001</v>
      </c>
      <c r="M59">
        <v>0.21044399999999999</v>
      </c>
      <c r="N59">
        <v>0.24113999999999999</v>
      </c>
      <c r="O59">
        <v>0.27280900000000002</v>
      </c>
      <c r="P59">
        <v>0.30480800000000002</v>
      </c>
      <c r="Q59">
        <v>0.33736699999999997</v>
      </c>
      <c r="R59">
        <v>0.37043199999999998</v>
      </c>
      <c r="S59">
        <v>0.40381800000000001</v>
      </c>
      <c r="T59">
        <v>0.43660599999999999</v>
      </c>
      <c r="U59">
        <v>0.470582</v>
      </c>
      <c r="V59">
        <v>0.50665099999999996</v>
      </c>
      <c r="W59">
        <v>0.54264699999999999</v>
      </c>
      <c r="X59">
        <v>0.57935899999999996</v>
      </c>
      <c r="Y59">
        <v>0.61845000000000006</v>
      </c>
      <c r="Z59">
        <v>0.65891100000000002</v>
      </c>
      <c r="AA59">
        <v>0.69881099999999996</v>
      </c>
      <c r="AB59">
        <v>0.74059399999999997</v>
      </c>
      <c r="AC59">
        <v>0.78409099999999998</v>
      </c>
      <c r="AD59">
        <v>0.829372</v>
      </c>
      <c r="AE59">
        <v>0.87310699999999997</v>
      </c>
      <c r="AF59">
        <v>0.91846000000000005</v>
      </c>
      <c r="AG59">
        <v>0.96304000000000001</v>
      </c>
      <c r="AH59">
        <v>1.009612</v>
      </c>
      <c r="AI59">
        <v>1.0601529999999999</v>
      </c>
      <c r="AJ59">
        <v>1.1127</v>
      </c>
      <c r="AK59">
        <v>1.168803</v>
      </c>
      <c r="AL59" s="109">
        <v>0.13200000000000001</v>
      </c>
    </row>
    <row r="60" spans="1:38" ht="15" customHeight="1">
      <c r="A60" s="122" t="s">
        <v>116</v>
      </c>
      <c r="B60" s="111" t="s">
        <v>793</v>
      </c>
      <c r="C60" t="s">
        <v>2549</v>
      </c>
      <c r="D60" t="s">
        <v>2652</v>
      </c>
      <c r="E60" t="s">
        <v>2653</v>
      </c>
      <c r="F60" t="s">
        <v>1294</v>
      </c>
      <c r="G60">
        <v>2.8601999999999999E-2</v>
      </c>
      <c r="H60">
        <v>6.2156000000000003E-2</v>
      </c>
      <c r="I60">
        <v>0.100355</v>
      </c>
      <c r="J60">
        <v>0.138655</v>
      </c>
      <c r="K60">
        <v>0.17801700000000001</v>
      </c>
      <c r="L60">
        <v>0.21732699999999999</v>
      </c>
      <c r="M60">
        <v>0.25406800000000002</v>
      </c>
      <c r="N60">
        <v>0.28933700000000001</v>
      </c>
      <c r="O60">
        <v>0.32529599999999997</v>
      </c>
      <c r="P60">
        <v>0.36086800000000002</v>
      </c>
      <c r="Q60">
        <v>0.39654600000000001</v>
      </c>
      <c r="R60">
        <v>0.43221500000000002</v>
      </c>
      <c r="S60">
        <v>0.46782000000000001</v>
      </c>
      <c r="T60">
        <v>0.50276799999999999</v>
      </c>
      <c r="U60">
        <v>0.53905700000000001</v>
      </c>
      <c r="V60">
        <v>0.57760900000000004</v>
      </c>
      <c r="W60">
        <v>0.61603699999999995</v>
      </c>
      <c r="X60">
        <v>0.65530200000000005</v>
      </c>
      <c r="Y60">
        <v>0.69730800000000004</v>
      </c>
      <c r="Z60">
        <v>0.74086200000000002</v>
      </c>
      <c r="AA60">
        <v>0.783721</v>
      </c>
      <c r="AB60">
        <v>0.82865500000000003</v>
      </c>
      <c r="AC60">
        <v>0.87550099999999997</v>
      </c>
      <c r="AD60">
        <v>0.92393800000000004</v>
      </c>
      <c r="AE60">
        <v>0.970611</v>
      </c>
      <c r="AF60">
        <v>1.019007</v>
      </c>
      <c r="AG60">
        <v>1.0665009999999999</v>
      </c>
      <c r="AH60">
        <v>1.1162209999999999</v>
      </c>
      <c r="AI60">
        <v>1.1704129999999999</v>
      </c>
      <c r="AJ60">
        <v>1.226974</v>
      </c>
      <c r="AK60">
        <v>1.2877130000000001</v>
      </c>
      <c r="AL60" s="109">
        <v>0.13500000000000001</v>
      </c>
    </row>
    <row r="61" spans="1:38" ht="15" customHeight="1">
      <c r="A61" s="122" t="s">
        <v>116</v>
      </c>
      <c r="B61" s="111" t="s">
        <v>792</v>
      </c>
      <c r="C61" t="s">
        <v>2550</v>
      </c>
      <c r="D61" t="s">
        <v>2654</v>
      </c>
      <c r="E61" t="s">
        <v>2655</v>
      </c>
      <c r="F61" t="s">
        <v>1294</v>
      </c>
      <c r="G61">
        <v>3.2344999999999999E-2</v>
      </c>
      <c r="H61">
        <v>7.0181999999999994E-2</v>
      </c>
      <c r="I61">
        <v>0.113773</v>
      </c>
      <c r="J61">
        <v>0.15784000000000001</v>
      </c>
      <c r="K61">
        <v>0.20366799999999999</v>
      </c>
      <c r="L61">
        <v>0.25022499999999998</v>
      </c>
      <c r="M61">
        <v>0.294601</v>
      </c>
      <c r="N61">
        <v>0.338057</v>
      </c>
      <c r="O61">
        <v>0.38284099999999999</v>
      </c>
      <c r="P61">
        <v>0.42812499999999998</v>
      </c>
      <c r="Q61">
        <v>0.474302</v>
      </c>
      <c r="R61">
        <v>0.52118500000000001</v>
      </c>
      <c r="S61">
        <v>0.568519</v>
      </c>
      <c r="T61">
        <v>0.61524400000000001</v>
      </c>
      <c r="U61">
        <v>0.66369400000000001</v>
      </c>
      <c r="V61">
        <v>0.71498099999999998</v>
      </c>
      <c r="W61">
        <v>0.76608799999999999</v>
      </c>
      <c r="X61">
        <v>0.81814200000000004</v>
      </c>
      <c r="Y61">
        <v>0.87376600000000004</v>
      </c>
      <c r="Z61">
        <v>0.93124600000000002</v>
      </c>
      <c r="AA61">
        <v>0.98777000000000004</v>
      </c>
      <c r="AB61">
        <v>1.046797</v>
      </c>
      <c r="AC61">
        <v>1.1081019999999999</v>
      </c>
      <c r="AD61">
        <v>1.1714260000000001</v>
      </c>
      <c r="AE61">
        <v>1.2325569999999999</v>
      </c>
      <c r="AF61">
        <v>1.295715</v>
      </c>
      <c r="AG61">
        <v>1.3574900000000001</v>
      </c>
      <c r="AH61">
        <v>1.4218090000000001</v>
      </c>
      <c r="AI61">
        <v>1.4914849999999999</v>
      </c>
      <c r="AJ61">
        <v>1.5638049999999999</v>
      </c>
      <c r="AK61">
        <v>1.640979</v>
      </c>
      <c r="AL61" s="109">
        <v>0.14000000000000001</v>
      </c>
    </row>
    <row r="62" spans="1:38" ht="15" customHeight="1">
      <c r="A62" s="122" t="s">
        <v>854</v>
      </c>
      <c r="B62" s="111" t="s">
        <v>791</v>
      </c>
      <c r="C62" t="s">
        <v>1581</v>
      </c>
      <c r="D62" t="s">
        <v>2656</v>
      </c>
      <c r="E62" t="s">
        <v>2657</v>
      </c>
      <c r="F62" t="s">
        <v>1294</v>
      </c>
      <c r="G62">
        <v>1.7E-5</v>
      </c>
      <c r="H62">
        <v>4.0000000000000003E-5</v>
      </c>
      <c r="I62">
        <v>6.4999999999999994E-5</v>
      </c>
      <c r="J62">
        <v>9.0000000000000006E-5</v>
      </c>
      <c r="K62">
        <v>1.15E-4</v>
      </c>
      <c r="L62">
        <v>1.3999999999999999E-4</v>
      </c>
      <c r="M62">
        <v>1.63E-4</v>
      </c>
      <c r="N62">
        <v>1.85E-4</v>
      </c>
      <c r="O62">
        <v>2.0699999999999999E-4</v>
      </c>
      <c r="P62">
        <v>2.2800000000000001E-4</v>
      </c>
      <c r="Q62">
        <v>2.4800000000000001E-4</v>
      </c>
      <c r="R62">
        <v>2.6699999999999998E-4</v>
      </c>
      <c r="S62">
        <v>2.8499999999999999E-4</v>
      </c>
      <c r="T62">
        <v>3.01E-4</v>
      </c>
      <c r="U62">
        <v>3.1599999999999998E-4</v>
      </c>
      <c r="V62">
        <v>3.3E-4</v>
      </c>
      <c r="W62">
        <v>3.4299999999999999E-4</v>
      </c>
      <c r="X62">
        <v>3.5399999999999999E-4</v>
      </c>
      <c r="Y62">
        <v>3.6499999999999998E-4</v>
      </c>
      <c r="Z62">
        <v>3.7500000000000001E-4</v>
      </c>
      <c r="AA62">
        <v>3.8299999999999999E-4</v>
      </c>
      <c r="AB62">
        <v>3.8999999999999999E-4</v>
      </c>
      <c r="AC62">
        <v>3.97E-4</v>
      </c>
      <c r="AD62">
        <v>4.0200000000000001E-4</v>
      </c>
      <c r="AE62">
        <v>4.0499999999999998E-4</v>
      </c>
      <c r="AF62">
        <v>4.0700000000000003E-4</v>
      </c>
      <c r="AG62">
        <v>4.0700000000000003E-4</v>
      </c>
      <c r="AH62">
        <v>4.06E-4</v>
      </c>
      <c r="AI62">
        <v>4.0499999999999998E-4</v>
      </c>
      <c r="AJ62">
        <v>4.0400000000000001E-4</v>
      </c>
      <c r="AK62">
        <v>4.0200000000000001E-4</v>
      </c>
      <c r="AL62" s="109">
        <v>0.111</v>
      </c>
    </row>
    <row r="63" spans="1:38" ht="15" customHeight="1">
      <c r="B63" s="111" t="s">
        <v>790</v>
      </c>
      <c r="C63" t="s">
        <v>2551</v>
      </c>
      <c r="D63" t="s">
        <v>2658</v>
      </c>
      <c r="E63" t="s">
        <v>2659</v>
      </c>
      <c r="F63" t="s">
        <v>1294</v>
      </c>
      <c r="G63">
        <v>623.06994599999996</v>
      </c>
      <c r="H63">
        <v>645.39587400000005</v>
      </c>
      <c r="I63">
        <v>666.46087599999998</v>
      </c>
      <c r="J63">
        <v>672.76446499999997</v>
      </c>
      <c r="K63">
        <v>679.08032200000002</v>
      </c>
      <c r="L63">
        <v>685.09277299999997</v>
      </c>
      <c r="M63">
        <v>686.81475799999998</v>
      </c>
      <c r="N63">
        <v>689.43060300000002</v>
      </c>
      <c r="O63">
        <v>695.90295400000002</v>
      </c>
      <c r="P63">
        <v>704.39624000000003</v>
      </c>
      <c r="Q63">
        <v>715.78527799999995</v>
      </c>
      <c r="R63">
        <v>728.40618900000004</v>
      </c>
      <c r="S63">
        <v>741.20007299999997</v>
      </c>
      <c r="T63">
        <v>752.46386700000005</v>
      </c>
      <c r="U63">
        <v>764.91394000000003</v>
      </c>
      <c r="V63">
        <v>778.96130400000004</v>
      </c>
      <c r="W63">
        <v>790.869507</v>
      </c>
      <c r="X63">
        <v>801.79022199999997</v>
      </c>
      <c r="Y63">
        <v>813.50762899999995</v>
      </c>
      <c r="Z63">
        <v>825.59960899999999</v>
      </c>
      <c r="AA63">
        <v>835.62017800000001</v>
      </c>
      <c r="AB63">
        <v>847.15576199999998</v>
      </c>
      <c r="AC63">
        <v>859.51342799999998</v>
      </c>
      <c r="AD63">
        <v>873.85906999999997</v>
      </c>
      <c r="AE63">
        <v>886.58233600000005</v>
      </c>
      <c r="AF63">
        <v>900.41235400000005</v>
      </c>
      <c r="AG63">
        <v>912.65747099999999</v>
      </c>
      <c r="AH63">
        <v>925.97619599999996</v>
      </c>
      <c r="AI63">
        <v>941.71032700000001</v>
      </c>
      <c r="AJ63">
        <v>957.63287400000002</v>
      </c>
      <c r="AK63">
        <v>974.67028800000003</v>
      </c>
      <c r="AL63" s="109">
        <v>1.4999999999999999E-2</v>
      </c>
    </row>
    <row r="64" spans="1:38" ht="15" customHeight="1">
      <c r="C64" t="s">
        <v>1223</v>
      </c>
      <c r="E64" t="s">
        <v>2660</v>
      </c>
    </row>
    <row r="65" spans="1:38" ht="15" customHeight="1">
      <c r="A65" s="122" t="s">
        <v>115</v>
      </c>
      <c r="B65" s="111" t="s">
        <v>789</v>
      </c>
      <c r="C65" t="s">
        <v>1266</v>
      </c>
      <c r="D65" t="s">
        <v>2661</v>
      </c>
      <c r="E65" t="s">
        <v>2662</v>
      </c>
      <c r="F65" t="s">
        <v>1294</v>
      </c>
      <c r="G65">
        <v>534.81951900000001</v>
      </c>
      <c r="H65">
        <v>544.48022500000002</v>
      </c>
      <c r="I65">
        <v>559.88275099999998</v>
      </c>
      <c r="J65">
        <v>566.51361099999997</v>
      </c>
      <c r="K65">
        <v>574.28076199999998</v>
      </c>
      <c r="L65">
        <v>581.424622</v>
      </c>
      <c r="M65">
        <v>583.85455300000001</v>
      </c>
      <c r="N65">
        <v>584.34271200000001</v>
      </c>
      <c r="O65">
        <v>585.68908699999997</v>
      </c>
      <c r="P65">
        <v>586.55584699999997</v>
      </c>
      <c r="Q65">
        <v>588.35607900000002</v>
      </c>
      <c r="R65">
        <v>590.327271</v>
      </c>
      <c r="S65">
        <v>593.19872999999995</v>
      </c>
      <c r="T65">
        <v>595.59387200000003</v>
      </c>
      <c r="U65">
        <v>599.62841800000001</v>
      </c>
      <c r="V65">
        <v>606.46319600000004</v>
      </c>
      <c r="W65">
        <v>613.83325200000002</v>
      </c>
      <c r="X65">
        <v>621.91406199999994</v>
      </c>
      <c r="Y65">
        <v>631.43450900000005</v>
      </c>
      <c r="Z65">
        <v>642.74420199999997</v>
      </c>
      <c r="AA65">
        <v>654.27716099999998</v>
      </c>
      <c r="AB65">
        <v>667.66039999999998</v>
      </c>
      <c r="AC65">
        <v>682.27301</v>
      </c>
      <c r="AD65">
        <v>699.462402</v>
      </c>
      <c r="AE65">
        <v>715.94714399999998</v>
      </c>
      <c r="AF65">
        <v>733.51348900000005</v>
      </c>
      <c r="AG65">
        <v>750.19097899999997</v>
      </c>
      <c r="AH65">
        <v>767.09625200000005</v>
      </c>
      <c r="AI65">
        <v>785.63812299999995</v>
      </c>
      <c r="AJ65">
        <v>805.68536400000005</v>
      </c>
      <c r="AK65">
        <v>827.36419699999999</v>
      </c>
      <c r="AL65" s="109">
        <v>1.4999999999999999E-2</v>
      </c>
    </row>
    <row r="66" spans="1:38" ht="15" customHeight="1">
      <c r="A66" s="122" t="s">
        <v>114</v>
      </c>
      <c r="B66" s="111" t="s">
        <v>788</v>
      </c>
      <c r="C66" t="s">
        <v>1352</v>
      </c>
      <c r="D66" t="s">
        <v>2663</v>
      </c>
      <c r="E66" t="s">
        <v>2664</v>
      </c>
      <c r="F66" t="s">
        <v>1294</v>
      </c>
      <c r="G66">
        <v>310.04251099999999</v>
      </c>
      <c r="H66">
        <v>311.56781000000001</v>
      </c>
      <c r="I66">
        <v>314.92770400000001</v>
      </c>
      <c r="J66">
        <v>312.93221999999997</v>
      </c>
      <c r="K66">
        <v>311.96466099999998</v>
      </c>
      <c r="L66">
        <v>310.553314</v>
      </c>
      <c r="M66">
        <v>307.97042800000003</v>
      </c>
      <c r="N66">
        <v>305.52752700000002</v>
      </c>
      <c r="O66">
        <v>304.610748</v>
      </c>
      <c r="P66">
        <v>304.18536399999999</v>
      </c>
      <c r="Q66">
        <v>304.41265900000002</v>
      </c>
      <c r="R66">
        <v>304.74188199999998</v>
      </c>
      <c r="S66">
        <v>305.67434700000001</v>
      </c>
      <c r="T66">
        <v>306.14593500000001</v>
      </c>
      <c r="U66">
        <v>307.52005000000003</v>
      </c>
      <c r="V66">
        <v>310.02749599999999</v>
      </c>
      <c r="W66">
        <v>312.238495</v>
      </c>
      <c r="X66">
        <v>315.15887500000002</v>
      </c>
      <c r="Y66">
        <v>318.65432700000002</v>
      </c>
      <c r="Z66">
        <v>323.41824300000002</v>
      </c>
      <c r="AA66">
        <v>327.99514799999997</v>
      </c>
      <c r="AB66">
        <v>333.49273699999998</v>
      </c>
      <c r="AC66">
        <v>339.58874500000002</v>
      </c>
      <c r="AD66">
        <v>346.850098</v>
      </c>
      <c r="AE66">
        <v>353.61157200000002</v>
      </c>
      <c r="AF66">
        <v>360.575378</v>
      </c>
      <c r="AG66">
        <v>366.97796599999998</v>
      </c>
      <c r="AH66">
        <v>373.43130500000001</v>
      </c>
      <c r="AI66">
        <v>380.58270299999998</v>
      </c>
      <c r="AJ66">
        <v>388.32739299999997</v>
      </c>
      <c r="AK66">
        <v>396.61309799999998</v>
      </c>
      <c r="AL66" s="109">
        <v>8.0000000000000002E-3</v>
      </c>
    </row>
    <row r="67" spans="1:38" ht="15" customHeight="1">
      <c r="A67" s="122" t="s">
        <v>853</v>
      </c>
      <c r="B67" s="111" t="s">
        <v>787</v>
      </c>
      <c r="C67" t="s">
        <v>1273</v>
      </c>
      <c r="D67" t="s">
        <v>2665</v>
      </c>
      <c r="E67" t="s">
        <v>2666</v>
      </c>
      <c r="F67" t="s">
        <v>1294</v>
      </c>
      <c r="G67">
        <v>0.79686599999999996</v>
      </c>
      <c r="H67">
        <v>0.81642999999999999</v>
      </c>
      <c r="I67">
        <v>0.84825799999999996</v>
      </c>
      <c r="J67">
        <v>0.86946699999999999</v>
      </c>
      <c r="K67">
        <v>0.89390999999999998</v>
      </c>
      <c r="L67">
        <v>0.91880200000000001</v>
      </c>
      <c r="M67">
        <v>0.937446</v>
      </c>
      <c r="N67">
        <v>0.95346200000000003</v>
      </c>
      <c r="O67">
        <v>0.97265500000000005</v>
      </c>
      <c r="P67">
        <v>0.99309199999999997</v>
      </c>
      <c r="Q67">
        <v>1.0188379999999999</v>
      </c>
      <c r="R67">
        <v>1.0487390000000001</v>
      </c>
      <c r="S67">
        <v>1.085078</v>
      </c>
      <c r="T67">
        <v>1.1279250000000001</v>
      </c>
      <c r="U67">
        <v>1.1825239999999999</v>
      </c>
      <c r="V67">
        <v>1.2398149999999999</v>
      </c>
      <c r="W67">
        <v>1.29982</v>
      </c>
      <c r="X67">
        <v>1.363278</v>
      </c>
      <c r="Y67">
        <v>1.4333359999999999</v>
      </c>
      <c r="Z67">
        <v>1.5103679999999999</v>
      </c>
      <c r="AA67">
        <v>1.5917840000000001</v>
      </c>
      <c r="AB67">
        <v>1.6815089999999999</v>
      </c>
      <c r="AC67">
        <v>1.7768109999999999</v>
      </c>
      <c r="AD67">
        <v>1.879729</v>
      </c>
      <c r="AE67">
        <v>1.981803</v>
      </c>
      <c r="AF67">
        <v>2.089156</v>
      </c>
      <c r="AG67">
        <v>2.1972740000000002</v>
      </c>
      <c r="AH67">
        <v>2.3089300000000001</v>
      </c>
      <c r="AI67">
        <v>2.4297689999999998</v>
      </c>
      <c r="AJ67">
        <v>2.55315</v>
      </c>
      <c r="AK67">
        <v>2.6900400000000002</v>
      </c>
      <c r="AL67" s="109">
        <v>4.1000000000000002E-2</v>
      </c>
    </row>
    <row r="68" spans="1:38" ht="15" customHeight="1">
      <c r="A68" s="122" t="s">
        <v>113</v>
      </c>
      <c r="B68" s="111" t="s">
        <v>786</v>
      </c>
      <c r="C68" t="s">
        <v>1282</v>
      </c>
      <c r="D68" t="s">
        <v>2667</v>
      </c>
      <c r="E68" t="s">
        <v>2668</v>
      </c>
      <c r="F68" t="s">
        <v>1294</v>
      </c>
      <c r="G68">
        <v>0.96256699999999995</v>
      </c>
      <c r="H68">
        <v>1.1128640000000001</v>
      </c>
      <c r="I68">
        <v>1.2875220000000001</v>
      </c>
      <c r="J68">
        <v>1.441317</v>
      </c>
      <c r="K68">
        <v>1.589669</v>
      </c>
      <c r="L68">
        <v>1.726599</v>
      </c>
      <c r="M68">
        <v>1.8379810000000001</v>
      </c>
      <c r="N68">
        <v>1.9300649999999999</v>
      </c>
      <c r="O68">
        <v>2.0170919999999999</v>
      </c>
      <c r="P68">
        <v>2.0937209999999999</v>
      </c>
      <c r="Q68">
        <v>2.1638510000000002</v>
      </c>
      <c r="R68">
        <v>2.2272699999999999</v>
      </c>
      <c r="S68">
        <v>2.286187</v>
      </c>
      <c r="T68">
        <v>2.3373840000000001</v>
      </c>
      <c r="U68">
        <v>2.38903</v>
      </c>
      <c r="V68">
        <v>2.4463279999999998</v>
      </c>
      <c r="W68">
        <v>2.502103</v>
      </c>
      <c r="X68">
        <v>2.5600619999999998</v>
      </c>
      <c r="Y68">
        <v>2.626703</v>
      </c>
      <c r="Z68">
        <v>2.7025139999999999</v>
      </c>
      <c r="AA68">
        <v>2.7830149999999998</v>
      </c>
      <c r="AB68">
        <v>2.873675</v>
      </c>
      <c r="AC68">
        <v>2.9719709999999999</v>
      </c>
      <c r="AD68">
        <v>3.0779489999999998</v>
      </c>
      <c r="AE68">
        <v>3.1791740000000002</v>
      </c>
      <c r="AF68">
        <v>3.287293</v>
      </c>
      <c r="AG68">
        <v>3.3939020000000002</v>
      </c>
      <c r="AH68">
        <v>3.5026920000000001</v>
      </c>
      <c r="AI68">
        <v>3.6202719999999999</v>
      </c>
      <c r="AJ68">
        <v>3.7482250000000001</v>
      </c>
      <c r="AK68">
        <v>3.8891830000000001</v>
      </c>
      <c r="AL68" s="109">
        <v>4.8000000000000001E-2</v>
      </c>
    </row>
    <row r="69" spans="1:38" ht="15" customHeight="1">
      <c r="A69" s="122" t="s">
        <v>114</v>
      </c>
      <c r="B69" s="111" t="s">
        <v>785</v>
      </c>
      <c r="C69" t="s">
        <v>2548</v>
      </c>
      <c r="D69" t="s">
        <v>2669</v>
      </c>
      <c r="E69" t="s">
        <v>2670</v>
      </c>
      <c r="F69" t="s">
        <v>1294</v>
      </c>
      <c r="G69">
        <v>10.247214</v>
      </c>
      <c r="H69">
        <v>11.489172999999999</v>
      </c>
      <c r="I69">
        <v>12.928862000000001</v>
      </c>
      <c r="J69">
        <v>14.153947000000001</v>
      </c>
      <c r="K69">
        <v>15.344151999999999</v>
      </c>
      <c r="L69">
        <v>16.456365999999999</v>
      </c>
      <c r="M69">
        <v>17.381163000000001</v>
      </c>
      <c r="N69">
        <v>18.192287</v>
      </c>
      <c r="O69">
        <v>19.01568</v>
      </c>
      <c r="P69">
        <v>19.82667</v>
      </c>
      <c r="Q69">
        <v>20.694773000000001</v>
      </c>
      <c r="R69">
        <v>21.591989999999999</v>
      </c>
      <c r="S69">
        <v>22.546734000000001</v>
      </c>
      <c r="T69">
        <v>23.492044</v>
      </c>
      <c r="U69">
        <v>24.582377999999999</v>
      </c>
      <c r="V69">
        <v>25.826678999999999</v>
      </c>
      <c r="W69">
        <v>27.091518000000001</v>
      </c>
      <c r="X69">
        <v>28.472940000000001</v>
      </c>
      <c r="Y69">
        <v>29.925798</v>
      </c>
      <c r="Z69">
        <v>31.569382000000001</v>
      </c>
      <c r="AA69">
        <v>33.313599000000004</v>
      </c>
      <c r="AB69">
        <v>35.230148</v>
      </c>
      <c r="AC69">
        <v>37.279881000000003</v>
      </c>
      <c r="AD69">
        <v>39.511806</v>
      </c>
      <c r="AE69">
        <v>41.744678</v>
      </c>
      <c r="AF69">
        <v>44.111313000000003</v>
      </c>
      <c r="AG69">
        <v>46.514141000000002</v>
      </c>
      <c r="AH69">
        <v>49.007331999999998</v>
      </c>
      <c r="AI69">
        <v>51.684925</v>
      </c>
      <c r="AJ69">
        <v>54.593142999999998</v>
      </c>
      <c r="AK69">
        <v>57.758780999999999</v>
      </c>
      <c r="AL69" s="109">
        <v>5.8999999999999997E-2</v>
      </c>
    </row>
    <row r="70" spans="1:38" ht="15" customHeight="1">
      <c r="A70" s="122" t="s">
        <v>112</v>
      </c>
      <c r="B70" s="111" t="s">
        <v>784</v>
      </c>
      <c r="C70" t="s">
        <v>1577</v>
      </c>
      <c r="D70" t="s">
        <v>2671</v>
      </c>
      <c r="E70" t="s">
        <v>2672</v>
      </c>
      <c r="F70" t="s">
        <v>1294</v>
      </c>
      <c r="G70">
        <v>4.3038E-2</v>
      </c>
      <c r="H70">
        <v>7.5169E-2</v>
      </c>
      <c r="I70">
        <v>0.113163</v>
      </c>
      <c r="J70">
        <v>0.15132100000000001</v>
      </c>
      <c r="K70">
        <v>0.18968599999999999</v>
      </c>
      <c r="L70">
        <v>0.227044</v>
      </c>
      <c r="M70">
        <v>0.26055800000000001</v>
      </c>
      <c r="N70">
        <v>0.29042099999999998</v>
      </c>
      <c r="O70">
        <v>0.31950299999999998</v>
      </c>
      <c r="P70">
        <v>0.34800199999999998</v>
      </c>
      <c r="Q70">
        <v>0.37692900000000001</v>
      </c>
      <c r="R70">
        <v>0.40629799999999999</v>
      </c>
      <c r="S70">
        <v>0.436724</v>
      </c>
      <c r="T70">
        <v>0.46770299999999998</v>
      </c>
      <c r="U70">
        <v>0.50097499999999995</v>
      </c>
      <c r="V70">
        <v>0.53747100000000003</v>
      </c>
      <c r="W70">
        <v>0.57498800000000005</v>
      </c>
      <c r="X70">
        <v>0.61386099999999999</v>
      </c>
      <c r="Y70">
        <v>0.65617800000000004</v>
      </c>
      <c r="Z70">
        <v>0.70096400000000003</v>
      </c>
      <c r="AA70">
        <v>0.74834400000000001</v>
      </c>
      <c r="AB70">
        <v>0.79984599999999995</v>
      </c>
      <c r="AC70">
        <v>0.85451100000000002</v>
      </c>
      <c r="AD70">
        <v>0.91347900000000004</v>
      </c>
      <c r="AE70">
        <v>0.97272400000000003</v>
      </c>
      <c r="AF70">
        <v>1.0353159999999999</v>
      </c>
      <c r="AG70">
        <v>1.0991610000000001</v>
      </c>
      <c r="AH70">
        <v>1.1653800000000001</v>
      </c>
      <c r="AI70">
        <v>1.2365660000000001</v>
      </c>
      <c r="AJ70">
        <v>1.3133589999999999</v>
      </c>
      <c r="AK70">
        <v>1.3963829999999999</v>
      </c>
      <c r="AL70" s="109">
        <v>0.123</v>
      </c>
    </row>
    <row r="71" spans="1:38" ht="15" customHeight="1">
      <c r="A71" s="122" t="s">
        <v>116</v>
      </c>
      <c r="B71" s="111" t="s">
        <v>783</v>
      </c>
      <c r="C71" t="s">
        <v>2549</v>
      </c>
      <c r="D71" t="s">
        <v>2673</v>
      </c>
      <c r="E71" t="s">
        <v>2674</v>
      </c>
      <c r="F71" t="s">
        <v>1294</v>
      </c>
      <c r="G71">
        <v>3.7948999999999997E-2</v>
      </c>
      <c r="H71">
        <v>7.9555000000000001E-2</v>
      </c>
      <c r="I71">
        <v>0.12901599999999999</v>
      </c>
      <c r="J71">
        <v>0.17892</v>
      </c>
      <c r="K71">
        <v>0.22855600000000001</v>
      </c>
      <c r="L71">
        <v>0.27631299999999998</v>
      </c>
      <c r="M71">
        <v>0.319351</v>
      </c>
      <c r="N71">
        <v>0.358041</v>
      </c>
      <c r="O71">
        <v>0.395708</v>
      </c>
      <c r="P71">
        <v>0.43238500000000002</v>
      </c>
      <c r="Q71">
        <v>0.46934799999999999</v>
      </c>
      <c r="R71">
        <v>0.50661800000000001</v>
      </c>
      <c r="S71">
        <v>0.54489100000000001</v>
      </c>
      <c r="T71">
        <v>0.58338199999999996</v>
      </c>
      <c r="U71">
        <v>0.62435200000000002</v>
      </c>
      <c r="V71">
        <v>0.66913400000000001</v>
      </c>
      <c r="W71">
        <v>0.71548</v>
      </c>
      <c r="X71">
        <v>0.76354900000000003</v>
      </c>
      <c r="Y71">
        <v>0.81570600000000004</v>
      </c>
      <c r="Z71">
        <v>0.87080000000000002</v>
      </c>
      <c r="AA71">
        <v>0.92896100000000004</v>
      </c>
      <c r="AB71">
        <v>0.99207100000000004</v>
      </c>
      <c r="AC71">
        <v>1.058935</v>
      </c>
      <c r="AD71">
        <v>1.1309610000000001</v>
      </c>
      <c r="AE71">
        <v>1.2031559999999999</v>
      </c>
      <c r="AF71">
        <v>1.2792650000000001</v>
      </c>
      <c r="AG71">
        <v>1.356673</v>
      </c>
      <c r="AH71">
        <v>1.436795</v>
      </c>
      <c r="AI71">
        <v>1.5228159999999999</v>
      </c>
      <c r="AJ71">
        <v>1.615499</v>
      </c>
      <c r="AK71">
        <v>1.7156739999999999</v>
      </c>
      <c r="AL71" s="109">
        <v>0.13500000000000001</v>
      </c>
    </row>
    <row r="72" spans="1:38" ht="15" customHeight="1">
      <c r="A72" s="122" t="s">
        <v>116</v>
      </c>
      <c r="B72" s="111" t="s">
        <v>782</v>
      </c>
      <c r="C72" t="s">
        <v>2550</v>
      </c>
      <c r="D72" t="s">
        <v>2675</v>
      </c>
      <c r="E72" t="s">
        <v>2676</v>
      </c>
      <c r="F72" t="s">
        <v>1294</v>
      </c>
      <c r="G72">
        <v>4.4144999999999997E-2</v>
      </c>
      <c r="H72">
        <v>9.2665999999999998E-2</v>
      </c>
      <c r="I72">
        <v>0.150697</v>
      </c>
      <c r="J72">
        <v>0.20898</v>
      </c>
      <c r="K72">
        <v>0.26726699999999998</v>
      </c>
      <c r="L72">
        <v>0.32380700000000001</v>
      </c>
      <c r="M72">
        <v>0.37459700000000001</v>
      </c>
      <c r="N72">
        <v>0.41979499999999997</v>
      </c>
      <c r="O72">
        <v>0.463694</v>
      </c>
      <c r="P72">
        <v>0.50634100000000004</v>
      </c>
      <c r="Q72">
        <v>0.54926600000000003</v>
      </c>
      <c r="R72">
        <v>0.59249799999999997</v>
      </c>
      <c r="S72">
        <v>0.636961</v>
      </c>
      <c r="T72">
        <v>0.68198999999999999</v>
      </c>
      <c r="U72">
        <v>0.72997299999999998</v>
      </c>
      <c r="V72">
        <v>0.78246899999999997</v>
      </c>
      <c r="W72">
        <v>0.83685699999999996</v>
      </c>
      <c r="X72">
        <v>0.89333600000000002</v>
      </c>
      <c r="Y72">
        <v>0.95426</v>
      </c>
      <c r="Z72">
        <v>1.0187409999999999</v>
      </c>
      <c r="AA72">
        <v>1.0869310000000001</v>
      </c>
      <c r="AB72">
        <v>1.1610370000000001</v>
      </c>
      <c r="AC72">
        <v>1.239711</v>
      </c>
      <c r="AD72">
        <v>1.324595</v>
      </c>
      <c r="AE72">
        <v>1.4098470000000001</v>
      </c>
      <c r="AF72">
        <v>1.499898</v>
      </c>
      <c r="AG72">
        <v>1.591707</v>
      </c>
      <c r="AH72">
        <v>1.6868909999999999</v>
      </c>
      <c r="AI72">
        <v>1.789196</v>
      </c>
      <c r="AJ72">
        <v>1.8992599999999999</v>
      </c>
      <c r="AK72">
        <v>2.0179390000000001</v>
      </c>
      <c r="AL72" s="109">
        <v>0.13600000000000001</v>
      </c>
    </row>
    <row r="73" spans="1:38" ht="15" customHeight="1">
      <c r="A73" s="122" t="s">
        <v>854</v>
      </c>
      <c r="B73" s="111" t="s">
        <v>781</v>
      </c>
      <c r="C73" t="s">
        <v>1581</v>
      </c>
      <c r="D73" t="s">
        <v>2677</v>
      </c>
      <c r="E73" t="s">
        <v>2678</v>
      </c>
      <c r="F73" t="s">
        <v>1294</v>
      </c>
      <c r="G73">
        <v>7.1610999999999994E-2</v>
      </c>
      <c r="H73">
        <v>0.15246999999999999</v>
      </c>
      <c r="I73">
        <v>0.25034000000000001</v>
      </c>
      <c r="J73">
        <v>0.35134199999999999</v>
      </c>
      <c r="K73">
        <v>0.45505699999999999</v>
      </c>
      <c r="L73">
        <v>0.55906699999999998</v>
      </c>
      <c r="M73">
        <v>0.65637800000000002</v>
      </c>
      <c r="N73">
        <v>0.74700599999999995</v>
      </c>
      <c r="O73">
        <v>0.83618199999999998</v>
      </c>
      <c r="P73">
        <v>0.92578199999999999</v>
      </c>
      <c r="Q73">
        <v>1.0183249999999999</v>
      </c>
      <c r="R73">
        <v>1.113791</v>
      </c>
      <c r="S73">
        <v>1.213174</v>
      </c>
      <c r="T73">
        <v>1.3138570000000001</v>
      </c>
      <c r="U73">
        <v>1.420342</v>
      </c>
      <c r="V73">
        <v>1.535668</v>
      </c>
      <c r="W73">
        <v>1.65459</v>
      </c>
      <c r="X73">
        <v>1.777156</v>
      </c>
      <c r="Y73">
        <v>1.9079900000000001</v>
      </c>
      <c r="Z73">
        <v>2.0463969999999998</v>
      </c>
      <c r="AA73">
        <v>2.1919599999999999</v>
      </c>
      <c r="AB73">
        <v>2.349275</v>
      </c>
      <c r="AC73">
        <v>2.515533</v>
      </c>
      <c r="AD73">
        <v>2.6941570000000001</v>
      </c>
      <c r="AE73">
        <v>2.8732880000000001</v>
      </c>
      <c r="AF73">
        <v>3.061995</v>
      </c>
      <c r="AG73">
        <v>3.2540550000000001</v>
      </c>
      <c r="AH73">
        <v>3.4529269999999999</v>
      </c>
      <c r="AI73">
        <v>3.6662910000000002</v>
      </c>
      <c r="AJ73">
        <v>3.896096</v>
      </c>
      <c r="AK73">
        <v>4.144323</v>
      </c>
      <c r="AL73" s="109">
        <v>0.14499999999999999</v>
      </c>
    </row>
    <row r="74" spans="1:38" ht="15" customHeight="1">
      <c r="B74" s="111" t="s">
        <v>780</v>
      </c>
      <c r="C74" t="s">
        <v>2552</v>
      </c>
      <c r="D74" t="s">
        <v>2679</v>
      </c>
      <c r="E74" t="s">
        <v>2680</v>
      </c>
      <c r="F74" t="s">
        <v>1294</v>
      </c>
      <c r="G74">
        <v>857.06536900000003</v>
      </c>
      <c r="H74">
        <v>869.86663799999997</v>
      </c>
      <c r="I74">
        <v>890.51843299999996</v>
      </c>
      <c r="J74">
        <v>896.80108600000005</v>
      </c>
      <c r="K74">
        <v>905.21356200000002</v>
      </c>
      <c r="L74">
        <v>912.46594200000004</v>
      </c>
      <c r="M74">
        <v>913.59240699999998</v>
      </c>
      <c r="N74">
        <v>912.76110800000004</v>
      </c>
      <c r="O74">
        <v>914.32049600000005</v>
      </c>
      <c r="P74">
        <v>915.86737100000005</v>
      </c>
      <c r="Q74">
        <v>919.05969200000004</v>
      </c>
      <c r="R74">
        <v>922.55602999999996</v>
      </c>
      <c r="S74">
        <v>927.62268100000006</v>
      </c>
      <c r="T74">
        <v>931.74401899999998</v>
      </c>
      <c r="U74">
        <v>938.57763699999998</v>
      </c>
      <c r="V74">
        <v>949.52832000000001</v>
      </c>
      <c r="W74">
        <v>960.74700900000005</v>
      </c>
      <c r="X74">
        <v>973.51715100000001</v>
      </c>
      <c r="Y74">
        <v>988.40850799999998</v>
      </c>
      <c r="Z74">
        <v>1006.581604</v>
      </c>
      <c r="AA74">
        <v>1024.9167480000001</v>
      </c>
      <c r="AB74">
        <v>1046.2407229999999</v>
      </c>
      <c r="AC74">
        <v>1069.5592039999999</v>
      </c>
      <c r="AD74">
        <v>1096.8447269999999</v>
      </c>
      <c r="AE74">
        <v>1122.9233400000001</v>
      </c>
      <c r="AF74">
        <v>1150.453491</v>
      </c>
      <c r="AG74">
        <v>1176.575928</v>
      </c>
      <c r="AH74">
        <v>1203.089111</v>
      </c>
      <c r="AI74">
        <v>1232.1697999999999</v>
      </c>
      <c r="AJ74">
        <v>1263.6320800000001</v>
      </c>
      <c r="AK74">
        <v>1297.5893550000001</v>
      </c>
      <c r="AL74" s="109">
        <v>1.4E-2</v>
      </c>
    </row>
    <row r="75" spans="1:38" ht="15" customHeight="1">
      <c r="C75" t="s">
        <v>2553</v>
      </c>
      <c r="E75" t="s">
        <v>2681</v>
      </c>
    </row>
    <row r="76" spans="1:38" ht="15" customHeight="1">
      <c r="A76" s="122" t="s">
        <v>115</v>
      </c>
      <c r="B76" s="111" t="s">
        <v>779</v>
      </c>
      <c r="C76" t="s">
        <v>1266</v>
      </c>
      <c r="D76" t="s">
        <v>2682</v>
      </c>
      <c r="E76" t="s">
        <v>2683</v>
      </c>
      <c r="F76" t="s">
        <v>1294</v>
      </c>
      <c r="G76">
        <v>3686.044922</v>
      </c>
      <c r="H76">
        <v>3754.2851559999999</v>
      </c>
      <c r="I76">
        <v>3850.6523440000001</v>
      </c>
      <c r="J76">
        <v>3885.5346679999998</v>
      </c>
      <c r="K76">
        <v>3927.741211</v>
      </c>
      <c r="L76">
        <v>3963.483643</v>
      </c>
      <c r="M76">
        <v>3958.7797850000002</v>
      </c>
      <c r="N76">
        <v>3927.21875</v>
      </c>
      <c r="O76">
        <v>3886.9072270000001</v>
      </c>
      <c r="P76">
        <v>3836.3059079999998</v>
      </c>
      <c r="Q76">
        <v>3788.368164</v>
      </c>
      <c r="R76">
        <v>3741.97876</v>
      </c>
      <c r="S76">
        <v>3699.7985840000001</v>
      </c>
      <c r="T76">
        <v>3658.2878420000002</v>
      </c>
      <c r="U76">
        <v>3630.506836</v>
      </c>
      <c r="V76">
        <v>3620.2089839999999</v>
      </c>
      <c r="W76">
        <v>3610.798096</v>
      </c>
      <c r="X76">
        <v>3602.140625</v>
      </c>
      <c r="Y76">
        <v>3599.3635250000002</v>
      </c>
      <c r="Z76">
        <v>3600.8564449999999</v>
      </c>
      <c r="AA76">
        <v>3600.9140619999998</v>
      </c>
      <c r="AB76">
        <v>3608.6633299999999</v>
      </c>
      <c r="AC76">
        <v>3622.9760740000002</v>
      </c>
      <c r="AD76">
        <v>3645.9614259999998</v>
      </c>
      <c r="AE76">
        <v>3660.633057</v>
      </c>
      <c r="AF76">
        <v>3676.641846</v>
      </c>
      <c r="AG76">
        <v>3684.0141600000002</v>
      </c>
      <c r="AH76">
        <v>3687.944336</v>
      </c>
      <c r="AI76">
        <v>3694.6599120000001</v>
      </c>
      <c r="AJ76">
        <v>3703.2067870000001</v>
      </c>
      <c r="AK76">
        <v>3714.9504390000002</v>
      </c>
      <c r="AL76" s="109">
        <v>0</v>
      </c>
    </row>
    <row r="77" spans="1:38" ht="15" customHeight="1">
      <c r="A77" s="122" t="s">
        <v>114</v>
      </c>
      <c r="B77" s="111" t="s">
        <v>778</v>
      </c>
      <c r="C77" t="s">
        <v>1352</v>
      </c>
      <c r="D77" t="s">
        <v>2684</v>
      </c>
      <c r="E77" t="s">
        <v>2685</v>
      </c>
      <c r="F77" t="s">
        <v>1294</v>
      </c>
      <c r="G77">
        <v>3.7846829999999998</v>
      </c>
      <c r="H77">
        <v>3.4309630000000002</v>
      </c>
      <c r="I77">
        <v>3.1294300000000002</v>
      </c>
      <c r="J77">
        <v>2.8293089999999999</v>
      </c>
      <c r="K77">
        <v>2.5855939999999999</v>
      </c>
      <c r="L77">
        <v>2.3723079999999999</v>
      </c>
      <c r="M77">
        <v>2.1979739999999999</v>
      </c>
      <c r="N77">
        <v>2.0671650000000001</v>
      </c>
      <c r="O77">
        <v>1.9634830000000001</v>
      </c>
      <c r="P77">
        <v>1.8752949999999999</v>
      </c>
      <c r="Q77">
        <v>1.819474</v>
      </c>
      <c r="R77">
        <v>1.769584</v>
      </c>
      <c r="S77">
        <v>1.7193210000000001</v>
      </c>
      <c r="T77">
        <v>1.673206</v>
      </c>
      <c r="U77">
        <v>1.636182</v>
      </c>
      <c r="V77">
        <v>1.6104959999999999</v>
      </c>
      <c r="W77">
        <v>1.5820590000000001</v>
      </c>
      <c r="X77">
        <v>1.5599959999999999</v>
      </c>
      <c r="Y77">
        <v>1.5439369999999999</v>
      </c>
      <c r="Z77">
        <v>1.5320579999999999</v>
      </c>
      <c r="AA77">
        <v>1.517973</v>
      </c>
      <c r="AB77">
        <v>1.5129779999999999</v>
      </c>
      <c r="AC77">
        <v>1.5069300000000001</v>
      </c>
      <c r="AD77">
        <v>1.50502</v>
      </c>
      <c r="AE77">
        <v>1.5057020000000001</v>
      </c>
      <c r="AF77">
        <v>1.5113909999999999</v>
      </c>
      <c r="AG77">
        <v>1.517387</v>
      </c>
      <c r="AH77">
        <v>1.5253540000000001</v>
      </c>
      <c r="AI77">
        <v>1.53715</v>
      </c>
      <c r="AJ77">
        <v>1.550033</v>
      </c>
      <c r="AK77">
        <v>1.565005</v>
      </c>
      <c r="AL77" s="109">
        <v>-2.9000000000000001E-2</v>
      </c>
    </row>
    <row r="78" spans="1:38" ht="15" customHeight="1">
      <c r="A78" s="122" t="s">
        <v>853</v>
      </c>
      <c r="B78" s="111" t="s">
        <v>777</v>
      </c>
      <c r="C78" t="s">
        <v>1273</v>
      </c>
      <c r="D78" t="s">
        <v>2686</v>
      </c>
      <c r="E78" t="s">
        <v>2687</v>
      </c>
      <c r="F78" t="s">
        <v>1294</v>
      </c>
      <c r="G78">
        <v>0.70109999999999995</v>
      </c>
      <c r="H78">
        <v>0.77095499999999995</v>
      </c>
      <c r="I78">
        <v>0.84431400000000001</v>
      </c>
      <c r="J78">
        <v>0.89655899999999999</v>
      </c>
      <c r="K78">
        <v>0.94145599999999996</v>
      </c>
      <c r="L78">
        <v>0.97688200000000003</v>
      </c>
      <c r="M78">
        <v>0.99746900000000005</v>
      </c>
      <c r="N78">
        <v>1.0070760000000001</v>
      </c>
      <c r="O78">
        <v>1.011606</v>
      </c>
      <c r="P78">
        <v>1.010105</v>
      </c>
      <c r="Q78">
        <v>1.0073719999999999</v>
      </c>
      <c r="R78">
        <v>1.002602</v>
      </c>
      <c r="S78">
        <v>0.99697100000000005</v>
      </c>
      <c r="T78">
        <v>0.99357099999999998</v>
      </c>
      <c r="U78">
        <v>0.99572899999999998</v>
      </c>
      <c r="V78">
        <v>1.0032829999999999</v>
      </c>
      <c r="W78">
        <v>1.009781</v>
      </c>
      <c r="X78">
        <v>1.016923</v>
      </c>
      <c r="Y78">
        <v>1.026996</v>
      </c>
      <c r="Z78">
        <v>1.0387120000000001</v>
      </c>
      <c r="AA78">
        <v>1.0510429999999999</v>
      </c>
      <c r="AB78">
        <v>1.067113</v>
      </c>
      <c r="AC78">
        <v>1.085472</v>
      </c>
      <c r="AD78">
        <v>1.107226</v>
      </c>
      <c r="AE78">
        <v>1.1271580000000001</v>
      </c>
      <c r="AF78">
        <v>1.148466</v>
      </c>
      <c r="AG78">
        <v>1.1688799999999999</v>
      </c>
      <c r="AH78">
        <v>1.189748</v>
      </c>
      <c r="AI78">
        <v>1.2129730000000001</v>
      </c>
      <c r="AJ78">
        <v>1.2377990000000001</v>
      </c>
      <c r="AK78">
        <v>1.264594</v>
      </c>
      <c r="AL78" s="109">
        <v>0.02</v>
      </c>
    </row>
    <row r="79" spans="1:38" ht="15" customHeight="1">
      <c r="A79" s="122" t="s">
        <v>113</v>
      </c>
      <c r="B79" s="111" t="s">
        <v>776</v>
      </c>
      <c r="C79" t="s">
        <v>1282</v>
      </c>
      <c r="D79" t="s">
        <v>2688</v>
      </c>
      <c r="E79" t="s">
        <v>2689</v>
      </c>
      <c r="F79" t="s">
        <v>1294</v>
      </c>
      <c r="G79">
        <v>46.918025999999998</v>
      </c>
      <c r="H79">
        <v>48.631000999999998</v>
      </c>
      <c r="I79">
        <v>50.114047999999997</v>
      </c>
      <c r="J79">
        <v>50.18074</v>
      </c>
      <c r="K79">
        <v>49.811802</v>
      </c>
      <c r="L79">
        <v>49.076461999999999</v>
      </c>
      <c r="M79">
        <v>47.788176999999997</v>
      </c>
      <c r="N79">
        <v>46.285212999999999</v>
      </c>
      <c r="O79">
        <v>44.824871000000002</v>
      </c>
      <c r="P79">
        <v>43.382506999999997</v>
      </c>
      <c r="Q79">
        <v>42.107292000000001</v>
      </c>
      <c r="R79">
        <v>41.004860000000001</v>
      </c>
      <c r="S79">
        <v>40.186836</v>
      </c>
      <c r="T79">
        <v>39.658009</v>
      </c>
      <c r="U79">
        <v>39.548473000000001</v>
      </c>
      <c r="V79">
        <v>39.889771000000003</v>
      </c>
      <c r="W79">
        <v>40.473433999999997</v>
      </c>
      <c r="X79">
        <v>41.323611999999997</v>
      </c>
      <c r="Y79">
        <v>42.461609000000003</v>
      </c>
      <c r="Z79">
        <v>43.902400999999998</v>
      </c>
      <c r="AA79">
        <v>45.648006000000002</v>
      </c>
      <c r="AB79">
        <v>47.834502999999998</v>
      </c>
      <c r="AC79">
        <v>50.425888</v>
      </c>
      <c r="AD79">
        <v>53.481574999999999</v>
      </c>
      <c r="AE79">
        <v>56.801704000000001</v>
      </c>
      <c r="AF79">
        <v>60.598796999999998</v>
      </c>
      <c r="AG79">
        <v>64.753578000000005</v>
      </c>
      <c r="AH79">
        <v>69.313461000000004</v>
      </c>
      <c r="AI79">
        <v>74.373581000000001</v>
      </c>
      <c r="AJ79">
        <v>80.068932000000004</v>
      </c>
      <c r="AK79">
        <v>86.446922000000001</v>
      </c>
      <c r="AL79" s="109">
        <v>2.1000000000000001E-2</v>
      </c>
    </row>
    <row r="80" spans="1:38" ht="15" customHeight="1">
      <c r="A80" s="122" t="s">
        <v>114</v>
      </c>
      <c r="B80" s="111" t="s">
        <v>775</v>
      </c>
      <c r="C80" t="s">
        <v>2548</v>
      </c>
      <c r="D80" t="s">
        <v>2690</v>
      </c>
      <c r="E80" t="s">
        <v>2691</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ht="15" customHeight="1">
      <c r="A81" s="122" t="s">
        <v>112</v>
      </c>
      <c r="B81" s="111" t="s">
        <v>774</v>
      </c>
      <c r="C81" t="s">
        <v>1577</v>
      </c>
      <c r="D81" t="s">
        <v>2692</v>
      </c>
      <c r="E81" t="s">
        <v>2693</v>
      </c>
      <c r="F81" t="s">
        <v>1294</v>
      </c>
      <c r="G81">
        <v>1.8748000000000001E-2</v>
      </c>
      <c r="H81">
        <v>3.3905999999999999E-2</v>
      </c>
      <c r="I81">
        <v>5.2081000000000002E-2</v>
      </c>
      <c r="J81">
        <v>7.0747000000000004E-2</v>
      </c>
      <c r="K81">
        <v>8.9940999999999993E-2</v>
      </c>
      <c r="L81">
        <v>0.109102</v>
      </c>
      <c r="M81">
        <v>0.126887</v>
      </c>
      <c r="N81">
        <v>0.143431</v>
      </c>
      <c r="O81">
        <v>0.15960099999999999</v>
      </c>
      <c r="P81">
        <v>0.17522799999999999</v>
      </c>
      <c r="Q81">
        <v>0.19051799999999999</v>
      </c>
      <c r="R81">
        <v>0.205126</v>
      </c>
      <c r="S81">
        <v>0.218973</v>
      </c>
      <c r="T81">
        <v>0.2316</v>
      </c>
      <c r="U81">
        <v>0.243759</v>
      </c>
      <c r="V81">
        <v>0.25589099999999998</v>
      </c>
      <c r="W81">
        <v>0.267202</v>
      </c>
      <c r="X81">
        <v>0.27808300000000002</v>
      </c>
      <c r="Y81">
        <v>0.28950599999999999</v>
      </c>
      <c r="Z81">
        <v>0.30115700000000001</v>
      </c>
      <c r="AA81">
        <v>0.31245099999999998</v>
      </c>
      <c r="AB81">
        <v>0.32468799999999998</v>
      </c>
      <c r="AC81">
        <v>0.33812700000000001</v>
      </c>
      <c r="AD81">
        <v>0.352607</v>
      </c>
      <c r="AE81">
        <v>0.36673499999999998</v>
      </c>
      <c r="AF81">
        <v>0.38152999999999998</v>
      </c>
      <c r="AG81">
        <v>0.39616499999999999</v>
      </c>
      <c r="AH81">
        <v>0.41122300000000001</v>
      </c>
      <c r="AI81">
        <v>0.42730400000000002</v>
      </c>
      <c r="AJ81">
        <v>0.44427499999999998</v>
      </c>
      <c r="AK81">
        <v>0.46234599999999998</v>
      </c>
      <c r="AL81" s="109">
        <v>0.113</v>
      </c>
    </row>
    <row r="82" spans="1:38" ht="15" customHeight="1">
      <c r="A82" s="122" t="s">
        <v>116</v>
      </c>
      <c r="B82" s="111" t="s">
        <v>773</v>
      </c>
      <c r="C82" t="s">
        <v>2549</v>
      </c>
      <c r="D82" t="s">
        <v>2694</v>
      </c>
      <c r="E82" t="s">
        <v>2695</v>
      </c>
      <c r="F82" t="s">
        <v>1294</v>
      </c>
      <c r="G82">
        <v>9.7627000000000005E-2</v>
      </c>
      <c r="H82">
        <v>0.12522</v>
      </c>
      <c r="I82">
        <v>0.15840199999999999</v>
      </c>
      <c r="J82">
        <v>0.19073799999999999</v>
      </c>
      <c r="K82">
        <v>0.22334200000000001</v>
      </c>
      <c r="L82">
        <v>0.255</v>
      </c>
      <c r="M82">
        <v>0.283271</v>
      </c>
      <c r="N82">
        <v>0.30885299999999999</v>
      </c>
      <c r="O82">
        <v>0.33328200000000002</v>
      </c>
      <c r="P82">
        <v>0.356159</v>
      </c>
      <c r="Q82">
        <v>0.37806400000000001</v>
      </c>
      <c r="R82">
        <v>0.39840900000000001</v>
      </c>
      <c r="S82">
        <v>0.41720499999999999</v>
      </c>
      <c r="T82">
        <v>0.43389699999999998</v>
      </c>
      <c r="U82">
        <v>0.45025700000000002</v>
      </c>
      <c r="V82">
        <v>0.46737699999999999</v>
      </c>
      <c r="W82">
        <v>0.48413</v>
      </c>
      <c r="X82">
        <v>0.50158199999999997</v>
      </c>
      <c r="Y82">
        <v>0.51802499999999996</v>
      </c>
      <c r="Z82">
        <v>0.53434800000000005</v>
      </c>
      <c r="AA82">
        <v>0.55178799999999995</v>
      </c>
      <c r="AB82">
        <v>0.57369199999999998</v>
      </c>
      <c r="AC82">
        <v>0.59588200000000002</v>
      </c>
      <c r="AD82">
        <v>0.620255</v>
      </c>
      <c r="AE82">
        <v>0.64403600000000005</v>
      </c>
      <c r="AF82">
        <v>0.66900099999999996</v>
      </c>
      <c r="AG82">
        <v>0.69367000000000001</v>
      </c>
      <c r="AH82">
        <v>0.71905300000000005</v>
      </c>
      <c r="AI82">
        <v>0.74617599999999995</v>
      </c>
      <c r="AJ82">
        <v>0.77477499999999999</v>
      </c>
      <c r="AK82">
        <v>0.80518000000000001</v>
      </c>
      <c r="AL82" s="109">
        <v>7.2999999999999995E-2</v>
      </c>
    </row>
    <row r="83" spans="1:38" ht="15" customHeight="1">
      <c r="A83" s="122" t="s">
        <v>116</v>
      </c>
      <c r="B83" s="111" t="s">
        <v>772</v>
      </c>
      <c r="C83" t="s">
        <v>2550</v>
      </c>
      <c r="D83" t="s">
        <v>2696</v>
      </c>
      <c r="E83" t="s">
        <v>2697</v>
      </c>
      <c r="F83" t="s">
        <v>1294</v>
      </c>
      <c r="G83">
        <v>9.6310000000000007E-2</v>
      </c>
      <c r="H83">
        <v>0.122837</v>
      </c>
      <c r="I83">
        <v>0.15489800000000001</v>
      </c>
      <c r="J83">
        <v>0.186227</v>
      </c>
      <c r="K83">
        <v>0.217999</v>
      </c>
      <c r="L83">
        <v>0.249029</v>
      </c>
      <c r="M83">
        <v>0.276841</v>
      </c>
      <c r="N83">
        <v>0.30207499999999998</v>
      </c>
      <c r="O83">
        <v>0.32631700000000002</v>
      </c>
      <c r="P83">
        <v>0.349049</v>
      </c>
      <c r="Q83">
        <v>0.37081799999999998</v>
      </c>
      <c r="R83">
        <v>0.39107399999999998</v>
      </c>
      <c r="S83">
        <v>0.409773</v>
      </c>
      <c r="T83">
        <v>0.42628899999999997</v>
      </c>
      <c r="U83">
        <v>0.44248599999999999</v>
      </c>
      <c r="V83">
        <v>0.45944600000000002</v>
      </c>
      <c r="W83">
        <v>0.476051</v>
      </c>
      <c r="X83">
        <v>0.493336</v>
      </c>
      <c r="Y83">
        <v>0.50948000000000004</v>
      </c>
      <c r="Z83">
        <v>0.52549000000000001</v>
      </c>
      <c r="AA83">
        <v>0.54265200000000002</v>
      </c>
      <c r="AB83">
        <v>0.564249</v>
      </c>
      <c r="AC83">
        <v>0.58597299999999997</v>
      </c>
      <c r="AD83">
        <v>0.60967700000000002</v>
      </c>
      <c r="AE83">
        <v>0.63281100000000001</v>
      </c>
      <c r="AF83">
        <v>0.657134</v>
      </c>
      <c r="AG83">
        <v>0.68120899999999995</v>
      </c>
      <c r="AH83">
        <v>0.70604299999999998</v>
      </c>
      <c r="AI83">
        <v>0.73265000000000002</v>
      </c>
      <c r="AJ83">
        <v>0.76078699999999999</v>
      </c>
      <c r="AK83">
        <v>0.79077299999999995</v>
      </c>
      <c r="AL83" s="109">
        <v>7.2999999999999995E-2</v>
      </c>
    </row>
    <row r="84" spans="1:38" ht="15" customHeight="1">
      <c r="A84" s="122" t="s">
        <v>854</v>
      </c>
      <c r="B84" s="111" t="s">
        <v>771</v>
      </c>
      <c r="C84" t="s">
        <v>1581</v>
      </c>
      <c r="D84" t="s">
        <v>2698</v>
      </c>
      <c r="E84" t="s">
        <v>2699</v>
      </c>
      <c r="F84" t="s">
        <v>1294</v>
      </c>
      <c r="G84">
        <v>6.1164000000000003E-2</v>
      </c>
      <c r="H84">
        <v>0.107416</v>
      </c>
      <c r="I84">
        <v>0.16386700000000001</v>
      </c>
      <c r="J84">
        <v>0.22251899999999999</v>
      </c>
      <c r="K84">
        <v>0.283688</v>
      </c>
      <c r="L84">
        <v>0.345864</v>
      </c>
      <c r="M84">
        <v>0.40496100000000002</v>
      </c>
      <c r="N84">
        <v>0.46121600000000001</v>
      </c>
      <c r="O84">
        <v>0.51675800000000005</v>
      </c>
      <c r="P84">
        <v>0.57162299999999999</v>
      </c>
      <c r="Q84">
        <v>0.62651100000000004</v>
      </c>
      <c r="R84">
        <v>0.68034099999999997</v>
      </c>
      <c r="S84">
        <v>0.73262000000000005</v>
      </c>
      <c r="T84">
        <v>0.78134300000000001</v>
      </c>
      <c r="U84">
        <v>0.82896599999999998</v>
      </c>
      <c r="V84">
        <v>0.87690599999999996</v>
      </c>
      <c r="W84">
        <v>0.92229099999999997</v>
      </c>
      <c r="X84">
        <v>0.96618400000000004</v>
      </c>
      <c r="Y84">
        <v>1.0108569999999999</v>
      </c>
      <c r="Z84">
        <v>1.0563009999999999</v>
      </c>
      <c r="AA84">
        <v>1.1008359999999999</v>
      </c>
      <c r="AB84">
        <v>1.148685</v>
      </c>
      <c r="AC84">
        <v>1.1992160000000001</v>
      </c>
      <c r="AD84">
        <v>1.25335</v>
      </c>
      <c r="AE84">
        <v>1.3058700000000001</v>
      </c>
      <c r="AF84">
        <v>1.3604480000000001</v>
      </c>
      <c r="AG84">
        <v>1.4141509999999999</v>
      </c>
      <c r="AH84">
        <v>1.4691209999999999</v>
      </c>
      <c r="AI84">
        <v>1.5276000000000001</v>
      </c>
      <c r="AJ84">
        <v>1.5891660000000001</v>
      </c>
      <c r="AK84">
        <v>1.654533</v>
      </c>
      <c r="AL84" s="109">
        <v>0.11600000000000001</v>
      </c>
    </row>
    <row r="85" spans="1:38" ht="15" customHeight="1">
      <c r="B85" s="111" t="s">
        <v>770</v>
      </c>
      <c r="C85" t="s">
        <v>2554</v>
      </c>
      <c r="D85" t="s">
        <v>2700</v>
      </c>
      <c r="E85" t="s">
        <v>2701</v>
      </c>
      <c r="F85" t="s">
        <v>1294</v>
      </c>
      <c r="G85">
        <v>3737.7229000000002</v>
      </c>
      <c r="H85">
        <v>3807.5063479999999</v>
      </c>
      <c r="I85">
        <v>3905.2692870000001</v>
      </c>
      <c r="J85">
        <v>3940.1110840000001</v>
      </c>
      <c r="K85">
        <v>3981.8940429999998</v>
      </c>
      <c r="L85">
        <v>4016.8698730000001</v>
      </c>
      <c r="M85">
        <v>4010.8562010000001</v>
      </c>
      <c r="N85">
        <v>3977.7946780000002</v>
      </c>
      <c r="O85">
        <v>3936.0427249999998</v>
      </c>
      <c r="P85">
        <v>3884.0266109999998</v>
      </c>
      <c r="Q85">
        <v>3834.8679200000001</v>
      </c>
      <c r="R85">
        <v>3787.4301759999998</v>
      </c>
      <c r="S85">
        <v>3744.4799800000001</v>
      </c>
      <c r="T85">
        <v>3702.4865719999998</v>
      </c>
      <c r="U85">
        <v>3674.6508789999998</v>
      </c>
      <c r="V85">
        <v>3664.7719729999999</v>
      </c>
      <c r="W85">
        <v>3656.0131839999999</v>
      </c>
      <c r="X85">
        <v>3648.280029</v>
      </c>
      <c r="Y85">
        <v>3646.7241210000002</v>
      </c>
      <c r="Z85">
        <v>3649.7473140000002</v>
      </c>
      <c r="AA85">
        <v>3651.6381839999999</v>
      </c>
      <c r="AB85">
        <v>3661.688721</v>
      </c>
      <c r="AC85">
        <v>3678.7145999999998</v>
      </c>
      <c r="AD85">
        <v>3704.8920899999998</v>
      </c>
      <c r="AE85">
        <v>3723.0173340000001</v>
      </c>
      <c r="AF85">
        <v>3742.9689939999998</v>
      </c>
      <c r="AG85">
        <v>3754.6381839999999</v>
      </c>
      <c r="AH85">
        <v>3763.2790530000002</v>
      </c>
      <c r="AI85">
        <v>3775.2172850000002</v>
      </c>
      <c r="AJ85">
        <v>3789.6323240000002</v>
      </c>
      <c r="AK85">
        <v>3807.9389649999998</v>
      </c>
      <c r="AL85" s="109">
        <v>1E-3</v>
      </c>
    </row>
    <row r="86" spans="1:38" ht="15" customHeight="1">
      <c r="C86" t="s">
        <v>1221</v>
      </c>
      <c r="D86" t="s">
        <v>2702</v>
      </c>
      <c r="E86" t="s">
        <v>2703</v>
      </c>
      <c r="G86" t="s">
        <v>2704</v>
      </c>
    </row>
    <row r="87" spans="1:38" ht="15" customHeight="1">
      <c r="A87" s="122" t="s">
        <v>115</v>
      </c>
      <c r="B87" s="111" t="s">
        <v>769</v>
      </c>
      <c r="C87" t="s">
        <v>1266</v>
      </c>
      <c r="D87" t="s">
        <v>2705</v>
      </c>
      <c r="E87" t="s">
        <v>2706</v>
      </c>
      <c r="F87" t="s">
        <v>1294</v>
      </c>
      <c r="G87">
        <v>4646.3789059999999</v>
      </c>
      <c r="H87">
        <v>4739.3491210000002</v>
      </c>
      <c r="I87">
        <v>4865.5805659999996</v>
      </c>
      <c r="J87">
        <v>4911.4135740000002</v>
      </c>
      <c r="K87">
        <v>4965.5849609999996</v>
      </c>
      <c r="L87">
        <v>5012.1455079999996</v>
      </c>
      <c r="M87">
        <v>5010.001953</v>
      </c>
      <c r="N87">
        <v>4979.189453</v>
      </c>
      <c r="O87">
        <v>4942.7895509999998</v>
      </c>
      <c r="P87">
        <v>4896.5888670000004</v>
      </c>
      <c r="Q87">
        <v>4855.7246089999999</v>
      </c>
      <c r="R87">
        <v>4817.326172</v>
      </c>
      <c r="S87">
        <v>4783.6743159999996</v>
      </c>
      <c r="T87">
        <v>4748.658203</v>
      </c>
      <c r="U87">
        <v>4729.6948240000002</v>
      </c>
      <c r="V87">
        <v>4731.9438479999999</v>
      </c>
      <c r="W87">
        <v>4733.8554690000001</v>
      </c>
      <c r="X87">
        <v>4736.1713870000003</v>
      </c>
      <c r="Y87">
        <v>4746.1196289999998</v>
      </c>
      <c r="Z87">
        <v>4762.2338870000003</v>
      </c>
      <c r="AA87">
        <v>4775.576172</v>
      </c>
      <c r="AB87">
        <v>4798.8657229999999</v>
      </c>
      <c r="AC87">
        <v>4830.001953</v>
      </c>
      <c r="AD87">
        <v>4873.2880859999996</v>
      </c>
      <c r="AE87">
        <v>4906.2783200000003</v>
      </c>
      <c r="AF87">
        <v>4942.0234380000002</v>
      </c>
      <c r="AG87">
        <v>4966.9780270000001</v>
      </c>
      <c r="AH87">
        <v>4989.1303710000002</v>
      </c>
      <c r="AI87">
        <v>5016.955078</v>
      </c>
      <c r="AJ87">
        <v>5048.0107420000004</v>
      </c>
      <c r="AK87">
        <v>5084.3339839999999</v>
      </c>
      <c r="AL87" s="109">
        <v>3.0000000000000001E-3</v>
      </c>
    </row>
    <row r="88" spans="1:38" ht="15" customHeight="1">
      <c r="A88" s="122" t="s">
        <v>114</v>
      </c>
      <c r="B88" s="111" t="s">
        <v>768</v>
      </c>
      <c r="C88" t="s">
        <v>1352</v>
      </c>
      <c r="D88" t="s">
        <v>2707</v>
      </c>
      <c r="E88" t="s">
        <v>2708</v>
      </c>
      <c r="F88" t="s">
        <v>1294</v>
      </c>
      <c r="G88">
        <v>460.86975100000001</v>
      </c>
      <c r="H88">
        <v>464.52282700000001</v>
      </c>
      <c r="I88">
        <v>469.54321299999998</v>
      </c>
      <c r="J88">
        <v>465.99099699999999</v>
      </c>
      <c r="K88">
        <v>463.69515999999999</v>
      </c>
      <c r="L88">
        <v>461.26968399999998</v>
      </c>
      <c r="M88">
        <v>457.29605099999998</v>
      </c>
      <c r="N88">
        <v>454.04574600000001</v>
      </c>
      <c r="O88">
        <v>453.400757</v>
      </c>
      <c r="P88">
        <v>453.936127</v>
      </c>
      <c r="Q88">
        <v>456.04293799999999</v>
      </c>
      <c r="R88">
        <v>458.55139200000002</v>
      </c>
      <c r="S88">
        <v>462.03924599999999</v>
      </c>
      <c r="T88">
        <v>465.12713600000001</v>
      </c>
      <c r="U88">
        <v>469.47937000000002</v>
      </c>
      <c r="V88">
        <v>475.35687300000001</v>
      </c>
      <c r="W88">
        <v>480.72488399999997</v>
      </c>
      <c r="X88">
        <v>486.78750600000001</v>
      </c>
      <c r="Y88">
        <v>493.66656499999999</v>
      </c>
      <c r="Z88">
        <v>501.82000699999998</v>
      </c>
      <c r="AA88">
        <v>509.34664900000001</v>
      </c>
      <c r="AB88">
        <v>518.26178000000004</v>
      </c>
      <c r="AC88">
        <v>527.90002400000003</v>
      </c>
      <c r="AD88">
        <v>539.17065400000001</v>
      </c>
      <c r="AE88">
        <v>549.62530500000003</v>
      </c>
      <c r="AF88">
        <v>560.49871800000005</v>
      </c>
      <c r="AG88">
        <v>570.46868900000004</v>
      </c>
      <c r="AH88">
        <v>580.66192599999999</v>
      </c>
      <c r="AI88">
        <v>591.99530000000004</v>
      </c>
      <c r="AJ88">
        <v>603.85858199999996</v>
      </c>
      <c r="AK88">
        <v>616.45465100000001</v>
      </c>
      <c r="AL88" s="109">
        <v>0.01</v>
      </c>
    </row>
    <row r="89" spans="1:38" ht="15" customHeight="1">
      <c r="A89" s="122" t="s">
        <v>853</v>
      </c>
      <c r="B89" s="111" t="s">
        <v>767</v>
      </c>
      <c r="C89" t="s">
        <v>1273</v>
      </c>
      <c r="D89" t="s">
        <v>2709</v>
      </c>
      <c r="E89" t="s">
        <v>2710</v>
      </c>
      <c r="F89" t="s">
        <v>1294</v>
      </c>
      <c r="G89">
        <v>1.628536</v>
      </c>
      <c r="H89">
        <v>1.7773559999999999</v>
      </c>
      <c r="I89">
        <v>1.9456089999999999</v>
      </c>
      <c r="J89">
        <v>2.0777999999999999</v>
      </c>
      <c r="K89">
        <v>2.206099</v>
      </c>
      <c r="L89">
        <v>2.3248259999999998</v>
      </c>
      <c r="M89">
        <v>2.417751</v>
      </c>
      <c r="N89">
        <v>2.4950869999999998</v>
      </c>
      <c r="O89">
        <v>2.573248</v>
      </c>
      <c r="P89">
        <v>2.6484380000000001</v>
      </c>
      <c r="Q89">
        <v>2.729501</v>
      </c>
      <c r="R89">
        <v>2.8147829999999998</v>
      </c>
      <c r="S89">
        <v>2.9065439999999998</v>
      </c>
      <c r="T89">
        <v>3.0061990000000001</v>
      </c>
      <c r="U89">
        <v>3.1255259999999998</v>
      </c>
      <c r="V89">
        <v>3.2563960000000001</v>
      </c>
      <c r="W89">
        <v>3.3877389999999998</v>
      </c>
      <c r="X89">
        <v>3.5231690000000002</v>
      </c>
      <c r="Y89">
        <v>3.671373</v>
      </c>
      <c r="Z89">
        <v>3.8304819999999999</v>
      </c>
      <c r="AA89">
        <v>3.9912010000000002</v>
      </c>
      <c r="AB89">
        <v>4.1664060000000003</v>
      </c>
      <c r="AC89">
        <v>4.3517989999999998</v>
      </c>
      <c r="AD89">
        <v>4.5521599999999998</v>
      </c>
      <c r="AE89">
        <v>4.7480570000000002</v>
      </c>
      <c r="AF89">
        <v>4.9549649999999996</v>
      </c>
      <c r="AG89">
        <v>5.1609420000000004</v>
      </c>
      <c r="AH89">
        <v>5.3756110000000001</v>
      </c>
      <c r="AI89">
        <v>5.6106429999999996</v>
      </c>
      <c r="AJ89">
        <v>5.8543520000000004</v>
      </c>
      <c r="AK89">
        <v>6.1199649999999997</v>
      </c>
      <c r="AL89" s="109">
        <v>4.4999999999999998E-2</v>
      </c>
    </row>
    <row r="90" spans="1:38" ht="15" customHeight="1">
      <c r="A90" s="122" t="s">
        <v>113</v>
      </c>
      <c r="B90" s="111" t="s">
        <v>766</v>
      </c>
      <c r="C90" t="s">
        <v>1282</v>
      </c>
      <c r="D90" t="s">
        <v>2711</v>
      </c>
      <c r="E90" t="s">
        <v>2712</v>
      </c>
      <c r="F90" t="s">
        <v>1294</v>
      </c>
      <c r="G90">
        <v>47.953029999999998</v>
      </c>
      <c r="H90">
        <v>49.845165000000001</v>
      </c>
      <c r="I90">
        <v>51.532200000000003</v>
      </c>
      <c r="J90">
        <v>51.778038000000002</v>
      </c>
      <c r="K90">
        <v>51.581299000000001</v>
      </c>
      <c r="L90">
        <v>51.004958999999999</v>
      </c>
      <c r="M90">
        <v>49.846718000000003</v>
      </c>
      <c r="N90">
        <v>48.45261</v>
      </c>
      <c r="O90">
        <v>47.096378000000001</v>
      </c>
      <c r="P90">
        <v>45.747577999999997</v>
      </c>
      <c r="Q90">
        <v>44.559382999999997</v>
      </c>
      <c r="R90">
        <v>43.536991</v>
      </c>
      <c r="S90">
        <v>42.794024999999998</v>
      </c>
      <c r="T90">
        <v>42.331420999999999</v>
      </c>
      <c r="U90">
        <v>42.288643</v>
      </c>
      <c r="V90">
        <v>42.702843000000001</v>
      </c>
      <c r="W90">
        <v>43.356655000000003</v>
      </c>
      <c r="X90">
        <v>44.278357999999997</v>
      </c>
      <c r="Y90">
        <v>45.496887000000001</v>
      </c>
      <c r="Z90">
        <v>47.027118999999999</v>
      </c>
      <c r="AA90">
        <v>48.864623999999999</v>
      </c>
      <c r="AB90">
        <v>51.153297000000002</v>
      </c>
      <c r="AC90">
        <v>53.854602999999997</v>
      </c>
      <c r="AD90">
        <v>57.028579999999998</v>
      </c>
      <c r="AE90">
        <v>60.461334000000001</v>
      </c>
      <c r="AF90">
        <v>64.378838000000002</v>
      </c>
      <c r="AG90">
        <v>68.652137999999994</v>
      </c>
      <c r="AH90">
        <v>73.334320000000005</v>
      </c>
      <c r="AI90">
        <v>78.528107000000006</v>
      </c>
      <c r="AJ90">
        <v>84.369026000000005</v>
      </c>
      <c r="AK90">
        <v>90.907668999999999</v>
      </c>
      <c r="AL90" s="109">
        <v>2.1999999999999999E-2</v>
      </c>
    </row>
    <row r="91" spans="1:38" ht="15" customHeight="1">
      <c r="A91" s="122" t="s">
        <v>114</v>
      </c>
      <c r="B91" s="111" t="s">
        <v>765</v>
      </c>
      <c r="C91" t="s">
        <v>2548</v>
      </c>
      <c r="D91" t="s">
        <v>2713</v>
      </c>
      <c r="E91" t="s">
        <v>2714</v>
      </c>
      <c r="F91" t="s">
        <v>1294</v>
      </c>
      <c r="G91">
        <v>60.468150999999999</v>
      </c>
      <c r="H91">
        <v>66.299071999999995</v>
      </c>
      <c r="I91">
        <v>72.175606000000002</v>
      </c>
      <c r="J91">
        <v>76.444137999999995</v>
      </c>
      <c r="K91">
        <v>80.637550000000005</v>
      </c>
      <c r="L91">
        <v>84.690230999999997</v>
      </c>
      <c r="M91">
        <v>88.238372999999996</v>
      </c>
      <c r="N91">
        <v>91.903319999999994</v>
      </c>
      <c r="O91">
        <v>96.074439999999996</v>
      </c>
      <c r="P91">
        <v>100.60952</v>
      </c>
      <c r="Q91">
        <v>105.468964</v>
      </c>
      <c r="R91">
        <v>110.5457</v>
      </c>
      <c r="S91">
        <v>115.838318</v>
      </c>
      <c r="T91">
        <v>121.096039</v>
      </c>
      <c r="U91">
        <v>126.64123499999999</v>
      </c>
      <c r="V91">
        <v>132.617752</v>
      </c>
      <c r="W91">
        <v>138.44786099999999</v>
      </c>
      <c r="X91">
        <v>144.48704499999999</v>
      </c>
      <c r="Y91">
        <v>150.83395400000001</v>
      </c>
      <c r="Z91">
        <v>157.63082900000001</v>
      </c>
      <c r="AA91">
        <v>164.463089</v>
      </c>
      <c r="AB91">
        <v>172.10832199999999</v>
      </c>
      <c r="AC91">
        <v>180.521072</v>
      </c>
      <c r="AD91">
        <v>189.730988</v>
      </c>
      <c r="AE91">
        <v>198.924072</v>
      </c>
      <c r="AF91">
        <v>208.80064400000001</v>
      </c>
      <c r="AG91">
        <v>218.738281</v>
      </c>
      <c r="AH91">
        <v>229.24539200000001</v>
      </c>
      <c r="AI91">
        <v>240.63826</v>
      </c>
      <c r="AJ91">
        <v>252.60655199999999</v>
      </c>
      <c r="AK91">
        <v>265.29858400000001</v>
      </c>
      <c r="AL91" s="109">
        <v>5.0999999999999997E-2</v>
      </c>
    </row>
    <row r="92" spans="1:38" ht="15" customHeight="1">
      <c r="A92" s="122" t="s">
        <v>112</v>
      </c>
      <c r="B92" s="111" t="s">
        <v>764</v>
      </c>
      <c r="C92" t="s">
        <v>1577</v>
      </c>
      <c r="D92" t="s">
        <v>2715</v>
      </c>
      <c r="E92" t="s">
        <v>2716</v>
      </c>
      <c r="F92" t="s">
        <v>1294</v>
      </c>
      <c r="G92">
        <v>8.9997999999999995E-2</v>
      </c>
      <c r="H92">
        <v>0.163688</v>
      </c>
      <c r="I92">
        <v>0.249974</v>
      </c>
      <c r="J92">
        <v>0.337198</v>
      </c>
      <c r="K92">
        <v>0.42652699999999999</v>
      </c>
      <c r="L92">
        <v>0.51549299999999998</v>
      </c>
      <c r="M92">
        <v>0.597889</v>
      </c>
      <c r="N92">
        <v>0.67499200000000004</v>
      </c>
      <c r="O92">
        <v>0.75191300000000005</v>
      </c>
      <c r="P92">
        <v>0.82803800000000005</v>
      </c>
      <c r="Q92">
        <v>0.90481400000000001</v>
      </c>
      <c r="R92">
        <v>0.98185599999999995</v>
      </c>
      <c r="S92">
        <v>1.059515</v>
      </c>
      <c r="T92">
        <v>1.1359090000000001</v>
      </c>
      <c r="U92">
        <v>1.215317</v>
      </c>
      <c r="V92">
        <v>1.3000130000000001</v>
      </c>
      <c r="W92">
        <v>1.3848370000000001</v>
      </c>
      <c r="X92">
        <v>1.471303</v>
      </c>
      <c r="Y92">
        <v>1.5641339999999999</v>
      </c>
      <c r="Z92">
        <v>1.6610320000000001</v>
      </c>
      <c r="AA92">
        <v>1.759606</v>
      </c>
      <c r="AB92">
        <v>1.8651279999999999</v>
      </c>
      <c r="AC92">
        <v>1.976728</v>
      </c>
      <c r="AD92">
        <v>2.0954579999999998</v>
      </c>
      <c r="AE92">
        <v>2.2125650000000001</v>
      </c>
      <c r="AF92">
        <v>2.3353069999999998</v>
      </c>
      <c r="AG92">
        <v>2.4583659999999998</v>
      </c>
      <c r="AH92">
        <v>2.5862150000000002</v>
      </c>
      <c r="AI92">
        <v>2.7240229999999999</v>
      </c>
      <c r="AJ92">
        <v>2.8703340000000002</v>
      </c>
      <c r="AK92">
        <v>3.0275319999999999</v>
      </c>
      <c r="AL92" s="109">
        <v>0.124</v>
      </c>
    </row>
    <row r="93" spans="1:38" ht="15" customHeight="1">
      <c r="A93" s="122" t="s">
        <v>116</v>
      </c>
      <c r="B93" s="111" t="s">
        <v>763</v>
      </c>
      <c r="C93" t="s">
        <v>2549</v>
      </c>
      <c r="D93" t="s">
        <v>2717</v>
      </c>
      <c r="E93" t="s">
        <v>2718</v>
      </c>
      <c r="F93" t="s">
        <v>1294</v>
      </c>
      <c r="G93">
        <v>0.16417799999999999</v>
      </c>
      <c r="H93">
        <v>0.26693099999999997</v>
      </c>
      <c r="I93">
        <v>0.38777299999999998</v>
      </c>
      <c r="J93">
        <v>0.50831300000000001</v>
      </c>
      <c r="K93">
        <v>0.62991600000000003</v>
      </c>
      <c r="L93">
        <v>0.74863999999999997</v>
      </c>
      <c r="M93">
        <v>0.85668999999999995</v>
      </c>
      <c r="N93">
        <v>0.95623100000000005</v>
      </c>
      <c r="O93">
        <v>1.0542860000000001</v>
      </c>
      <c r="P93">
        <v>1.1494120000000001</v>
      </c>
      <c r="Q93">
        <v>1.2439579999999999</v>
      </c>
      <c r="R93">
        <v>1.337242</v>
      </c>
      <c r="S93">
        <v>1.4299170000000001</v>
      </c>
      <c r="T93">
        <v>1.5200469999999999</v>
      </c>
      <c r="U93">
        <v>1.613666</v>
      </c>
      <c r="V93">
        <v>1.714121</v>
      </c>
      <c r="W93">
        <v>1.815647</v>
      </c>
      <c r="X93">
        <v>1.9204330000000001</v>
      </c>
      <c r="Y93">
        <v>2.0310389999999998</v>
      </c>
      <c r="Z93">
        <v>2.14601</v>
      </c>
      <c r="AA93">
        <v>2.2644700000000002</v>
      </c>
      <c r="AB93">
        <v>2.3944179999999999</v>
      </c>
      <c r="AC93">
        <v>2.5303179999999998</v>
      </c>
      <c r="AD93">
        <v>2.675154</v>
      </c>
      <c r="AE93">
        <v>2.8178030000000001</v>
      </c>
      <c r="AF93">
        <v>2.9672719999999999</v>
      </c>
      <c r="AG93">
        <v>3.1168439999999999</v>
      </c>
      <c r="AH93">
        <v>3.2720690000000001</v>
      </c>
      <c r="AI93">
        <v>3.4394049999999998</v>
      </c>
      <c r="AJ93">
        <v>3.617248</v>
      </c>
      <c r="AK93">
        <v>3.8085680000000002</v>
      </c>
      <c r="AL93" s="109">
        <v>0.11</v>
      </c>
    </row>
    <row r="94" spans="1:38" ht="15" customHeight="1">
      <c r="A94" s="122" t="s">
        <v>116</v>
      </c>
      <c r="B94" s="111" t="s">
        <v>762</v>
      </c>
      <c r="C94" t="s">
        <v>2550</v>
      </c>
      <c r="D94" t="s">
        <v>2719</v>
      </c>
      <c r="E94" t="s">
        <v>2720</v>
      </c>
      <c r="F94" t="s">
        <v>1294</v>
      </c>
      <c r="G94">
        <v>0.17280000000000001</v>
      </c>
      <c r="H94">
        <v>0.28568500000000002</v>
      </c>
      <c r="I94">
        <v>0.41936800000000002</v>
      </c>
      <c r="J94">
        <v>0.55304600000000004</v>
      </c>
      <c r="K94">
        <v>0.68893400000000005</v>
      </c>
      <c r="L94">
        <v>0.82306100000000004</v>
      </c>
      <c r="M94">
        <v>0.94603899999999996</v>
      </c>
      <c r="N94">
        <v>1.0599270000000001</v>
      </c>
      <c r="O94">
        <v>1.1728529999999999</v>
      </c>
      <c r="P94">
        <v>1.283515</v>
      </c>
      <c r="Q94">
        <v>1.3943859999999999</v>
      </c>
      <c r="R94">
        <v>1.504756</v>
      </c>
      <c r="S94">
        <v>1.615253</v>
      </c>
      <c r="T94">
        <v>1.7235240000000001</v>
      </c>
      <c r="U94">
        <v>1.8361529999999999</v>
      </c>
      <c r="V94">
        <v>1.956896</v>
      </c>
      <c r="W94">
        <v>2.0789949999999999</v>
      </c>
      <c r="X94">
        <v>2.2048130000000001</v>
      </c>
      <c r="Y94">
        <v>2.3375059999999999</v>
      </c>
      <c r="Z94">
        <v>2.4754770000000001</v>
      </c>
      <c r="AA94">
        <v>2.617353</v>
      </c>
      <c r="AB94">
        <v>2.7720829999999999</v>
      </c>
      <c r="AC94">
        <v>2.933786</v>
      </c>
      <c r="AD94">
        <v>3.1056979999999998</v>
      </c>
      <c r="AE94">
        <v>3.2752150000000002</v>
      </c>
      <c r="AF94">
        <v>3.4527459999999999</v>
      </c>
      <c r="AG94">
        <v>3.6304059999999998</v>
      </c>
      <c r="AH94">
        <v>3.814743</v>
      </c>
      <c r="AI94">
        <v>4.0133320000000001</v>
      </c>
      <c r="AJ94">
        <v>4.2238530000000001</v>
      </c>
      <c r="AK94">
        <v>4.4496909999999996</v>
      </c>
      <c r="AL94" s="109">
        <v>0.114</v>
      </c>
    </row>
    <row r="95" spans="1:38" ht="15" customHeight="1">
      <c r="A95" s="122" t="s">
        <v>854</v>
      </c>
      <c r="B95" s="111" t="s">
        <v>761</v>
      </c>
      <c r="C95" t="s">
        <v>1581</v>
      </c>
      <c r="D95" t="s">
        <v>2721</v>
      </c>
      <c r="E95" t="s">
        <v>2722</v>
      </c>
      <c r="F95" t="s">
        <v>1294</v>
      </c>
      <c r="G95">
        <v>0.13279199999999999</v>
      </c>
      <c r="H95">
        <v>0.25992599999999999</v>
      </c>
      <c r="I95">
        <v>0.41427199999999997</v>
      </c>
      <c r="J95">
        <v>0.57395099999999999</v>
      </c>
      <c r="K95">
        <v>0.73885999999999996</v>
      </c>
      <c r="L95">
        <v>0.90507099999999996</v>
      </c>
      <c r="M95">
        <v>1.0615019999999999</v>
      </c>
      <c r="N95">
        <v>1.208407</v>
      </c>
      <c r="O95">
        <v>1.3531470000000001</v>
      </c>
      <c r="P95">
        <v>1.497633</v>
      </c>
      <c r="Q95">
        <v>1.645084</v>
      </c>
      <c r="R95">
        <v>1.7943979999999999</v>
      </c>
      <c r="S95">
        <v>1.9460789999999999</v>
      </c>
      <c r="T95">
        <v>2.0955010000000001</v>
      </c>
      <c r="U95">
        <v>2.2496239999999998</v>
      </c>
      <c r="V95">
        <v>2.4129040000000002</v>
      </c>
      <c r="W95">
        <v>2.577223</v>
      </c>
      <c r="X95">
        <v>2.7436950000000002</v>
      </c>
      <c r="Y95">
        <v>2.9192119999999999</v>
      </c>
      <c r="Z95">
        <v>3.1030730000000002</v>
      </c>
      <c r="AA95">
        <v>3.2931789999999999</v>
      </c>
      <c r="AB95">
        <v>3.4983499999999998</v>
      </c>
      <c r="AC95">
        <v>3.715147</v>
      </c>
      <c r="AD95">
        <v>3.9479099999999998</v>
      </c>
      <c r="AE95">
        <v>4.1795640000000001</v>
      </c>
      <c r="AF95">
        <v>4.4228500000000004</v>
      </c>
      <c r="AG95">
        <v>4.6686120000000004</v>
      </c>
      <c r="AH95">
        <v>4.9224540000000001</v>
      </c>
      <c r="AI95">
        <v>5.1942959999999996</v>
      </c>
      <c r="AJ95">
        <v>5.4856660000000002</v>
      </c>
      <c r="AK95">
        <v>5.799258</v>
      </c>
      <c r="AL95" s="109">
        <v>0.13400000000000001</v>
      </c>
    </row>
    <row r="96" spans="1:38" ht="15" customHeight="1">
      <c r="B96" s="111" t="s">
        <v>760</v>
      </c>
      <c r="C96" t="s">
        <v>594</v>
      </c>
      <c r="D96" t="s">
        <v>2723</v>
      </c>
      <c r="E96" t="s">
        <v>2724</v>
      </c>
      <c r="F96" t="s">
        <v>1294</v>
      </c>
      <c r="G96">
        <v>5217.8579099999997</v>
      </c>
      <c r="H96">
        <v>5322.7734380000002</v>
      </c>
      <c r="I96">
        <v>5462.2470700000003</v>
      </c>
      <c r="J96">
        <v>5509.6748049999997</v>
      </c>
      <c r="K96">
        <v>5566.1865230000003</v>
      </c>
      <c r="L96">
        <v>5614.4267579999996</v>
      </c>
      <c r="M96">
        <v>5611.2626950000003</v>
      </c>
      <c r="N96">
        <v>5579.9892579999996</v>
      </c>
      <c r="O96">
        <v>5546.2666019999997</v>
      </c>
      <c r="P96">
        <v>5504.2871089999999</v>
      </c>
      <c r="Q96">
        <v>5469.7138670000004</v>
      </c>
      <c r="R96">
        <v>5438.3911129999997</v>
      </c>
      <c r="S96">
        <v>5413.3051759999998</v>
      </c>
      <c r="T96">
        <v>5386.6933589999999</v>
      </c>
      <c r="U96">
        <v>5378.1435549999997</v>
      </c>
      <c r="V96">
        <v>5393.2597660000001</v>
      </c>
      <c r="W96">
        <v>5407.6298829999996</v>
      </c>
      <c r="X96">
        <v>5423.5878910000001</v>
      </c>
      <c r="Y96">
        <v>5448.6391599999997</v>
      </c>
      <c r="Z96">
        <v>5481.9311520000001</v>
      </c>
      <c r="AA96">
        <v>5512.1757809999999</v>
      </c>
      <c r="AB96">
        <v>5555.0859380000002</v>
      </c>
      <c r="AC96">
        <v>5607.7861329999996</v>
      </c>
      <c r="AD96">
        <v>5675.595703</v>
      </c>
      <c r="AE96">
        <v>5732.5273440000001</v>
      </c>
      <c r="AF96">
        <v>5793.8349609999996</v>
      </c>
      <c r="AG96">
        <v>5843.8691410000001</v>
      </c>
      <c r="AH96">
        <v>5892.3432620000003</v>
      </c>
      <c r="AI96">
        <v>5949.0981449999999</v>
      </c>
      <c r="AJ96">
        <v>6010.8969729999999</v>
      </c>
      <c r="AK96">
        <v>6080.1982420000004</v>
      </c>
      <c r="AL96" s="109">
        <v>5.0000000000000001E-3</v>
      </c>
    </row>
    <row r="97" spans="1:38" ht="15" customHeight="1">
      <c r="C97" t="s">
        <v>2557</v>
      </c>
      <c r="E97" t="s">
        <v>2725</v>
      </c>
    </row>
    <row r="98" spans="1:38" ht="15" customHeight="1">
      <c r="C98" t="s">
        <v>1221</v>
      </c>
      <c r="E98" t="s">
        <v>2726</v>
      </c>
    </row>
    <row r="99" spans="1:38" ht="15" customHeight="1">
      <c r="A99" s="122" t="s">
        <v>115</v>
      </c>
      <c r="B99" s="111" t="s">
        <v>759</v>
      </c>
      <c r="C99" t="s">
        <v>1266</v>
      </c>
      <c r="D99" t="s">
        <v>2727</v>
      </c>
      <c r="E99" t="s">
        <v>2728</v>
      </c>
      <c r="F99" t="s">
        <v>2729</v>
      </c>
      <c r="G99">
        <v>14.441151</v>
      </c>
      <c r="H99">
        <v>14.628738</v>
      </c>
      <c r="I99">
        <v>14.826855</v>
      </c>
      <c r="J99">
        <v>15.032551</v>
      </c>
      <c r="K99">
        <v>15.251995000000001</v>
      </c>
      <c r="L99">
        <v>15.486542999999999</v>
      </c>
      <c r="M99">
        <v>15.729711999999999</v>
      </c>
      <c r="N99">
        <v>15.97142</v>
      </c>
      <c r="O99">
        <v>16.200776999999999</v>
      </c>
      <c r="P99">
        <v>16.420397000000001</v>
      </c>
      <c r="Q99">
        <v>16.622484</v>
      </c>
      <c r="R99">
        <v>16.806244</v>
      </c>
      <c r="S99">
        <v>16.974647999999998</v>
      </c>
      <c r="T99">
        <v>17.128364999999999</v>
      </c>
      <c r="U99">
        <v>17.265326999999999</v>
      </c>
      <c r="V99">
        <v>17.388414000000001</v>
      </c>
      <c r="W99">
        <v>17.500191000000001</v>
      </c>
      <c r="X99">
        <v>17.601517000000001</v>
      </c>
      <c r="Y99">
        <v>17.693231999999998</v>
      </c>
      <c r="Z99">
        <v>17.772932000000001</v>
      </c>
      <c r="AA99">
        <v>17.842500999999999</v>
      </c>
      <c r="AB99">
        <v>17.902698999999998</v>
      </c>
      <c r="AC99">
        <v>17.955086000000001</v>
      </c>
      <c r="AD99">
        <v>17.998446000000001</v>
      </c>
      <c r="AE99">
        <v>18.034400999999999</v>
      </c>
      <c r="AF99">
        <v>18.065225999999999</v>
      </c>
      <c r="AG99">
        <v>18.092281</v>
      </c>
      <c r="AH99">
        <v>18.114474999999999</v>
      </c>
      <c r="AI99">
        <v>18.132636999999999</v>
      </c>
      <c r="AJ99">
        <v>18.148385999999999</v>
      </c>
      <c r="AK99">
        <v>18.161615000000001</v>
      </c>
      <c r="AL99" s="109">
        <v>8.0000000000000002E-3</v>
      </c>
    </row>
    <row r="100" spans="1:38" ht="15" customHeight="1">
      <c r="A100" s="122" t="s">
        <v>114</v>
      </c>
      <c r="B100" s="111" t="s">
        <v>758</v>
      </c>
      <c r="C100" t="s">
        <v>1352</v>
      </c>
      <c r="D100" t="s">
        <v>2730</v>
      </c>
      <c r="E100" t="s">
        <v>2731</v>
      </c>
      <c r="F100" t="s">
        <v>1718</v>
      </c>
      <c r="G100">
        <v>9.9266389999999998</v>
      </c>
      <c r="H100">
        <v>10.047264999999999</v>
      </c>
      <c r="I100">
        <v>10.179485</v>
      </c>
      <c r="J100">
        <v>10.322433</v>
      </c>
      <c r="K100">
        <v>10.480319</v>
      </c>
      <c r="L100">
        <v>10.651832000000001</v>
      </c>
      <c r="M100">
        <v>10.832162</v>
      </c>
      <c r="N100">
        <v>11.020344</v>
      </c>
      <c r="O100">
        <v>11.206970999999999</v>
      </c>
      <c r="P100">
        <v>11.395505</v>
      </c>
      <c r="Q100">
        <v>11.579355</v>
      </c>
      <c r="R100">
        <v>11.762096</v>
      </c>
      <c r="S100">
        <v>11.935959</v>
      </c>
      <c r="T100">
        <v>12.098836</v>
      </c>
      <c r="U100">
        <v>12.252234</v>
      </c>
      <c r="V100">
        <v>12.398338000000001</v>
      </c>
      <c r="W100">
        <v>12.534537</v>
      </c>
      <c r="X100">
        <v>12.661916</v>
      </c>
      <c r="Y100">
        <v>12.78312</v>
      </c>
      <c r="Z100">
        <v>12.898834000000001</v>
      </c>
      <c r="AA100">
        <v>13.008051</v>
      </c>
      <c r="AB100">
        <v>13.106111</v>
      </c>
      <c r="AC100">
        <v>13.196059</v>
      </c>
      <c r="AD100">
        <v>13.277345</v>
      </c>
      <c r="AE100">
        <v>13.350287</v>
      </c>
      <c r="AF100">
        <v>13.416955</v>
      </c>
      <c r="AG100">
        <v>13.477194000000001</v>
      </c>
      <c r="AH100">
        <v>13.533129000000001</v>
      </c>
      <c r="AI100">
        <v>13.587325999999999</v>
      </c>
      <c r="AJ100">
        <v>13.639747</v>
      </c>
      <c r="AK100">
        <v>13.692322000000001</v>
      </c>
      <c r="AL100" s="109">
        <v>1.0999999999999999E-2</v>
      </c>
    </row>
    <row r="101" spans="1:38" ht="15" customHeight="1">
      <c r="A101" s="122" t="s">
        <v>853</v>
      </c>
      <c r="B101" s="111" t="s">
        <v>757</v>
      </c>
      <c r="C101" t="s">
        <v>1273</v>
      </c>
      <c r="D101" t="s">
        <v>2732</v>
      </c>
      <c r="E101" t="s">
        <v>2733</v>
      </c>
      <c r="F101" t="s">
        <v>1718</v>
      </c>
      <c r="G101">
        <v>11.814458999999999</v>
      </c>
      <c r="H101">
        <v>12.035695</v>
      </c>
      <c r="I101">
        <v>12.181948</v>
      </c>
      <c r="J101">
        <v>12.289887</v>
      </c>
      <c r="K101">
        <v>12.388009</v>
      </c>
      <c r="L101">
        <v>12.488956999999999</v>
      </c>
      <c r="M101">
        <v>12.598053999999999</v>
      </c>
      <c r="N101">
        <v>12.716735999999999</v>
      </c>
      <c r="O101">
        <v>12.81616</v>
      </c>
      <c r="P101">
        <v>12.905619</v>
      </c>
      <c r="Q101">
        <v>12.988258</v>
      </c>
      <c r="R101">
        <v>13.053436</v>
      </c>
      <c r="S101">
        <v>13.114386</v>
      </c>
      <c r="T101">
        <v>13.171251</v>
      </c>
      <c r="U101">
        <v>13.220426</v>
      </c>
      <c r="V101">
        <v>13.266594</v>
      </c>
      <c r="W101">
        <v>13.310082</v>
      </c>
      <c r="X101">
        <v>13.351424</v>
      </c>
      <c r="Y101">
        <v>13.391095</v>
      </c>
      <c r="Z101">
        <v>13.428837</v>
      </c>
      <c r="AA101">
        <v>13.466564999999999</v>
      </c>
      <c r="AB101">
        <v>13.502083000000001</v>
      </c>
      <c r="AC101">
        <v>13.535717999999999</v>
      </c>
      <c r="AD101">
        <v>13.567406</v>
      </c>
      <c r="AE101">
        <v>13.597003000000001</v>
      </c>
      <c r="AF101">
        <v>13.624390999999999</v>
      </c>
      <c r="AG101">
        <v>13.649222</v>
      </c>
      <c r="AH101">
        <v>13.670792</v>
      </c>
      <c r="AI101">
        <v>13.689068000000001</v>
      </c>
      <c r="AJ101">
        <v>13.704409</v>
      </c>
      <c r="AK101">
        <v>13.717224</v>
      </c>
      <c r="AL101" s="109">
        <v>5.0000000000000001E-3</v>
      </c>
    </row>
    <row r="102" spans="1:38" ht="15" customHeight="1">
      <c r="A102" s="122" t="s">
        <v>113</v>
      </c>
      <c r="B102" s="111" t="s">
        <v>756</v>
      </c>
      <c r="C102" t="s">
        <v>1282</v>
      </c>
      <c r="D102" t="s">
        <v>2734</v>
      </c>
      <c r="E102" t="s">
        <v>2735</v>
      </c>
      <c r="F102" t="s">
        <v>1718</v>
      </c>
      <c r="G102">
        <v>11.239466</v>
      </c>
      <c r="H102">
        <v>11.575377</v>
      </c>
      <c r="I102">
        <v>11.802208</v>
      </c>
      <c r="J102">
        <v>11.983522000000001</v>
      </c>
      <c r="K102">
        <v>12.15204</v>
      </c>
      <c r="L102">
        <v>12.321821</v>
      </c>
      <c r="M102">
        <v>12.496672999999999</v>
      </c>
      <c r="N102">
        <v>12.678108999999999</v>
      </c>
      <c r="O102">
        <v>12.830679999999999</v>
      </c>
      <c r="P102">
        <v>12.967447999999999</v>
      </c>
      <c r="Q102">
        <v>13.091060000000001</v>
      </c>
      <c r="R102">
        <v>13.202503999999999</v>
      </c>
      <c r="S102">
        <v>13.300399000000001</v>
      </c>
      <c r="T102">
        <v>13.385134000000001</v>
      </c>
      <c r="U102">
        <v>13.457652</v>
      </c>
      <c r="V102">
        <v>13.519247999999999</v>
      </c>
      <c r="W102">
        <v>13.571305000000001</v>
      </c>
      <c r="X102">
        <v>13.615952</v>
      </c>
      <c r="Y102">
        <v>13.653896</v>
      </c>
      <c r="Z102">
        <v>13.687379</v>
      </c>
      <c r="AA102">
        <v>13.723508000000001</v>
      </c>
      <c r="AB102">
        <v>13.755007000000001</v>
      </c>
      <c r="AC102">
        <v>13.782095999999999</v>
      </c>
      <c r="AD102">
        <v>13.804919999999999</v>
      </c>
      <c r="AE102">
        <v>13.823008</v>
      </c>
      <c r="AF102">
        <v>13.836185</v>
      </c>
      <c r="AG102">
        <v>13.843932000000001</v>
      </c>
      <c r="AH102">
        <v>13.844525000000001</v>
      </c>
      <c r="AI102">
        <v>13.839772</v>
      </c>
      <c r="AJ102">
        <v>13.830671000000001</v>
      </c>
      <c r="AK102">
        <v>13.817937000000001</v>
      </c>
      <c r="AL102" s="109">
        <v>7.0000000000000001E-3</v>
      </c>
    </row>
    <row r="103" spans="1:38" ht="15" customHeight="1">
      <c r="A103" s="122" t="s">
        <v>114</v>
      </c>
      <c r="B103" s="111" t="s">
        <v>755</v>
      </c>
      <c r="C103" t="s">
        <v>2548</v>
      </c>
      <c r="D103" t="s">
        <v>2736</v>
      </c>
      <c r="E103" t="s">
        <v>2737</v>
      </c>
      <c r="F103" t="s">
        <v>1718</v>
      </c>
      <c r="G103">
        <v>10.253147</v>
      </c>
      <c r="H103">
        <v>10.360734000000001</v>
      </c>
      <c r="I103">
        <v>10.477677999999999</v>
      </c>
      <c r="J103">
        <v>10.603992</v>
      </c>
      <c r="K103">
        <v>10.742763999999999</v>
      </c>
      <c r="L103">
        <v>10.893625</v>
      </c>
      <c r="M103">
        <v>11.053193</v>
      </c>
      <c r="N103">
        <v>11.220317</v>
      </c>
      <c r="O103">
        <v>11.378232000000001</v>
      </c>
      <c r="P103">
        <v>11.536349</v>
      </c>
      <c r="Q103">
        <v>11.691799</v>
      </c>
      <c r="R103">
        <v>11.843816</v>
      </c>
      <c r="S103">
        <v>11.98864</v>
      </c>
      <c r="T103">
        <v>12.124869</v>
      </c>
      <c r="U103">
        <v>12.255699</v>
      </c>
      <c r="V103">
        <v>12.378715</v>
      </c>
      <c r="W103">
        <v>12.493363</v>
      </c>
      <c r="X103">
        <v>12.597605</v>
      </c>
      <c r="Y103">
        <v>12.695283999999999</v>
      </c>
      <c r="Z103">
        <v>12.784198</v>
      </c>
      <c r="AA103">
        <v>12.863796000000001</v>
      </c>
      <c r="AB103">
        <v>12.932888</v>
      </c>
      <c r="AC103">
        <v>12.993784</v>
      </c>
      <c r="AD103">
        <v>13.046919000000001</v>
      </c>
      <c r="AE103">
        <v>13.093370999999999</v>
      </c>
      <c r="AF103">
        <v>13.134365000000001</v>
      </c>
      <c r="AG103">
        <v>13.169283999999999</v>
      </c>
      <c r="AH103">
        <v>13.200457999999999</v>
      </c>
      <c r="AI103">
        <v>13.228944</v>
      </c>
      <c r="AJ103">
        <v>13.257667</v>
      </c>
      <c r="AK103">
        <v>13.285807999999999</v>
      </c>
      <c r="AL103" s="109">
        <v>8.9999999999999993E-3</v>
      </c>
    </row>
    <row r="104" spans="1:38" ht="15" customHeight="1">
      <c r="A104" s="122" t="s">
        <v>112</v>
      </c>
      <c r="B104" s="111" t="s">
        <v>754</v>
      </c>
      <c r="C104" t="s">
        <v>1577</v>
      </c>
      <c r="D104" t="s">
        <v>2738</v>
      </c>
      <c r="E104" t="s">
        <v>2739</v>
      </c>
      <c r="F104" t="s">
        <v>2729</v>
      </c>
      <c r="G104">
        <v>26.399440999999999</v>
      </c>
      <c r="H104">
        <v>26.755863000000002</v>
      </c>
      <c r="I104">
        <v>26.928557999999999</v>
      </c>
      <c r="J104">
        <v>27.043559999999999</v>
      </c>
      <c r="K104">
        <v>27.145251999999999</v>
      </c>
      <c r="L104">
        <v>27.251470999999999</v>
      </c>
      <c r="M104">
        <v>27.368781999999999</v>
      </c>
      <c r="N104">
        <v>27.500584</v>
      </c>
      <c r="O104">
        <v>27.630794999999999</v>
      </c>
      <c r="P104">
        <v>27.772300999999999</v>
      </c>
      <c r="Q104">
        <v>27.917207999999999</v>
      </c>
      <c r="R104">
        <v>28.057013999999999</v>
      </c>
      <c r="S104">
        <v>28.184104999999999</v>
      </c>
      <c r="T104">
        <v>28.298544</v>
      </c>
      <c r="U104">
        <v>28.399671999999999</v>
      </c>
      <c r="V104">
        <v>28.487069999999999</v>
      </c>
      <c r="W104">
        <v>28.561395999999998</v>
      </c>
      <c r="X104">
        <v>28.62377</v>
      </c>
      <c r="Y104">
        <v>28.675871000000001</v>
      </c>
      <c r="Z104">
        <v>28.720589</v>
      </c>
      <c r="AA104">
        <v>28.758986</v>
      </c>
      <c r="AB104">
        <v>28.792487999999999</v>
      </c>
      <c r="AC104">
        <v>28.822303999999999</v>
      </c>
      <c r="AD104">
        <v>28.843585999999998</v>
      </c>
      <c r="AE104">
        <v>28.865393000000001</v>
      </c>
      <c r="AF104">
        <v>28.887146000000001</v>
      </c>
      <c r="AG104">
        <v>28.908477999999999</v>
      </c>
      <c r="AH104">
        <v>28.929573000000001</v>
      </c>
      <c r="AI104">
        <v>28.950541000000001</v>
      </c>
      <c r="AJ104">
        <v>28.971117</v>
      </c>
      <c r="AK104">
        <v>28.990644</v>
      </c>
      <c r="AL104" s="109">
        <v>3.0000000000000001E-3</v>
      </c>
    </row>
    <row r="105" spans="1:38" ht="15" customHeight="1">
      <c r="A105" s="122" t="s">
        <v>116</v>
      </c>
      <c r="B105" s="111" t="s">
        <v>753</v>
      </c>
      <c r="C105" t="s">
        <v>2549</v>
      </c>
      <c r="D105" t="s">
        <v>2740</v>
      </c>
      <c r="E105" t="s">
        <v>2741</v>
      </c>
      <c r="F105" t="s">
        <v>2729</v>
      </c>
      <c r="G105">
        <v>22.632963</v>
      </c>
      <c r="H105">
        <v>22.805019000000001</v>
      </c>
      <c r="I105">
        <v>23.005239</v>
      </c>
      <c r="J105">
        <v>23.195965000000001</v>
      </c>
      <c r="K105">
        <v>23.416011999999998</v>
      </c>
      <c r="L105">
        <v>23.685102000000001</v>
      </c>
      <c r="M105">
        <v>23.992557999999999</v>
      </c>
      <c r="N105">
        <v>24.338844000000002</v>
      </c>
      <c r="O105">
        <v>24.667368</v>
      </c>
      <c r="P105">
        <v>25.024435</v>
      </c>
      <c r="Q105">
        <v>25.384039000000001</v>
      </c>
      <c r="R105">
        <v>25.738420000000001</v>
      </c>
      <c r="S105">
        <v>26.071756000000001</v>
      </c>
      <c r="T105">
        <v>26.371476999999999</v>
      </c>
      <c r="U105">
        <v>26.637753</v>
      </c>
      <c r="V105">
        <v>26.871957999999999</v>
      </c>
      <c r="W105">
        <v>27.074155999999999</v>
      </c>
      <c r="X105">
        <v>27.246549999999999</v>
      </c>
      <c r="Y105">
        <v>27.392555000000002</v>
      </c>
      <c r="Z105">
        <v>27.519750999999999</v>
      </c>
      <c r="AA105">
        <v>27.631689000000001</v>
      </c>
      <c r="AB105">
        <v>27.731079000000001</v>
      </c>
      <c r="AC105">
        <v>27.820191999999999</v>
      </c>
      <c r="AD105">
        <v>27.907637000000001</v>
      </c>
      <c r="AE105">
        <v>27.992422000000001</v>
      </c>
      <c r="AF105">
        <v>28.073622</v>
      </c>
      <c r="AG105">
        <v>28.149307</v>
      </c>
      <c r="AH105">
        <v>28.218852999999999</v>
      </c>
      <c r="AI105">
        <v>28.281551</v>
      </c>
      <c r="AJ105">
        <v>28.336206000000001</v>
      </c>
      <c r="AK105">
        <v>28.380762000000001</v>
      </c>
      <c r="AL105" s="109">
        <v>8.0000000000000002E-3</v>
      </c>
    </row>
    <row r="106" spans="1:38" ht="15" customHeight="1">
      <c r="A106" s="122" t="s">
        <v>116</v>
      </c>
      <c r="B106" s="111" t="s">
        <v>752</v>
      </c>
      <c r="C106" t="s">
        <v>2550</v>
      </c>
      <c r="D106" t="s">
        <v>2742</v>
      </c>
      <c r="E106" t="s">
        <v>2743</v>
      </c>
      <c r="F106" t="s">
        <v>1718</v>
      </c>
      <c r="G106">
        <v>18.318317</v>
      </c>
      <c r="H106">
        <v>18.485561000000001</v>
      </c>
      <c r="I106">
        <v>18.572817000000001</v>
      </c>
      <c r="J106">
        <v>18.650091</v>
      </c>
      <c r="K106">
        <v>18.732737</v>
      </c>
      <c r="L106">
        <v>18.828057999999999</v>
      </c>
      <c r="M106">
        <v>18.938272000000001</v>
      </c>
      <c r="N106">
        <v>19.066110999999999</v>
      </c>
      <c r="O106">
        <v>19.183599000000001</v>
      </c>
      <c r="P106">
        <v>19.305886999999998</v>
      </c>
      <c r="Q106">
        <v>19.424398</v>
      </c>
      <c r="R106">
        <v>19.536116</v>
      </c>
      <c r="S106">
        <v>19.635946000000001</v>
      </c>
      <c r="T106">
        <v>19.724335</v>
      </c>
      <c r="U106">
        <v>19.802139</v>
      </c>
      <c r="V106">
        <v>19.869484</v>
      </c>
      <c r="W106">
        <v>19.926494999999999</v>
      </c>
      <c r="X106">
        <v>19.974305999999999</v>
      </c>
      <c r="Y106">
        <v>20.008278000000001</v>
      </c>
      <c r="Z106">
        <v>20.038494</v>
      </c>
      <c r="AA106">
        <v>20.066004</v>
      </c>
      <c r="AB106">
        <v>20.092134000000001</v>
      </c>
      <c r="AC106">
        <v>20.117989999999999</v>
      </c>
      <c r="AD106">
        <v>20.146463000000001</v>
      </c>
      <c r="AE106">
        <v>20.175598000000001</v>
      </c>
      <c r="AF106">
        <v>20.207552</v>
      </c>
      <c r="AG106">
        <v>20.241367</v>
      </c>
      <c r="AH106">
        <v>20.276648999999999</v>
      </c>
      <c r="AI106">
        <v>20.312859</v>
      </c>
      <c r="AJ106">
        <v>20.348948</v>
      </c>
      <c r="AK106">
        <v>20.383913</v>
      </c>
      <c r="AL106" s="109">
        <v>4.0000000000000001E-3</v>
      </c>
    </row>
    <row r="107" spans="1:38" ht="15" customHeight="1">
      <c r="A107" s="122" t="s">
        <v>854</v>
      </c>
      <c r="B107" s="111" t="s">
        <v>751</v>
      </c>
      <c r="C107" t="s">
        <v>1581</v>
      </c>
      <c r="D107" t="s">
        <v>2744</v>
      </c>
      <c r="E107" t="s">
        <v>2745</v>
      </c>
      <c r="F107" t="s">
        <v>2729</v>
      </c>
      <c r="G107">
        <v>18.454547999999999</v>
      </c>
      <c r="H107">
        <v>17.221418</v>
      </c>
      <c r="I107">
        <v>16.866793000000001</v>
      </c>
      <c r="J107">
        <v>16.691296000000001</v>
      </c>
      <c r="K107">
        <v>16.584225</v>
      </c>
      <c r="L107">
        <v>16.511846999999999</v>
      </c>
      <c r="M107">
        <v>16.460584999999998</v>
      </c>
      <c r="N107">
        <v>16.422734999999999</v>
      </c>
      <c r="O107">
        <v>16.393345</v>
      </c>
      <c r="P107">
        <v>16.370138000000001</v>
      </c>
      <c r="Q107">
        <v>16.351755000000001</v>
      </c>
      <c r="R107">
        <v>16.337005999999999</v>
      </c>
      <c r="S107">
        <v>16.325168999999999</v>
      </c>
      <c r="T107">
        <v>16.315739000000001</v>
      </c>
      <c r="U107">
        <v>16.308304</v>
      </c>
      <c r="V107">
        <v>16.302492000000001</v>
      </c>
      <c r="W107">
        <v>16.298054</v>
      </c>
      <c r="X107">
        <v>16.294720000000002</v>
      </c>
      <c r="Y107">
        <v>16.292207999999999</v>
      </c>
      <c r="Z107">
        <v>16.287796</v>
      </c>
      <c r="AA107">
        <v>16.283563999999998</v>
      </c>
      <c r="AB107">
        <v>16.279828999999999</v>
      </c>
      <c r="AC107">
        <v>16.276516000000001</v>
      </c>
      <c r="AD107">
        <v>16.269548</v>
      </c>
      <c r="AE107">
        <v>16.264178999999999</v>
      </c>
      <c r="AF107">
        <v>16.260014000000002</v>
      </c>
      <c r="AG107">
        <v>16.256768999999998</v>
      </c>
      <c r="AH107">
        <v>16.254234</v>
      </c>
      <c r="AI107">
        <v>16.252253</v>
      </c>
      <c r="AJ107">
        <v>16.250693999999999</v>
      </c>
      <c r="AK107">
        <v>16.250617999999999</v>
      </c>
      <c r="AL107" s="109">
        <v>-4.0000000000000001E-3</v>
      </c>
    </row>
    <row r="108" spans="1:38" ht="15" customHeight="1">
      <c r="B108" s="111" t="s">
        <v>750</v>
      </c>
      <c r="C108" t="s">
        <v>2558</v>
      </c>
      <c r="D108" t="s">
        <v>2746</v>
      </c>
      <c r="E108" t="s">
        <v>2747</v>
      </c>
      <c r="G108">
        <v>13.189800999999999</v>
      </c>
      <c r="H108">
        <v>13.375156</v>
      </c>
      <c r="I108">
        <v>13.572721</v>
      </c>
      <c r="J108">
        <v>13.777642</v>
      </c>
      <c r="K108">
        <v>13.995559</v>
      </c>
      <c r="L108">
        <v>14.225581999999999</v>
      </c>
      <c r="M108">
        <v>14.460044999999999</v>
      </c>
      <c r="N108">
        <v>14.692441000000001</v>
      </c>
      <c r="O108">
        <v>14.913171</v>
      </c>
      <c r="P108">
        <v>15.124737</v>
      </c>
      <c r="Q108">
        <v>15.319850000000001</v>
      </c>
      <c r="R108">
        <v>15.500711000000001</v>
      </c>
      <c r="S108">
        <v>15.664879000000001</v>
      </c>
      <c r="T108">
        <v>15.812077</v>
      </c>
      <c r="U108">
        <v>15.943821</v>
      </c>
      <c r="V108">
        <v>16.063237999999998</v>
      </c>
      <c r="W108">
        <v>16.169933</v>
      </c>
      <c r="X108">
        <v>16.265076000000001</v>
      </c>
      <c r="Y108">
        <v>16.351177</v>
      </c>
      <c r="Z108">
        <v>16.427665999999999</v>
      </c>
      <c r="AA108">
        <v>16.494938000000001</v>
      </c>
      <c r="AB108">
        <v>16.551075000000001</v>
      </c>
      <c r="AC108">
        <v>16.599229999999999</v>
      </c>
      <c r="AD108">
        <v>16.638247</v>
      </c>
      <c r="AE108">
        <v>16.66939</v>
      </c>
      <c r="AF108">
        <v>16.695119999999999</v>
      </c>
      <c r="AG108">
        <v>16.716131000000001</v>
      </c>
      <c r="AH108">
        <v>16.732790000000001</v>
      </c>
      <c r="AI108">
        <v>16.746760999999999</v>
      </c>
      <c r="AJ108">
        <v>16.759088999999999</v>
      </c>
      <c r="AK108">
        <v>16.770112999999998</v>
      </c>
      <c r="AL108" s="109">
        <v>8.0000000000000002E-3</v>
      </c>
    </row>
    <row r="109" spans="1:38" ht="15" customHeight="1">
      <c r="C109" t="s">
        <v>1223</v>
      </c>
      <c r="E109" t="s">
        <v>2748</v>
      </c>
    </row>
    <row r="110" spans="1:38" ht="15" customHeight="1">
      <c r="A110" s="122" t="s">
        <v>115</v>
      </c>
      <c r="B110" s="111" t="s">
        <v>749</v>
      </c>
      <c r="C110" t="s">
        <v>1266</v>
      </c>
      <c r="D110" t="s">
        <v>2749</v>
      </c>
      <c r="E110" t="s">
        <v>2750</v>
      </c>
      <c r="F110" t="s">
        <v>2729</v>
      </c>
      <c r="G110">
        <v>8.9404749999999993</v>
      </c>
      <c r="H110">
        <v>9.0364559999999994</v>
      </c>
      <c r="I110">
        <v>9.1555060000000008</v>
      </c>
      <c r="J110">
        <v>9.2936859999999992</v>
      </c>
      <c r="K110">
        <v>9.4494419999999995</v>
      </c>
      <c r="L110">
        <v>9.6222110000000001</v>
      </c>
      <c r="M110">
        <v>9.8026370000000007</v>
      </c>
      <c r="N110">
        <v>9.9854190000000003</v>
      </c>
      <c r="O110">
        <v>10.161821</v>
      </c>
      <c r="P110">
        <v>10.347707</v>
      </c>
      <c r="Q110">
        <v>10.540713999999999</v>
      </c>
      <c r="R110">
        <v>10.740971999999999</v>
      </c>
      <c r="S110">
        <v>10.940163</v>
      </c>
      <c r="T110">
        <v>11.128415</v>
      </c>
      <c r="U110">
        <v>11.304808</v>
      </c>
      <c r="V110">
        <v>11.468162</v>
      </c>
      <c r="W110">
        <v>11.61716</v>
      </c>
      <c r="X110">
        <v>11.746677999999999</v>
      </c>
      <c r="Y110">
        <v>11.864013999999999</v>
      </c>
      <c r="Z110">
        <v>11.972716</v>
      </c>
      <c r="AA110">
        <v>12.073969999999999</v>
      </c>
      <c r="AB110">
        <v>12.166705</v>
      </c>
      <c r="AC110">
        <v>12.249510000000001</v>
      </c>
      <c r="AD110">
        <v>12.319685</v>
      </c>
      <c r="AE110">
        <v>12.378683000000001</v>
      </c>
      <c r="AF110">
        <v>12.430021999999999</v>
      </c>
      <c r="AG110">
        <v>12.476145000000001</v>
      </c>
      <c r="AH110">
        <v>12.515844</v>
      </c>
      <c r="AI110">
        <v>12.550516999999999</v>
      </c>
      <c r="AJ110">
        <v>12.582235000000001</v>
      </c>
      <c r="AK110">
        <v>12.611659</v>
      </c>
      <c r="AL110" s="109">
        <v>1.2E-2</v>
      </c>
    </row>
    <row r="111" spans="1:38" ht="15" customHeight="1">
      <c r="A111" s="122" t="s">
        <v>114</v>
      </c>
      <c r="B111" s="111" t="s">
        <v>748</v>
      </c>
      <c r="C111" t="s">
        <v>1352</v>
      </c>
      <c r="D111" t="s">
        <v>2751</v>
      </c>
      <c r="E111" t="s">
        <v>2752</v>
      </c>
      <c r="F111" t="s">
        <v>1718</v>
      </c>
      <c r="G111">
        <v>6.6134009999999996</v>
      </c>
      <c r="H111">
        <v>6.6566390000000002</v>
      </c>
      <c r="I111">
        <v>6.712491</v>
      </c>
      <c r="J111">
        <v>6.7791420000000002</v>
      </c>
      <c r="K111">
        <v>6.8554909999999998</v>
      </c>
      <c r="L111">
        <v>6.9433540000000002</v>
      </c>
      <c r="M111">
        <v>7.0376919999999998</v>
      </c>
      <c r="N111">
        <v>7.1362949999999996</v>
      </c>
      <c r="O111">
        <v>7.2307509999999997</v>
      </c>
      <c r="P111">
        <v>7.330781</v>
      </c>
      <c r="Q111">
        <v>7.4368119999999998</v>
      </c>
      <c r="R111">
        <v>7.5491910000000004</v>
      </c>
      <c r="S111">
        <v>7.6644170000000003</v>
      </c>
      <c r="T111">
        <v>7.7799250000000004</v>
      </c>
      <c r="U111">
        <v>7.8916630000000003</v>
      </c>
      <c r="V111">
        <v>7.9995589999999996</v>
      </c>
      <c r="W111">
        <v>8.1031770000000005</v>
      </c>
      <c r="X111">
        <v>8.1982119999999998</v>
      </c>
      <c r="Y111">
        <v>8.2874210000000001</v>
      </c>
      <c r="Z111">
        <v>8.3700119999999991</v>
      </c>
      <c r="AA111">
        <v>8.4491010000000006</v>
      </c>
      <c r="AB111">
        <v>8.5225109999999997</v>
      </c>
      <c r="AC111">
        <v>8.5893110000000004</v>
      </c>
      <c r="AD111">
        <v>8.6483500000000006</v>
      </c>
      <c r="AE111">
        <v>8.7005739999999996</v>
      </c>
      <c r="AF111">
        <v>8.7489000000000008</v>
      </c>
      <c r="AG111">
        <v>8.7937379999999994</v>
      </c>
      <c r="AH111">
        <v>8.835134</v>
      </c>
      <c r="AI111">
        <v>8.8723939999999999</v>
      </c>
      <c r="AJ111">
        <v>8.9063630000000007</v>
      </c>
      <c r="AK111">
        <v>8.9383820000000007</v>
      </c>
      <c r="AL111" s="109">
        <v>0.01</v>
      </c>
    </row>
    <row r="112" spans="1:38" ht="15" customHeight="1">
      <c r="A112" s="122" t="s">
        <v>853</v>
      </c>
      <c r="B112" s="111" t="s">
        <v>747</v>
      </c>
      <c r="C112" t="s">
        <v>1273</v>
      </c>
      <c r="D112" t="s">
        <v>2753</v>
      </c>
      <c r="E112" t="s">
        <v>2754</v>
      </c>
      <c r="F112" t="s">
        <v>1718</v>
      </c>
      <c r="G112">
        <v>6.6512799999999999</v>
      </c>
      <c r="H112">
        <v>6.6937620000000004</v>
      </c>
      <c r="I112">
        <v>6.7535759999999998</v>
      </c>
      <c r="J112">
        <v>6.8314089999999998</v>
      </c>
      <c r="K112">
        <v>6.9276879999999998</v>
      </c>
      <c r="L112">
        <v>7.0427200000000001</v>
      </c>
      <c r="M112">
        <v>7.1720069999999998</v>
      </c>
      <c r="N112">
        <v>7.3100949999999996</v>
      </c>
      <c r="O112">
        <v>7.4416419999999999</v>
      </c>
      <c r="P112">
        <v>7.5767429999999996</v>
      </c>
      <c r="Q112">
        <v>7.7118890000000002</v>
      </c>
      <c r="R112">
        <v>7.845872</v>
      </c>
      <c r="S112">
        <v>7.9724329999999997</v>
      </c>
      <c r="T112">
        <v>8.0820070000000008</v>
      </c>
      <c r="U112">
        <v>8.1550130000000003</v>
      </c>
      <c r="V112">
        <v>8.2243650000000006</v>
      </c>
      <c r="W112">
        <v>8.28796</v>
      </c>
      <c r="X112">
        <v>8.3458710000000007</v>
      </c>
      <c r="Y112">
        <v>8.3997489999999999</v>
      </c>
      <c r="Z112">
        <v>8.4534319999999994</v>
      </c>
      <c r="AA112">
        <v>8.5082839999999997</v>
      </c>
      <c r="AB112">
        <v>8.56325</v>
      </c>
      <c r="AC112">
        <v>8.619707</v>
      </c>
      <c r="AD112">
        <v>8.6773220000000002</v>
      </c>
      <c r="AE112">
        <v>8.7353179999999995</v>
      </c>
      <c r="AF112">
        <v>8.7927269999999993</v>
      </c>
      <c r="AG112">
        <v>8.8489020000000007</v>
      </c>
      <c r="AH112">
        <v>8.9020229999999998</v>
      </c>
      <c r="AI112">
        <v>8.9499410000000008</v>
      </c>
      <c r="AJ112">
        <v>9.0006409999999999</v>
      </c>
      <c r="AK112">
        <v>9.0444809999999993</v>
      </c>
      <c r="AL112" s="109">
        <v>0.01</v>
      </c>
    </row>
    <row r="113" spans="1:38" ht="15" customHeight="1">
      <c r="A113" s="122" t="s">
        <v>113</v>
      </c>
      <c r="B113" s="111" t="s">
        <v>746</v>
      </c>
      <c r="C113" t="s">
        <v>1282</v>
      </c>
      <c r="D113" t="s">
        <v>2755</v>
      </c>
      <c r="E113" t="s">
        <v>2756</v>
      </c>
      <c r="F113" t="s">
        <v>1718</v>
      </c>
      <c r="G113">
        <v>6.7406439999999996</v>
      </c>
      <c r="H113">
        <v>6.847855</v>
      </c>
      <c r="I113">
        <v>6.9637380000000002</v>
      </c>
      <c r="J113">
        <v>7.086875</v>
      </c>
      <c r="K113">
        <v>7.2191640000000001</v>
      </c>
      <c r="L113">
        <v>7.3615320000000004</v>
      </c>
      <c r="M113">
        <v>7.5078300000000002</v>
      </c>
      <c r="N113">
        <v>7.6525270000000001</v>
      </c>
      <c r="O113">
        <v>7.7826120000000003</v>
      </c>
      <c r="P113">
        <v>7.9159319999999997</v>
      </c>
      <c r="Q113">
        <v>8.0525169999999999</v>
      </c>
      <c r="R113">
        <v>8.1922230000000003</v>
      </c>
      <c r="S113">
        <v>8.3312939999999998</v>
      </c>
      <c r="T113">
        <v>8.4635379999999998</v>
      </c>
      <c r="U113">
        <v>8.5886659999999999</v>
      </c>
      <c r="V113">
        <v>8.7042540000000006</v>
      </c>
      <c r="W113">
        <v>8.8091650000000001</v>
      </c>
      <c r="X113">
        <v>8.900525</v>
      </c>
      <c r="Y113">
        <v>8.97851</v>
      </c>
      <c r="Z113">
        <v>9.0453189999999992</v>
      </c>
      <c r="AA113">
        <v>9.1019159999999992</v>
      </c>
      <c r="AB113">
        <v>9.1504639999999995</v>
      </c>
      <c r="AC113">
        <v>9.1904669999999999</v>
      </c>
      <c r="AD113">
        <v>9.2267810000000008</v>
      </c>
      <c r="AE113">
        <v>9.2589810000000003</v>
      </c>
      <c r="AF113">
        <v>9.2857129999999994</v>
      </c>
      <c r="AG113">
        <v>9.3085310000000003</v>
      </c>
      <c r="AH113">
        <v>9.3294060000000005</v>
      </c>
      <c r="AI113">
        <v>9.3490009999999995</v>
      </c>
      <c r="AJ113">
        <v>9.3671500000000005</v>
      </c>
      <c r="AK113">
        <v>9.3835840000000008</v>
      </c>
      <c r="AL113" s="109">
        <v>1.0999999999999999E-2</v>
      </c>
    </row>
    <row r="114" spans="1:38" ht="15" customHeight="1">
      <c r="A114" s="122" t="s">
        <v>114</v>
      </c>
      <c r="B114" s="111" t="s">
        <v>745</v>
      </c>
      <c r="C114" t="s">
        <v>2548</v>
      </c>
      <c r="D114" t="s">
        <v>2757</v>
      </c>
      <c r="E114" t="s">
        <v>2758</v>
      </c>
      <c r="F114" t="s">
        <v>2759</v>
      </c>
      <c r="G114">
        <v>6.831359</v>
      </c>
      <c r="H114">
        <v>6.8918850000000003</v>
      </c>
      <c r="I114">
        <v>6.9635809999999996</v>
      </c>
      <c r="J114">
        <v>7.0439829999999999</v>
      </c>
      <c r="K114">
        <v>7.1331569999999997</v>
      </c>
      <c r="L114">
        <v>7.2313689999999999</v>
      </c>
      <c r="M114">
        <v>7.3353590000000004</v>
      </c>
      <c r="N114">
        <v>7.4425730000000003</v>
      </c>
      <c r="O114">
        <v>7.5406019999999998</v>
      </c>
      <c r="P114">
        <v>7.6454740000000001</v>
      </c>
      <c r="Q114">
        <v>7.7541359999999999</v>
      </c>
      <c r="R114">
        <v>7.8688320000000003</v>
      </c>
      <c r="S114">
        <v>7.9852509999999999</v>
      </c>
      <c r="T114">
        <v>8.0999839999999992</v>
      </c>
      <c r="U114">
        <v>8.2040849999999992</v>
      </c>
      <c r="V114">
        <v>8.3001299999999993</v>
      </c>
      <c r="W114">
        <v>8.3885970000000007</v>
      </c>
      <c r="X114">
        <v>8.4656509999999994</v>
      </c>
      <c r="Y114">
        <v>8.5360429999999994</v>
      </c>
      <c r="Z114">
        <v>8.5989719999999998</v>
      </c>
      <c r="AA114">
        <v>8.6554959999999994</v>
      </c>
      <c r="AB114">
        <v>8.7061810000000008</v>
      </c>
      <c r="AC114">
        <v>8.7509820000000005</v>
      </c>
      <c r="AD114">
        <v>8.7905180000000005</v>
      </c>
      <c r="AE114">
        <v>8.8258039999999998</v>
      </c>
      <c r="AF114">
        <v>8.8573520000000006</v>
      </c>
      <c r="AG114">
        <v>8.8860069999999993</v>
      </c>
      <c r="AH114">
        <v>8.9120880000000007</v>
      </c>
      <c r="AI114">
        <v>8.9362329999999996</v>
      </c>
      <c r="AJ114">
        <v>8.9577190000000009</v>
      </c>
      <c r="AK114">
        <v>8.976559</v>
      </c>
      <c r="AL114" s="109">
        <v>8.9999999999999993E-3</v>
      </c>
    </row>
    <row r="115" spans="1:38" ht="15" customHeight="1">
      <c r="A115" s="122" t="s">
        <v>112</v>
      </c>
      <c r="B115" s="111" t="s">
        <v>744</v>
      </c>
      <c r="C115" t="s">
        <v>1577</v>
      </c>
      <c r="D115" t="s">
        <v>2760</v>
      </c>
      <c r="E115" t="s">
        <v>2761</v>
      </c>
      <c r="F115" t="s">
        <v>1718</v>
      </c>
      <c r="G115">
        <v>17.467234000000001</v>
      </c>
      <c r="H115">
        <v>17.398665999999999</v>
      </c>
      <c r="I115">
        <v>17.448087999999998</v>
      </c>
      <c r="J115">
        <v>17.553329000000002</v>
      </c>
      <c r="K115">
        <v>17.698399999999999</v>
      </c>
      <c r="L115">
        <v>17.884539</v>
      </c>
      <c r="M115">
        <v>18.106017999999999</v>
      </c>
      <c r="N115">
        <v>18.353366999999999</v>
      </c>
      <c r="O115">
        <v>18.573542</v>
      </c>
      <c r="P115">
        <v>18.800346000000001</v>
      </c>
      <c r="Q115">
        <v>19.029126999999999</v>
      </c>
      <c r="R115">
        <v>19.257217000000001</v>
      </c>
      <c r="S115">
        <v>19.472411999999998</v>
      </c>
      <c r="T115">
        <v>19.658353999999999</v>
      </c>
      <c r="U115">
        <v>19.808928999999999</v>
      </c>
      <c r="V115">
        <v>19.942191999999999</v>
      </c>
      <c r="W115">
        <v>20.058669999999999</v>
      </c>
      <c r="X115">
        <v>20.154160000000001</v>
      </c>
      <c r="Y115">
        <v>20.229181000000001</v>
      </c>
      <c r="Z115">
        <v>20.297605999999998</v>
      </c>
      <c r="AA115">
        <v>20.353354</v>
      </c>
      <c r="AB115">
        <v>20.399334</v>
      </c>
      <c r="AC115">
        <v>20.436646</v>
      </c>
      <c r="AD115">
        <v>20.46678</v>
      </c>
      <c r="AE115">
        <v>20.490908000000001</v>
      </c>
      <c r="AF115">
        <v>20.509990999999999</v>
      </c>
      <c r="AG115">
        <v>20.524618</v>
      </c>
      <c r="AH115">
        <v>20.536321999999998</v>
      </c>
      <c r="AI115">
        <v>20.545458</v>
      </c>
      <c r="AJ115">
        <v>20.551587999999999</v>
      </c>
      <c r="AK115">
        <v>20.556968999999999</v>
      </c>
      <c r="AL115" s="109">
        <v>5.0000000000000001E-3</v>
      </c>
    </row>
    <row r="116" spans="1:38" ht="15" customHeight="1">
      <c r="A116" s="122" t="s">
        <v>116</v>
      </c>
      <c r="B116" s="111" t="s">
        <v>743</v>
      </c>
      <c r="C116" t="s">
        <v>2549</v>
      </c>
      <c r="D116" t="s">
        <v>2762</v>
      </c>
      <c r="E116" t="s">
        <v>2763</v>
      </c>
      <c r="F116" t="s">
        <v>1718</v>
      </c>
      <c r="G116">
        <v>14.109496</v>
      </c>
      <c r="H116">
        <v>14.330088999999999</v>
      </c>
      <c r="I116">
        <v>14.508276</v>
      </c>
      <c r="J116">
        <v>14.682504</v>
      </c>
      <c r="K116">
        <v>14.886827</v>
      </c>
      <c r="L116">
        <v>15.128359</v>
      </c>
      <c r="M116">
        <v>15.367908</v>
      </c>
      <c r="N116">
        <v>15.599838999999999</v>
      </c>
      <c r="O116">
        <v>15.799916</v>
      </c>
      <c r="P116">
        <v>16.00909</v>
      </c>
      <c r="Q116">
        <v>16.222587999999998</v>
      </c>
      <c r="R116">
        <v>16.438091</v>
      </c>
      <c r="S116">
        <v>16.647219</v>
      </c>
      <c r="T116">
        <v>16.839275000000001</v>
      </c>
      <c r="U116">
        <v>17.009529000000001</v>
      </c>
      <c r="V116">
        <v>17.159807000000001</v>
      </c>
      <c r="W116">
        <v>17.291052000000001</v>
      </c>
      <c r="X116">
        <v>17.402712000000001</v>
      </c>
      <c r="Y116">
        <v>17.489242999999998</v>
      </c>
      <c r="Z116">
        <v>17.571144</v>
      </c>
      <c r="AA116">
        <v>17.642652999999999</v>
      </c>
      <c r="AB116">
        <v>17.705969</v>
      </c>
      <c r="AC116">
        <v>17.761896</v>
      </c>
      <c r="AD116">
        <v>17.811634000000002</v>
      </c>
      <c r="AE116">
        <v>17.856054</v>
      </c>
      <c r="AF116">
        <v>17.896674999999998</v>
      </c>
      <c r="AG116">
        <v>17.934042000000002</v>
      </c>
      <c r="AH116">
        <v>17.968886999999999</v>
      </c>
      <c r="AI116">
        <v>18.001474000000002</v>
      </c>
      <c r="AJ116">
        <v>18.032316000000002</v>
      </c>
      <c r="AK116">
        <v>18.061218</v>
      </c>
      <c r="AL116" s="109">
        <v>8.0000000000000002E-3</v>
      </c>
    </row>
    <row r="117" spans="1:38" ht="15" customHeight="1">
      <c r="A117" s="122" t="s">
        <v>116</v>
      </c>
      <c r="B117" s="111" t="s">
        <v>742</v>
      </c>
      <c r="C117" t="s">
        <v>2550</v>
      </c>
      <c r="D117" t="s">
        <v>2764</v>
      </c>
      <c r="E117" t="s">
        <v>2765</v>
      </c>
      <c r="F117" t="s">
        <v>1718</v>
      </c>
      <c r="G117">
        <v>10.271459999999999</v>
      </c>
      <c r="H117">
        <v>10.418396</v>
      </c>
      <c r="I117">
        <v>10.518701</v>
      </c>
      <c r="J117">
        <v>10.645375</v>
      </c>
      <c r="K117">
        <v>10.780938000000001</v>
      </c>
      <c r="L117">
        <v>10.932351000000001</v>
      </c>
      <c r="M117">
        <v>11.094935</v>
      </c>
      <c r="N117">
        <v>11.267385000000001</v>
      </c>
      <c r="O117">
        <v>11.418396</v>
      </c>
      <c r="P117">
        <v>11.57714</v>
      </c>
      <c r="Q117">
        <v>11.739217999999999</v>
      </c>
      <c r="R117">
        <v>11.902889</v>
      </c>
      <c r="S117">
        <v>12.059965</v>
      </c>
      <c r="T117">
        <v>12.198471</v>
      </c>
      <c r="U117">
        <v>12.320309999999999</v>
      </c>
      <c r="V117">
        <v>12.426983999999999</v>
      </c>
      <c r="W117">
        <v>12.51915</v>
      </c>
      <c r="X117">
        <v>12.596399999999999</v>
      </c>
      <c r="Y117">
        <v>12.660333</v>
      </c>
      <c r="Z117">
        <v>12.719251</v>
      </c>
      <c r="AA117">
        <v>12.769276</v>
      </c>
      <c r="AB117">
        <v>12.812184</v>
      </c>
      <c r="AC117">
        <v>12.848288999999999</v>
      </c>
      <c r="AD117">
        <v>12.878805</v>
      </c>
      <c r="AE117">
        <v>12.904548999999999</v>
      </c>
      <c r="AF117">
        <v>12.926423</v>
      </c>
      <c r="AG117">
        <v>12.944864000000001</v>
      </c>
      <c r="AH117">
        <v>12.960917999999999</v>
      </c>
      <c r="AI117">
        <v>12.974913000000001</v>
      </c>
      <c r="AJ117">
        <v>12.98915</v>
      </c>
      <c r="AK117">
        <v>13.004121</v>
      </c>
      <c r="AL117" s="109">
        <v>8.0000000000000002E-3</v>
      </c>
    </row>
    <row r="118" spans="1:38" ht="15" customHeight="1">
      <c r="A118" s="122" t="s">
        <v>854</v>
      </c>
      <c r="B118" s="111" t="s">
        <v>741</v>
      </c>
      <c r="C118" t="s">
        <v>1581</v>
      </c>
      <c r="D118" t="s">
        <v>2766</v>
      </c>
      <c r="E118" t="s">
        <v>2767</v>
      </c>
      <c r="F118" t="s">
        <v>1718</v>
      </c>
      <c r="G118">
        <v>11.486765999999999</v>
      </c>
      <c r="H118">
        <v>11.486765</v>
      </c>
      <c r="I118">
        <v>11.486765</v>
      </c>
      <c r="J118">
        <v>11.486765</v>
      </c>
      <c r="K118">
        <v>11.486765999999999</v>
      </c>
      <c r="L118">
        <v>11.486765</v>
      </c>
      <c r="M118">
        <v>11.486765</v>
      </c>
      <c r="N118">
        <v>11.486764000000001</v>
      </c>
      <c r="O118">
        <v>11.486765</v>
      </c>
      <c r="P118">
        <v>11.486765</v>
      </c>
      <c r="Q118">
        <v>11.486764000000001</v>
      </c>
      <c r="R118">
        <v>11.486764000000001</v>
      </c>
      <c r="S118">
        <v>11.486765</v>
      </c>
      <c r="T118">
        <v>11.486764000000001</v>
      </c>
      <c r="U118">
        <v>11.486764000000001</v>
      </c>
      <c r="V118">
        <v>11.486765</v>
      </c>
      <c r="W118">
        <v>11.486764000000001</v>
      </c>
      <c r="X118">
        <v>11.486764000000001</v>
      </c>
      <c r="Y118">
        <v>11.486765</v>
      </c>
      <c r="Z118">
        <v>11.486767</v>
      </c>
      <c r="AA118">
        <v>11.486765999999999</v>
      </c>
      <c r="AB118">
        <v>11.486768</v>
      </c>
      <c r="AC118">
        <v>11.486767</v>
      </c>
      <c r="AD118">
        <v>11.486764000000001</v>
      </c>
      <c r="AE118">
        <v>11.486765999999999</v>
      </c>
      <c r="AF118">
        <v>11.486765</v>
      </c>
      <c r="AG118">
        <v>11.486764000000001</v>
      </c>
      <c r="AH118">
        <v>11.486764000000001</v>
      </c>
      <c r="AI118">
        <v>11.486765999999999</v>
      </c>
      <c r="AJ118">
        <v>11.486764000000001</v>
      </c>
      <c r="AK118">
        <v>11.486765</v>
      </c>
      <c r="AL118" s="109">
        <v>0</v>
      </c>
    </row>
    <row r="119" spans="1:38" ht="15" customHeight="1">
      <c r="B119" s="111" t="s">
        <v>740</v>
      </c>
      <c r="C119" t="s">
        <v>2559</v>
      </c>
      <c r="D119" t="s">
        <v>2768</v>
      </c>
      <c r="E119" t="s">
        <v>2769</v>
      </c>
      <c r="G119">
        <v>8.0269100000000009</v>
      </c>
      <c r="H119">
        <v>8.1093650000000004</v>
      </c>
      <c r="I119">
        <v>8.2135390000000008</v>
      </c>
      <c r="J119">
        <v>8.3347049999999996</v>
      </c>
      <c r="K119">
        <v>8.4702009999999994</v>
      </c>
      <c r="L119">
        <v>8.6213639999999998</v>
      </c>
      <c r="M119">
        <v>8.7775839999999992</v>
      </c>
      <c r="N119">
        <v>8.9348960000000002</v>
      </c>
      <c r="O119">
        <v>9.0845920000000007</v>
      </c>
      <c r="P119">
        <v>9.2408459999999994</v>
      </c>
      <c r="Q119">
        <v>9.403511</v>
      </c>
      <c r="R119">
        <v>9.5731300000000008</v>
      </c>
      <c r="S119">
        <v>9.7428299999999997</v>
      </c>
      <c r="T119">
        <v>9.9062400000000004</v>
      </c>
      <c r="U119">
        <v>10.060589</v>
      </c>
      <c r="V119">
        <v>10.206059</v>
      </c>
      <c r="W119">
        <v>10.342311</v>
      </c>
      <c r="X119">
        <v>10.462132</v>
      </c>
      <c r="Y119">
        <v>10.572412</v>
      </c>
      <c r="Z119">
        <v>10.673792000000001</v>
      </c>
      <c r="AA119">
        <v>10.769824</v>
      </c>
      <c r="AB119">
        <v>10.858295</v>
      </c>
      <c r="AC119">
        <v>10.937979</v>
      </c>
      <c r="AD119">
        <v>11.006994000000001</v>
      </c>
      <c r="AE119">
        <v>11.066654</v>
      </c>
      <c r="AF119">
        <v>11.120628</v>
      </c>
      <c r="AG119">
        <v>11.170114999999999</v>
      </c>
      <c r="AH119">
        <v>11.214213000000001</v>
      </c>
      <c r="AI119">
        <v>11.253644</v>
      </c>
      <c r="AJ119">
        <v>11.290132</v>
      </c>
      <c r="AK119">
        <v>11.324723000000001</v>
      </c>
      <c r="AL119" s="109">
        <v>1.2E-2</v>
      </c>
    </row>
    <row r="120" spans="1:38" ht="15" customHeight="1">
      <c r="C120" t="s">
        <v>2553</v>
      </c>
      <c r="E120" t="s">
        <v>2770</v>
      </c>
    </row>
    <row r="121" spans="1:38" ht="15" customHeight="1">
      <c r="A121" s="122" t="s">
        <v>115</v>
      </c>
      <c r="B121" s="111" t="s">
        <v>739</v>
      </c>
      <c r="C121" t="s">
        <v>1266</v>
      </c>
      <c r="D121" t="s">
        <v>2771</v>
      </c>
      <c r="E121" t="s">
        <v>2772</v>
      </c>
      <c r="F121" t="s">
        <v>2729</v>
      </c>
      <c r="G121">
        <v>6.0484770000000001</v>
      </c>
      <c r="H121">
        <v>6.0845089999999997</v>
      </c>
      <c r="I121">
        <v>6.1323869999999996</v>
      </c>
      <c r="J121">
        <v>6.191764</v>
      </c>
      <c r="K121">
        <v>6.263096</v>
      </c>
      <c r="L121">
        <v>6.34626</v>
      </c>
      <c r="M121">
        <v>6.4386640000000002</v>
      </c>
      <c r="N121">
        <v>6.5364069999999996</v>
      </c>
      <c r="O121">
        <v>6.632511</v>
      </c>
      <c r="P121">
        <v>6.7319620000000002</v>
      </c>
      <c r="Q121">
        <v>6.8328150000000001</v>
      </c>
      <c r="R121">
        <v>6.9343729999999999</v>
      </c>
      <c r="S121">
        <v>7.0340290000000003</v>
      </c>
      <c r="T121">
        <v>7.1260389999999996</v>
      </c>
      <c r="U121">
        <v>7.2092520000000002</v>
      </c>
      <c r="V121">
        <v>7.283601</v>
      </c>
      <c r="W121">
        <v>7.3500199999999998</v>
      </c>
      <c r="X121">
        <v>7.4083870000000003</v>
      </c>
      <c r="Y121">
        <v>7.4595419999999999</v>
      </c>
      <c r="Z121">
        <v>7.5057330000000002</v>
      </c>
      <c r="AA121">
        <v>7.546926</v>
      </c>
      <c r="AB121">
        <v>7.5836220000000001</v>
      </c>
      <c r="AC121">
        <v>7.6144999999999996</v>
      </c>
      <c r="AD121">
        <v>7.6404909999999999</v>
      </c>
      <c r="AE121">
        <v>7.6622890000000003</v>
      </c>
      <c r="AF121">
        <v>7.6811299999999996</v>
      </c>
      <c r="AG121">
        <v>7.6981590000000004</v>
      </c>
      <c r="AH121">
        <v>7.7136519999999997</v>
      </c>
      <c r="AI121">
        <v>7.7282349999999997</v>
      </c>
      <c r="AJ121">
        <v>7.7428239999999997</v>
      </c>
      <c r="AK121">
        <v>7.7575669999999999</v>
      </c>
      <c r="AL121" s="109">
        <v>8.0000000000000002E-3</v>
      </c>
    </row>
    <row r="122" spans="1:38" ht="15" customHeight="1">
      <c r="A122" s="122" t="s">
        <v>114</v>
      </c>
      <c r="B122" s="111" t="s">
        <v>738</v>
      </c>
      <c r="C122" t="s">
        <v>1352</v>
      </c>
      <c r="D122" t="s">
        <v>2773</v>
      </c>
      <c r="E122" t="s">
        <v>2774</v>
      </c>
      <c r="F122" t="s">
        <v>1718</v>
      </c>
      <c r="G122">
        <v>5.4088779999999996</v>
      </c>
      <c r="H122">
        <v>5.4466650000000003</v>
      </c>
      <c r="I122">
        <v>5.4945820000000003</v>
      </c>
      <c r="J122">
        <v>5.5520569999999996</v>
      </c>
      <c r="K122">
        <v>5.6199149999999998</v>
      </c>
      <c r="L122">
        <v>5.7004330000000003</v>
      </c>
      <c r="M122">
        <v>5.7869440000000001</v>
      </c>
      <c r="N122">
        <v>5.8744889999999996</v>
      </c>
      <c r="O122">
        <v>5.963082</v>
      </c>
      <c r="P122">
        <v>6.0571650000000004</v>
      </c>
      <c r="Q122">
        <v>6.1479540000000004</v>
      </c>
      <c r="R122">
        <v>6.2419269999999996</v>
      </c>
      <c r="S122">
        <v>6.339861</v>
      </c>
      <c r="T122">
        <v>6.4359570000000001</v>
      </c>
      <c r="U122">
        <v>6.5288300000000001</v>
      </c>
      <c r="V122">
        <v>6.6172370000000003</v>
      </c>
      <c r="W122">
        <v>6.7033589999999998</v>
      </c>
      <c r="X122">
        <v>6.7806920000000002</v>
      </c>
      <c r="Y122">
        <v>6.8505719999999997</v>
      </c>
      <c r="Z122">
        <v>6.9164320000000004</v>
      </c>
      <c r="AA122">
        <v>6.9800300000000002</v>
      </c>
      <c r="AB122">
        <v>7.0354619999999999</v>
      </c>
      <c r="AC122">
        <v>7.0883260000000003</v>
      </c>
      <c r="AD122">
        <v>7.1365100000000004</v>
      </c>
      <c r="AE122">
        <v>7.1742650000000001</v>
      </c>
      <c r="AF122">
        <v>7.2037800000000001</v>
      </c>
      <c r="AG122">
        <v>7.2270779999999997</v>
      </c>
      <c r="AH122">
        <v>7.2461630000000001</v>
      </c>
      <c r="AI122">
        <v>7.2613890000000003</v>
      </c>
      <c r="AJ122">
        <v>7.2754349999999999</v>
      </c>
      <c r="AK122">
        <v>7.2873760000000001</v>
      </c>
      <c r="AL122" s="109">
        <v>0.01</v>
      </c>
    </row>
    <row r="123" spans="1:38" ht="15" customHeight="1">
      <c r="A123" s="122" t="s">
        <v>853</v>
      </c>
      <c r="B123" s="111" t="s">
        <v>737</v>
      </c>
      <c r="C123" t="s">
        <v>1273</v>
      </c>
      <c r="D123" t="s">
        <v>2775</v>
      </c>
      <c r="E123" t="s">
        <v>2776</v>
      </c>
      <c r="F123" t="s">
        <v>1718</v>
      </c>
      <c r="G123">
        <v>5.9671700000000003</v>
      </c>
      <c r="H123">
        <v>6.0536709999999996</v>
      </c>
      <c r="I123">
        <v>6.1437920000000004</v>
      </c>
      <c r="J123">
        <v>6.2362010000000003</v>
      </c>
      <c r="K123">
        <v>6.3320040000000004</v>
      </c>
      <c r="L123">
        <v>6.4322759999999999</v>
      </c>
      <c r="M123">
        <v>6.5317449999999999</v>
      </c>
      <c r="N123">
        <v>6.628889</v>
      </c>
      <c r="O123">
        <v>6.7163110000000001</v>
      </c>
      <c r="P123">
        <v>6.8031379999999997</v>
      </c>
      <c r="Q123">
        <v>6.8885430000000003</v>
      </c>
      <c r="R123">
        <v>6.9738709999999999</v>
      </c>
      <c r="S123">
        <v>7.0560749999999999</v>
      </c>
      <c r="T123">
        <v>7.1184430000000001</v>
      </c>
      <c r="U123">
        <v>7.1675409999999999</v>
      </c>
      <c r="V123">
        <v>7.2067750000000004</v>
      </c>
      <c r="W123">
        <v>7.2423390000000003</v>
      </c>
      <c r="X123">
        <v>7.2736179999999999</v>
      </c>
      <c r="Y123">
        <v>7.3001589999999998</v>
      </c>
      <c r="Z123">
        <v>7.3239830000000001</v>
      </c>
      <c r="AA123">
        <v>7.3455490000000001</v>
      </c>
      <c r="AB123">
        <v>7.3644910000000001</v>
      </c>
      <c r="AC123">
        <v>7.3810039999999999</v>
      </c>
      <c r="AD123">
        <v>7.3955039999999999</v>
      </c>
      <c r="AE123">
        <v>7.4084029999999998</v>
      </c>
      <c r="AF123">
        <v>7.419994</v>
      </c>
      <c r="AG123">
        <v>7.4296300000000004</v>
      </c>
      <c r="AH123">
        <v>7.4376569999999997</v>
      </c>
      <c r="AI123">
        <v>7.4447419999999997</v>
      </c>
      <c r="AJ123">
        <v>7.4524559999999997</v>
      </c>
      <c r="AK123">
        <v>7.4610479999999999</v>
      </c>
      <c r="AL123" s="109">
        <v>7.0000000000000001E-3</v>
      </c>
    </row>
    <row r="124" spans="1:38" ht="15" customHeight="1">
      <c r="A124" s="122" t="s">
        <v>113</v>
      </c>
      <c r="B124" s="111" t="s">
        <v>736</v>
      </c>
      <c r="C124" t="s">
        <v>1282</v>
      </c>
      <c r="D124" t="s">
        <v>2777</v>
      </c>
      <c r="E124" t="s">
        <v>2778</v>
      </c>
      <c r="F124" t="s">
        <v>2729</v>
      </c>
      <c r="G124">
        <v>5.7214460000000003</v>
      </c>
      <c r="H124">
        <v>5.7272619999999996</v>
      </c>
      <c r="I124">
        <v>5.7501030000000002</v>
      </c>
      <c r="J124">
        <v>5.7900410000000004</v>
      </c>
      <c r="K124">
        <v>5.8457929999999996</v>
      </c>
      <c r="L124">
        <v>5.9160409999999999</v>
      </c>
      <c r="M124">
        <v>5.9974769999999999</v>
      </c>
      <c r="N124">
        <v>6.085083</v>
      </c>
      <c r="O124">
        <v>6.1718999999999999</v>
      </c>
      <c r="P124">
        <v>6.262982</v>
      </c>
      <c r="Q124">
        <v>6.3578919999999997</v>
      </c>
      <c r="R124">
        <v>6.4569599999999996</v>
      </c>
      <c r="S124">
        <v>6.5586539999999998</v>
      </c>
      <c r="T124">
        <v>6.6577159999999997</v>
      </c>
      <c r="U124">
        <v>6.7528180000000004</v>
      </c>
      <c r="V124">
        <v>6.8418029999999996</v>
      </c>
      <c r="W124">
        <v>6.9215540000000004</v>
      </c>
      <c r="X124">
        <v>6.9897390000000001</v>
      </c>
      <c r="Y124">
        <v>7.0467129999999996</v>
      </c>
      <c r="Z124">
        <v>7.0960530000000004</v>
      </c>
      <c r="AA124">
        <v>7.1392569999999997</v>
      </c>
      <c r="AB124">
        <v>7.1761400000000002</v>
      </c>
      <c r="AC124">
        <v>7.2072880000000001</v>
      </c>
      <c r="AD124">
        <v>7.2340140000000002</v>
      </c>
      <c r="AE124">
        <v>7.2539579999999999</v>
      </c>
      <c r="AF124">
        <v>7.2710179999999998</v>
      </c>
      <c r="AG124">
        <v>7.2854979999999996</v>
      </c>
      <c r="AH124">
        <v>7.2980989999999997</v>
      </c>
      <c r="AI124">
        <v>7.3099090000000002</v>
      </c>
      <c r="AJ124">
        <v>7.3219690000000002</v>
      </c>
      <c r="AK124">
        <v>7.3341950000000002</v>
      </c>
      <c r="AL124" s="109">
        <v>8.0000000000000002E-3</v>
      </c>
    </row>
    <row r="125" spans="1:38" ht="15" customHeight="1">
      <c r="A125" s="122" t="s">
        <v>114</v>
      </c>
      <c r="B125" s="111" t="s">
        <v>735</v>
      </c>
      <c r="C125" t="s">
        <v>2548</v>
      </c>
      <c r="D125" t="s">
        <v>2779</v>
      </c>
      <c r="E125" t="s">
        <v>2780</v>
      </c>
      <c r="F125" t="s">
        <v>1718</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ht="15" customHeight="1">
      <c r="A126" s="122" t="s">
        <v>112</v>
      </c>
      <c r="B126" s="111" t="s">
        <v>734</v>
      </c>
      <c r="C126" t="s">
        <v>1577</v>
      </c>
      <c r="D126" t="s">
        <v>2781</v>
      </c>
      <c r="E126" t="s">
        <v>2782</v>
      </c>
      <c r="F126" t="s">
        <v>2729</v>
      </c>
      <c r="G126">
        <v>8.50718</v>
      </c>
      <c r="H126">
        <v>9.4131250000000009</v>
      </c>
      <c r="I126">
        <v>9.8233010000000007</v>
      </c>
      <c r="J126">
        <v>10.065004</v>
      </c>
      <c r="K126">
        <v>10.242554999999999</v>
      </c>
      <c r="L126">
        <v>10.395757</v>
      </c>
      <c r="M126">
        <v>10.539094</v>
      </c>
      <c r="N126">
        <v>10.673995</v>
      </c>
      <c r="O126">
        <v>10.793347000000001</v>
      </c>
      <c r="P126">
        <v>10.914213999999999</v>
      </c>
      <c r="Q126">
        <v>11.037400999999999</v>
      </c>
      <c r="R126">
        <v>11.164014999999999</v>
      </c>
      <c r="S126">
        <v>11.290566999999999</v>
      </c>
      <c r="T126">
        <v>11.410822</v>
      </c>
      <c r="U126">
        <v>11.525159</v>
      </c>
      <c r="V126">
        <v>11.633119000000001</v>
      </c>
      <c r="W126">
        <v>11.729746</v>
      </c>
      <c r="X126">
        <v>11.813636000000001</v>
      </c>
      <c r="Y126">
        <v>11.884930000000001</v>
      </c>
      <c r="Z126">
        <v>11.956852</v>
      </c>
      <c r="AA126">
        <v>12.022591</v>
      </c>
      <c r="AB126">
        <v>12.075716</v>
      </c>
      <c r="AC126">
        <v>12.1114</v>
      </c>
      <c r="AD126">
        <v>12.143867</v>
      </c>
      <c r="AE126">
        <v>12.169814000000001</v>
      </c>
      <c r="AF126">
        <v>12.190352000000001</v>
      </c>
      <c r="AG126">
        <v>12.206339</v>
      </c>
      <c r="AH126">
        <v>12.218826999999999</v>
      </c>
      <c r="AI126">
        <v>12.229044</v>
      </c>
      <c r="AJ126">
        <v>12.237660999999999</v>
      </c>
      <c r="AK126">
        <v>12.244778</v>
      </c>
      <c r="AL126" s="109">
        <v>1.2E-2</v>
      </c>
    </row>
    <row r="127" spans="1:38" ht="15" customHeight="1">
      <c r="A127" s="122" t="s">
        <v>116</v>
      </c>
      <c r="B127" s="111" t="s">
        <v>733</v>
      </c>
      <c r="C127" t="s">
        <v>2549</v>
      </c>
      <c r="D127" t="s">
        <v>2783</v>
      </c>
      <c r="E127" t="s">
        <v>2784</v>
      </c>
      <c r="F127" t="s">
        <v>2729</v>
      </c>
      <c r="G127">
        <v>3.2452800000000002</v>
      </c>
      <c r="H127">
        <v>4.4051179999999999</v>
      </c>
      <c r="I127">
        <v>5.2901389999999999</v>
      </c>
      <c r="J127">
        <v>5.9513210000000001</v>
      </c>
      <c r="K127">
        <v>6.4695809999999998</v>
      </c>
      <c r="L127">
        <v>6.9008019999999997</v>
      </c>
      <c r="M127">
        <v>7.2676530000000001</v>
      </c>
      <c r="N127">
        <v>7.5869419999999996</v>
      </c>
      <c r="O127">
        <v>7.8735359999999996</v>
      </c>
      <c r="P127">
        <v>8.1465890000000005</v>
      </c>
      <c r="Q127">
        <v>8.4085239999999999</v>
      </c>
      <c r="R127">
        <v>8.6621469999999992</v>
      </c>
      <c r="S127">
        <v>8.9053699999999996</v>
      </c>
      <c r="T127">
        <v>9.1305209999999999</v>
      </c>
      <c r="U127">
        <v>9.3337289999999999</v>
      </c>
      <c r="V127">
        <v>9.5109169999999992</v>
      </c>
      <c r="W127">
        <v>9.6564230000000002</v>
      </c>
      <c r="X127">
        <v>9.7637160000000005</v>
      </c>
      <c r="Y127">
        <v>9.8880540000000003</v>
      </c>
      <c r="Z127">
        <v>10.014220999999999</v>
      </c>
      <c r="AA127">
        <v>10.105171</v>
      </c>
      <c r="AB127">
        <v>10.141617</v>
      </c>
      <c r="AC127">
        <v>10.19082</v>
      </c>
      <c r="AD127">
        <v>10.230651999999999</v>
      </c>
      <c r="AE127">
        <v>10.264436</v>
      </c>
      <c r="AF127">
        <v>10.293386999999999</v>
      </c>
      <c r="AG127">
        <v>10.318455</v>
      </c>
      <c r="AH127">
        <v>10.340541</v>
      </c>
      <c r="AI127">
        <v>10.36084</v>
      </c>
      <c r="AJ127">
        <v>10.380164000000001</v>
      </c>
      <c r="AK127">
        <v>10.398583</v>
      </c>
      <c r="AL127" s="109">
        <v>0.04</v>
      </c>
    </row>
    <row r="128" spans="1:38" ht="15" customHeight="1">
      <c r="A128" s="122" t="s">
        <v>116</v>
      </c>
      <c r="B128" s="111" t="s">
        <v>732</v>
      </c>
      <c r="C128" t="s">
        <v>2550</v>
      </c>
      <c r="D128" t="s">
        <v>2785</v>
      </c>
      <c r="E128" t="s">
        <v>2786</v>
      </c>
      <c r="F128" t="s">
        <v>1718</v>
      </c>
      <c r="G128">
        <v>3.2856359999999998</v>
      </c>
      <c r="H128">
        <v>4.4761309999999996</v>
      </c>
      <c r="I128">
        <v>5.3873939999999996</v>
      </c>
      <c r="J128">
        <v>6.0672300000000003</v>
      </c>
      <c r="K128">
        <v>6.5954100000000002</v>
      </c>
      <c r="L128">
        <v>7.0298829999999999</v>
      </c>
      <c r="M128">
        <v>7.3970830000000003</v>
      </c>
      <c r="N128">
        <v>7.7152050000000001</v>
      </c>
      <c r="O128">
        <v>7.9973489999999998</v>
      </c>
      <c r="P128">
        <v>8.2661759999999997</v>
      </c>
      <c r="Q128">
        <v>8.5244300000000006</v>
      </c>
      <c r="R128">
        <v>8.7742780000000007</v>
      </c>
      <c r="S128">
        <v>9.0146999999999995</v>
      </c>
      <c r="T128">
        <v>9.2395790000000009</v>
      </c>
      <c r="U128">
        <v>9.4422510000000006</v>
      </c>
      <c r="V128">
        <v>9.6183599999999991</v>
      </c>
      <c r="W128">
        <v>9.7625250000000001</v>
      </c>
      <c r="X128">
        <v>9.8684049999999992</v>
      </c>
      <c r="Y128">
        <v>9.9944319999999998</v>
      </c>
      <c r="Z128">
        <v>10.122601</v>
      </c>
      <c r="AA128">
        <v>10.214186</v>
      </c>
      <c r="AB128">
        <v>10.250026999999999</v>
      </c>
      <c r="AC128">
        <v>10.301473</v>
      </c>
      <c r="AD128">
        <v>10.346145999999999</v>
      </c>
      <c r="AE128">
        <v>10.384224</v>
      </c>
      <c r="AF128">
        <v>10.416771000000001</v>
      </c>
      <c r="AG128">
        <v>10.444493</v>
      </c>
      <c r="AH128">
        <v>10.468209</v>
      </c>
      <c r="AI128">
        <v>10.489084</v>
      </c>
      <c r="AJ128">
        <v>10.507833</v>
      </c>
      <c r="AK128">
        <v>10.524749</v>
      </c>
      <c r="AL128" s="109">
        <v>0.04</v>
      </c>
    </row>
    <row r="129" spans="1:38" ht="15" customHeight="1">
      <c r="A129" s="122" t="s">
        <v>854</v>
      </c>
      <c r="B129" s="111" t="s">
        <v>731</v>
      </c>
      <c r="C129" t="s">
        <v>1581</v>
      </c>
      <c r="D129" t="s">
        <v>2787</v>
      </c>
      <c r="E129" t="s">
        <v>2788</v>
      </c>
      <c r="F129" t="s">
        <v>2729</v>
      </c>
      <c r="G129">
        <v>6.4930300000000001</v>
      </c>
      <c r="H129">
        <v>6.6515930000000001</v>
      </c>
      <c r="I129">
        <v>6.7221820000000001</v>
      </c>
      <c r="J129">
        <v>6.758788</v>
      </c>
      <c r="K129">
        <v>6.780729</v>
      </c>
      <c r="L129">
        <v>6.7953440000000001</v>
      </c>
      <c r="M129">
        <v>6.8056999999999999</v>
      </c>
      <c r="N129">
        <v>6.813396</v>
      </c>
      <c r="O129">
        <v>6.8196490000000001</v>
      </c>
      <c r="P129">
        <v>6.8250159999999997</v>
      </c>
      <c r="Q129">
        <v>6.8297400000000001</v>
      </c>
      <c r="R129">
        <v>6.833971</v>
      </c>
      <c r="S129">
        <v>6.8377840000000001</v>
      </c>
      <c r="T129">
        <v>6.8411749999999998</v>
      </c>
      <c r="U129">
        <v>6.8441229999999997</v>
      </c>
      <c r="V129">
        <v>6.8466100000000001</v>
      </c>
      <c r="W129">
        <v>6.8485959999999997</v>
      </c>
      <c r="X129">
        <v>6.8500290000000001</v>
      </c>
      <c r="Y129">
        <v>6.8506419999999997</v>
      </c>
      <c r="Z129">
        <v>6.8517939999999999</v>
      </c>
      <c r="AA129">
        <v>6.8531750000000002</v>
      </c>
      <c r="AB129">
        <v>6.8540580000000002</v>
      </c>
      <c r="AC129">
        <v>6.8538730000000001</v>
      </c>
      <c r="AD129">
        <v>6.8541569999999998</v>
      </c>
      <c r="AE129">
        <v>6.8544229999999997</v>
      </c>
      <c r="AF129">
        <v>6.8546709999999997</v>
      </c>
      <c r="AG129">
        <v>6.8549030000000002</v>
      </c>
      <c r="AH129">
        <v>6.855111</v>
      </c>
      <c r="AI129">
        <v>6.8553059999999997</v>
      </c>
      <c r="AJ129">
        <v>6.855486</v>
      </c>
      <c r="AK129">
        <v>6.8556499999999998</v>
      </c>
      <c r="AL129" s="109">
        <v>2E-3</v>
      </c>
    </row>
    <row r="130" spans="1:38" ht="15" customHeight="1">
      <c r="B130" s="111" t="s">
        <v>730</v>
      </c>
      <c r="C130" t="s">
        <v>2560</v>
      </c>
      <c r="D130" t="s">
        <v>2789</v>
      </c>
      <c r="E130" t="s">
        <v>2790</v>
      </c>
      <c r="G130">
        <v>6.0436370000000004</v>
      </c>
      <c r="H130">
        <v>6.0793020000000002</v>
      </c>
      <c r="I130">
        <v>6.1269169999999997</v>
      </c>
      <c r="J130">
        <v>6.1861499999999996</v>
      </c>
      <c r="K130">
        <v>6.2574310000000004</v>
      </c>
      <c r="L130">
        <v>6.3406029999999998</v>
      </c>
      <c r="M130">
        <v>6.4330360000000004</v>
      </c>
      <c r="N130">
        <v>6.530799</v>
      </c>
      <c r="O130">
        <v>6.6269179999999999</v>
      </c>
      <c r="P130">
        <v>6.7263809999999999</v>
      </c>
      <c r="Q130">
        <v>6.8272550000000001</v>
      </c>
      <c r="R130">
        <v>6.9288540000000003</v>
      </c>
      <c r="S130">
        <v>7.0285780000000004</v>
      </c>
      <c r="T130">
        <v>7.1206719999999999</v>
      </c>
      <c r="U130">
        <v>7.2039879999999998</v>
      </c>
      <c r="V130">
        <v>7.2784399999999998</v>
      </c>
      <c r="W130">
        <v>7.3449280000000003</v>
      </c>
      <c r="X130">
        <v>7.4032999999999998</v>
      </c>
      <c r="Y130">
        <v>7.4543920000000004</v>
      </c>
      <c r="Z130">
        <v>7.500464</v>
      </c>
      <c r="AA130">
        <v>7.5414919999999999</v>
      </c>
      <c r="AB130">
        <v>7.57796</v>
      </c>
      <c r="AC130">
        <v>7.608581</v>
      </c>
      <c r="AD130">
        <v>7.6342889999999999</v>
      </c>
      <c r="AE130">
        <v>7.6557250000000003</v>
      </c>
      <c r="AF130">
        <v>7.6741549999999998</v>
      </c>
      <c r="AG130">
        <v>7.6906990000000004</v>
      </c>
      <c r="AH130">
        <v>7.7056480000000001</v>
      </c>
      <c r="AI130">
        <v>7.719633</v>
      </c>
      <c r="AJ130">
        <v>7.7335599999999998</v>
      </c>
      <c r="AK130">
        <v>7.7475719999999999</v>
      </c>
      <c r="AL130" s="109">
        <v>8.0000000000000002E-3</v>
      </c>
    </row>
    <row r="131" spans="1:38" s="37" customFormat="1" ht="15" customHeight="1">
      <c r="A131" s="118"/>
      <c r="B131" s="36" t="s">
        <v>729</v>
      </c>
      <c r="C131" s="37" t="s">
        <v>2561</v>
      </c>
      <c r="D131" s="37" t="s">
        <v>2791</v>
      </c>
      <c r="E131" s="37" t="s">
        <v>2792</v>
      </c>
      <c r="G131" s="37">
        <v>7.238181</v>
      </c>
      <c r="H131" s="37">
        <v>7.3106159999999996</v>
      </c>
      <c r="I131" s="37">
        <v>7.3899489999999997</v>
      </c>
      <c r="J131" s="37">
        <v>7.4766839999999997</v>
      </c>
      <c r="K131" s="37">
        <v>7.5747030000000004</v>
      </c>
      <c r="L131" s="37">
        <v>7.6863210000000004</v>
      </c>
      <c r="M131" s="37">
        <v>7.8097329999999996</v>
      </c>
      <c r="N131" s="37">
        <v>7.9445509999999997</v>
      </c>
      <c r="O131" s="37">
        <v>8.0834510000000002</v>
      </c>
      <c r="P131" s="37">
        <v>8.2308420000000009</v>
      </c>
      <c r="Q131" s="37">
        <v>8.3825859999999999</v>
      </c>
      <c r="R131" s="37">
        <v>8.5364260000000005</v>
      </c>
      <c r="S131" s="37">
        <v>8.6869980000000009</v>
      </c>
      <c r="T131" s="37">
        <v>8.8273639999999993</v>
      </c>
      <c r="U131" s="37">
        <v>8.9563410000000001</v>
      </c>
      <c r="V131" s="37">
        <v>9.0734779999999997</v>
      </c>
      <c r="W131" s="37">
        <v>9.1788980000000002</v>
      </c>
      <c r="X131" s="37">
        <v>9.2730580000000007</v>
      </c>
      <c r="Y131" s="37">
        <v>9.3587249999999997</v>
      </c>
      <c r="Z131" s="37">
        <v>9.4375730000000004</v>
      </c>
      <c r="AA131" s="37">
        <v>9.5084780000000002</v>
      </c>
      <c r="AB131" s="37">
        <v>9.572991</v>
      </c>
      <c r="AC131" s="37">
        <v>9.6297540000000001</v>
      </c>
      <c r="AD131" s="37">
        <v>9.6799710000000001</v>
      </c>
      <c r="AE131" s="37">
        <v>9.7249739999999996</v>
      </c>
      <c r="AF131" s="37">
        <v>9.7670309999999994</v>
      </c>
      <c r="AG131" s="37">
        <v>9.8068960000000001</v>
      </c>
      <c r="AH131" s="37">
        <v>9.8463209999999997</v>
      </c>
      <c r="AI131" s="37">
        <v>9.8857789999999994</v>
      </c>
      <c r="AJ131" s="37">
        <v>9.9239490000000004</v>
      </c>
      <c r="AK131" s="37">
        <v>9.9616600000000002</v>
      </c>
      <c r="AL131" s="113">
        <v>1.0999999999999999E-2</v>
      </c>
    </row>
    <row r="132" spans="1:38" ht="15" customHeight="1">
      <c r="C132" t="s">
        <v>2562</v>
      </c>
      <c r="E132" t="s">
        <v>2793</v>
      </c>
    </row>
    <row r="133" spans="1:38" ht="15" customHeight="1">
      <c r="C133" t="s">
        <v>1221</v>
      </c>
      <c r="E133" t="s">
        <v>2794</v>
      </c>
    </row>
    <row r="134" spans="1:38" ht="15" customHeight="1">
      <c r="A134" s="122" t="s">
        <v>115</v>
      </c>
      <c r="B134" s="111" t="s">
        <v>728</v>
      </c>
      <c r="C134" t="s">
        <v>1266</v>
      </c>
      <c r="D134" t="s">
        <v>2795</v>
      </c>
      <c r="E134" t="s">
        <v>2796</v>
      </c>
      <c r="F134" t="s">
        <v>1864</v>
      </c>
      <c r="G134">
        <v>2.6647099999999999</v>
      </c>
      <c r="H134">
        <v>2.7814009999999998</v>
      </c>
      <c r="I134">
        <v>2.9066510000000001</v>
      </c>
      <c r="J134">
        <v>3.0338509999999999</v>
      </c>
      <c r="K134">
        <v>3.164453</v>
      </c>
      <c r="L134">
        <v>3.2980299999999998</v>
      </c>
      <c r="M134">
        <v>3.4285239999999999</v>
      </c>
      <c r="N134">
        <v>3.552362</v>
      </c>
      <c r="O134">
        <v>3.6737920000000002</v>
      </c>
      <c r="P134">
        <v>3.791614</v>
      </c>
      <c r="Q134">
        <v>3.9042479999999999</v>
      </c>
      <c r="R134">
        <v>4.0121520000000004</v>
      </c>
      <c r="S134">
        <v>4.1180440000000003</v>
      </c>
      <c r="T134">
        <v>4.2119390000000001</v>
      </c>
      <c r="U134">
        <v>4.300122</v>
      </c>
      <c r="V134">
        <v>4.3814979999999997</v>
      </c>
      <c r="W134">
        <v>4.4583180000000002</v>
      </c>
      <c r="X134">
        <v>4.5296260000000004</v>
      </c>
      <c r="Y134">
        <v>4.5977399999999999</v>
      </c>
      <c r="Z134">
        <v>4.6569029999999998</v>
      </c>
      <c r="AA134">
        <v>4.7040459999999999</v>
      </c>
      <c r="AB134">
        <v>4.7482499999999996</v>
      </c>
      <c r="AC134">
        <v>4.7867300000000004</v>
      </c>
      <c r="AD134">
        <v>4.8331840000000001</v>
      </c>
      <c r="AE134">
        <v>4.8845739999999997</v>
      </c>
      <c r="AF134">
        <v>4.930364</v>
      </c>
      <c r="AG134">
        <v>4.9668000000000001</v>
      </c>
      <c r="AH134">
        <v>5.0027990000000004</v>
      </c>
      <c r="AI134">
        <v>5.0383779999999998</v>
      </c>
      <c r="AJ134">
        <v>5.0621349999999996</v>
      </c>
      <c r="AK134">
        <v>5.0781039999999997</v>
      </c>
      <c r="AL134" s="109">
        <v>2.1999999999999999E-2</v>
      </c>
    </row>
    <row r="135" spans="1:38" ht="15" customHeight="1">
      <c r="A135" s="122" t="s">
        <v>114</v>
      </c>
      <c r="B135" s="111" t="s">
        <v>727</v>
      </c>
      <c r="C135" t="s">
        <v>1352</v>
      </c>
      <c r="D135" t="s">
        <v>2797</v>
      </c>
      <c r="E135" t="s">
        <v>2798</v>
      </c>
      <c r="F135" t="s">
        <v>1864</v>
      </c>
      <c r="G135">
        <v>1.081769</v>
      </c>
      <c r="H135">
        <v>1.0977410000000001</v>
      </c>
      <c r="I135">
        <v>1.1195999999999999</v>
      </c>
      <c r="J135">
        <v>1.144801</v>
      </c>
      <c r="K135">
        <v>1.1735599999999999</v>
      </c>
      <c r="L135">
        <v>1.206086</v>
      </c>
      <c r="M135">
        <v>1.2402260000000001</v>
      </c>
      <c r="N135">
        <v>1.274222</v>
      </c>
      <c r="O135">
        <v>1.308279</v>
      </c>
      <c r="P135">
        <v>1.3412280000000001</v>
      </c>
      <c r="Q135">
        <v>1.374026</v>
      </c>
      <c r="R135">
        <v>1.405753</v>
      </c>
      <c r="S135">
        <v>1.438642</v>
      </c>
      <c r="T135">
        <v>1.4691289999999999</v>
      </c>
      <c r="U135">
        <v>1.498767</v>
      </c>
      <c r="V135">
        <v>1.5270820000000001</v>
      </c>
      <c r="W135">
        <v>1.556468</v>
      </c>
      <c r="X135">
        <v>1.586519</v>
      </c>
      <c r="Y135">
        <v>1.6163289999999999</v>
      </c>
      <c r="Z135">
        <v>1.6454169999999999</v>
      </c>
      <c r="AA135">
        <v>1.6740660000000001</v>
      </c>
      <c r="AB135">
        <v>1.7057370000000001</v>
      </c>
      <c r="AC135">
        <v>1.7352609999999999</v>
      </c>
      <c r="AD135">
        <v>1.7680720000000001</v>
      </c>
      <c r="AE135">
        <v>1.805898</v>
      </c>
      <c r="AF135">
        <v>1.845585</v>
      </c>
      <c r="AG135">
        <v>1.884727</v>
      </c>
      <c r="AH135">
        <v>1.9248879999999999</v>
      </c>
      <c r="AI135">
        <v>1.965568</v>
      </c>
      <c r="AJ135">
        <v>2.0020380000000002</v>
      </c>
      <c r="AK135">
        <v>2.0353880000000002</v>
      </c>
      <c r="AL135" s="109">
        <v>2.1000000000000001E-2</v>
      </c>
    </row>
    <row r="136" spans="1:38" ht="15" customHeight="1">
      <c r="A136" s="122" t="s">
        <v>853</v>
      </c>
      <c r="B136" s="111" t="s">
        <v>726</v>
      </c>
      <c r="C136" t="s">
        <v>1273</v>
      </c>
      <c r="D136" t="s">
        <v>2799</v>
      </c>
      <c r="E136" t="s">
        <v>2800</v>
      </c>
      <c r="F136" t="s">
        <v>1864</v>
      </c>
      <c r="G136">
        <v>5.9100000000000005E-4</v>
      </c>
      <c r="H136">
        <v>8.3699999999999996E-4</v>
      </c>
      <c r="I136">
        <v>1.1119999999999999E-3</v>
      </c>
      <c r="J136">
        <v>1.407E-3</v>
      </c>
      <c r="K136">
        <v>1.725E-3</v>
      </c>
      <c r="L136">
        <v>2.0660000000000001E-3</v>
      </c>
      <c r="M136">
        <v>2.4199999999999998E-3</v>
      </c>
      <c r="N136">
        <v>2.7810000000000001E-3</v>
      </c>
      <c r="O136">
        <v>3.16E-3</v>
      </c>
      <c r="P136">
        <v>3.5539999999999999E-3</v>
      </c>
      <c r="Q136">
        <v>3.9589999999999998E-3</v>
      </c>
      <c r="R136">
        <v>4.3800000000000002E-3</v>
      </c>
      <c r="S136">
        <v>4.8180000000000002E-3</v>
      </c>
      <c r="T136">
        <v>5.2719999999999998E-3</v>
      </c>
      <c r="U136">
        <v>5.7299999999999999E-3</v>
      </c>
      <c r="V136">
        <v>6.2009999999999999E-3</v>
      </c>
      <c r="W136">
        <v>6.6950000000000004E-3</v>
      </c>
      <c r="X136">
        <v>7.208E-3</v>
      </c>
      <c r="Y136">
        <v>7.7419999999999998E-3</v>
      </c>
      <c r="Z136">
        <v>8.2990000000000008E-3</v>
      </c>
      <c r="AA136">
        <v>8.8749999999999992E-3</v>
      </c>
      <c r="AB136">
        <v>9.4699999999999993E-3</v>
      </c>
      <c r="AC136">
        <v>1.0087E-2</v>
      </c>
      <c r="AD136">
        <v>1.0722000000000001E-2</v>
      </c>
      <c r="AE136">
        <v>1.1377999999999999E-2</v>
      </c>
      <c r="AF136">
        <v>1.2062E-2</v>
      </c>
      <c r="AG136">
        <v>1.2766E-2</v>
      </c>
      <c r="AH136">
        <v>1.3488E-2</v>
      </c>
      <c r="AI136">
        <v>1.4239999999999999E-2</v>
      </c>
      <c r="AJ136">
        <v>1.5010000000000001E-2</v>
      </c>
      <c r="AK136">
        <v>1.5798E-2</v>
      </c>
      <c r="AL136" s="109">
        <v>0.11600000000000001</v>
      </c>
    </row>
    <row r="137" spans="1:38" ht="15" customHeight="1">
      <c r="A137" s="122" t="s">
        <v>113</v>
      </c>
      <c r="B137" s="111" t="s">
        <v>725</v>
      </c>
      <c r="C137" t="s">
        <v>1282</v>
      </c>
      <c r="D137" t="s">
        <v>2801</v>
      </c>
      <c r="E137" t="s">
        <v>2802</v>
      </c>
      <c r="F137" t="s">
        <v>1864</v>
      </c>
      <c r="G137">
        <v>2.6600000000000001E-4</v>
      </c>
      <c r="H137">
        <v>3.86E-4</v>
      </c>
      <c r="I137">
        <v>5.1400000000000003E-4</v>
      </c>
      <c r="J137">
        <v>6.4599999999999998E-4</v>
      </c>
      <c r="K137">
        <v>7.85E-4</v>
      </c>
      <c r="L137">
        <v>9.2800000000000001E-4</v>
      </c>
      <c r="M137">
        <v>1.072E-3</v>
      </c>
      <c r="N137">
        <v>1.214E-3</v>
      </c>
      <c r="O137">
        <v>1.358E-3</v>
      </c>
      <c r="P137">
        <v>1.503E-3</v>
      </c>
      <c r="Q137">
        <v>1.6490000000000001E-3</v>
      </c>
      <c r="R137">
        <v>1.7949999999999999E-3</v>
      </c>
      <c r="S137">
        <v>1.9419999999999999E-3</v>
      </c>
      <c r="T137">
        <v>2.0899999999999998E-3</v>
      </c>
      <c r="U137">
        <v>2.2390000000000001E-3</v>
      </c>
      <c r="V137">
        <v>2.3900000000000002E-3</v>
      </c>
      <c r="W137">
        <v>2.5400000000000002E-3</v>
      </c>
      <c r="X137">
        <v>2.689E-3</v>
      </c>
      <c r="Y137">
        <v>2.8389999999999999E-3</v>
      </c>
      <c r="Z137">
        <v>2.9889999999999999E-3</v>
      </c>
      <c r="AA137">
        <v>3.1389999999999999E-3</v>
      </c>
      <c r="AB137">
        <v>3.29E-3</v>
      </c>
      <c r="AC137">
        <v>3.4420000000000002E-3</v>
      </c>
      <c r="AD137">
        <v>3.5950000000000001E-3</v>
      </c>
      <c r="AE137">
        <v>3.7490000000000002E-3</v>
      </c>
      <c r="AF137">
        <v>3.9069999999999999E-3</v>
      </c>
      <c r="AG137">
        <v>4.0670000000000003E-3</v>
      </c>
      <c r="AH137">
        <v>4.2290000000000001E-3</v>
      </c>
      <c r="AI137">
        <v>4.3959999999999997E-3</v>
      </c>
      <c r="AJ137">
        <v>4.5659999999999997E-3</v>
      </c>
      <c r="AK137">
        <v>4.738E-3</v>
      </c>
      <c r="AL137" s="109">
        <v>0.10100000000000001</v>
      </c>
    </row>
    <row r="138" spans="1:38" ht="15" customHeight="1">
      <c r="A138" s="122" t="s">
        <v>114</v>
      </c>
      <c r="B138" s="111" t="s">
        <v>724</v>
      </c>
      <c r="C138" t="s">
        <v>2548</v>
      </c>
      <c r="D138" t="s">
        <v>2803</v>
      </c>
      <c r="E138" t="s">
        <v>2804</v>
      </c>
      <c r="F138" t="s">
        <v>1864</v>
      </c>
      <c r="G138">
        <v>0.24854999999999999</v>
      </c>
      <c r="H138">
        <v>0.27444000000000002</v>
      </c>
      <c r="I138">
        <v>0.30266599999999999</v>
      </c>
      <c r="J138">
        <v>0.33228400000000002</v>
      </c>
      <c r="K138">
        <v>0.36375200000000002</v>
      </c>
      <c r="L138">
        <v>0.39687899999999998</v>
      </c>
      <c r="M138">
        <v>0.43123099999999998</v>
      </c>
      <c r="N138">
        <v>0.46636100000000003</v>
      </c>
      <c r="O138">
        <v>0.50258800000000003</v>
      </c>
      <c r="P138">
        <v>0.54051000000000005</v>
      </c>
      <c r="Q138">
        <v>0.57905399999999996</v>
      </c>
      <c r="R138">
        <v>0.61887599999999998</v>
      </c>
      <c r="S138">
        <v>0.660443</v>
      </c>
      <c r="T138">
        <v>0.70391400000000004</v>
      </c>
      <c r="U138">
        <v>0.74932299999999996</v>
      </c>
      <c r="V138">
        <v>0.79656099999999996</v>
      </c>
      <c r="W138">
        <v>0.84525399999999995</v>
      </c>
      <c r="X138">
        <v>0.89527800000000002</v>
      </c>
      <c r="Y138">
        <v>0.94711100000000004</v>
      </c>
      <c r="Z138">
        <v>1.0007839999999999</v>
      </c>
      <c r="AA138">
        <v>1.0561720000000001</v>
      </c>
      <c r="AB138">
        <v>1.114025</v>
      </c>
      <c r="AC138">
        <v>1.1750309999999999</v>
      </c>
      <c r="AD138">
        <v>1.23793</v>
      </c>
      <c r="AE138">
        <v>1.3016700000000001</v>
      </c>
      <c r="AF138">
        <v>1.36564</v>
      </c>
      <c r="AG138">
        <v>1.429543</v>
      </c>
      <c r="AH138">
        <v>1.4939150000000001</v>
      </c>
      <c r="AI138">
        <v>1.560413</v>
      </c>
      <c r="AJ138">
        <v>1.625737</v>
      </c>
      <c r="AK138">
        <v>1.6913609999999999</v>
      </c>
      <c r="AL138" s="109">
        <v>6.6000000000000003E-2</v>
      </c>
    </row>
    <row r="139" spans="1:38" ht="15" customHeight="1">
      <c r="A139" s="122" t="s">
        <v>112</v>
      </c>
      <c r="B139" s="111" t="s">
        <v>723</v>
      </c>
      <c r="C139" t="s">
        <v>1577</v>
      </c>
      <c r="D139" t="s">
        <v>2805</v>
      </c>
      <c r="E139" t="s">
        <v>2806</v>
      </c>
      <c r="F139" t="s">
        <v>1864</v>
      </c>
      <c r="G139">
        <v>3.28E-4</v>
      </c>
      <c r="H139">
        <v>6.1700000000000004E-4</v>
      </c>
      <c r="I139">
        <v>9.3599999999999998E-4</v>
      </c>
      <c r="J139">
        <v>1.276E-3</v>
      </c>
      <c r="K139">
        <v>1.6440000000000001E-3</v>
      </c>
      <c r="L139">
        <v>2.039E-3</v>
      </c>
      <c r="M139">
        <v>2.4480000000000001E-3</v>
      </c>
      <c r="N139">
        <v>2.8670000000000002E-3</v>
      </c>
      <c r="O139">
        <v>3.3059999999999999E-3</v>
      </c>
      <c r="P139">
        <v>3.7629999999999999E-3</v>
      </c>
      <c r="Q139">
        <v>4.2329999999999998E-3</v>
      </c>
      <c r="R139">
        <v>4.7200000000000002E-3</v>
      </c>
      <c r="S139">
        <v>5.228E-3</v>
      </c>
      <c r="T139">
        <v>5.7549999999999997E-3</v>
      </c>
      <c r="U139">
        <v>6.3020000000000003E-3</v>
      </c>
      <c r="V139">
        <v>6.8719999999999996E-3</v>
      </c>
      <c r="W139">
        <v>7.4599999999999996E-3</v>
      </c>
      <c r="X139">
        <v>8.064E-3</v>
      </c>
      <c r="Y139">
        <v>8.6899999999999998E-3</v>
      </c>
      <c r="Z139">
        <v>9.3390000000000001E-3</v>
      </c>
      <c r="AA139">
        <v>1.0008E-2</v>
      </c>
      <c r="AB139">
        <v>1.0697999999999999E-2</v>
      </c>
      <c r="AC139">
        <v>1.1412E-2</v>
      </c>
      <c r="AD139">
        <v>1.2147E-2</v>
      </c>
      <c r="AE139">
        <v>1.2897E-2</v>
      </c>
      <c r="AF139">
        <v>1.3677E-2</v>
      </c>
      <c r="AG139">
        <v>1.4484E-2</v>
      </c>
      <c r="AH139">
        <v>1.5313999999999999E-2</v>
      </c>
      <c r="AI139">
        <v>1.6178999999999999E-2</v>
      </c>
      <c r="AJ139">
        <v>1.7066999999999999E-2</v>
      </c>
      <c r="AK139">
        <v>1.7975999999999999E-2</v>
      </c>
      <c r="AL139" s="109">
        <v>0.14299999999999999</v>
      </c>
    </row>
    <row r="140" spans="1:38" ht="15" customHeight="1">
      <c r="A140" s="122" t="s">
        <v>116</v>
      </c>
      <c r="B140" s="111" t="s">
        <v>722</v>
      </c>
      <c r="C140" t="s">
        <v>2549</v>
      </c>
      <c r="D140" t="s">
        <v>2807</v>
      </c>
      <c r="E140" t="s">
        <v>2808</v>
      </c>
      <c r="F140" t="s">
        <v>1864</v>
      </c>
      <c r="G140">
        <v>2.6899999999999998E-4</v>
      </c>
      <c r="H140">
        <v>5.7700000000000004E-4</v>
      </c>
      <c r="I140">
        <v>9.2000000000000003E-4</v>
      </c>
      <c r="J140">
        <v>1.2880000000000001E-3</v>
      </c>
      <c r="K140">
        <v>1.686E-3</v>
      </c>
      <c r="L140">
        <v>2.1120000000000002E-3</v>
      </c>
      <c r="M140">
        <v>2.555E-3</v>
      </c>
      <c r="N140">
        <v>3.0079999999999998E-3</v>
      </c>
      <c r="O140">
        <v>3.4819999999999999E-3</v>
      </c>
      <c r="P140">
        <v>3.9760000000000004E-3</v>
      </c>
      <c r="Q140">
        <v>4.4840000000000001E-3</v>
      </c>
      <c r="R140">
        <v>5.0109999999999998E-3</v>
      </c>
      <c r="S140">
        <v>5.5599999999999998E-3</v>
      </c>
      <c r="T140">
        <v>6.13E-3</v>
      </c>
      <c r="U140">
        <v>6.7210000000000004E-3</v>
      </c>
      <c r="V140">
        <v>7.3369999999999998E-3</v>
      </c>
      <c r="W140">
        <v>7.9729999999999992E-3</v>
      </c>
      <c r="X140">
        <v>8.626E-3</v>
      </c>
      <c r="Y140">
        <v>9.3039999999999998E-3</v>
      </c>
      <c r="Z140">
        <v>1.0005E-2</v>
      </c>
      <c r="AA140">
        <v>1.0728E-2</v>
      </c>
      <c r="AB140">
        <v>1.1475000000000001E-2</v>
      </c>
      <c r="AC140">
        <v>1.2246E-2</v>
      </c>
      <c r="AD140">
        <v>1.3041000000000001E-2</v>
      </c>
      <c r="AE140">
        <v>1.3860000000000001E-2</v>
      </c>
      <c r="AF140">
        <v>1.4715000000000001E-2</v>
      </c>
      <c r="AG140">
        <v>1.5594E-2</v>
      </c>
      <c r="AH140">
        <v>1.6494999999999999E-2</v>
      </c>
      <c r="AI140">
        <v>1.7432E-2</v>
      </c>
      <c r="AJ140">
        <v>1.8394000000000001E-2</v>
      </c>
      <c r="AK140">
        <v>1.9376000000000001E-2</v>
      </c>
      <c r="AL140" s="109">
        <v>0.153</v>
      </c>
    </row>
    <row r="141" spans="1:38" ht="15" customHeight="1">
      <c r="A141" s="122" t="s">
        <v>116</v>
      </c>
      <c r="B141" s="111" t="s">
        <v>721</v>
      </c>
      <c r="C141" t="s">
        <v>2550</v>
      </c>
      <c r="D141" t="s">
        <v>2809</v>
      </c>
      <c r="E141" t="s">
        <v>2810</v>
      </c>
      <c r="F141" t="s">
        <v>1864</v>
      </c>
      <c r="G141">
        <v>2.7300000000000002E-4</v>
      </c>
      <c r="H141">
        <v>5.8600000000000004E-4</v>
      </c>
      <c r="I141">
        <v>9.3400000000000004E-4</v>
      </c>
      <c r="J141">
        <v>1.3079999999999999E-3</v>
      </c>
      <c r="K141">
        <v>1.712E-3</v>
      </c>
      <c r="L141">
        <v>2.1440000000000001E-3</v>
      </c>
      <c r="M141">
        <v>2.594E-3</v>
      </c>
      <c r="N141">
        <v>3.0530000000000002E-3</v>
      </c>
      <c r="O141">
        <v>3.5339999999999998E-3</v>
      </c>
      <c r="P141">
        <v>4.0359999999999997E-3</v>
      </c>
      <c r="Q141">
        <v>4.5510000000000004E-3</v>
      </c>
      <c r="R141">
        <v>5.0860000000000002E-3</v>
      </c>
      <c r="S141">
        <v>5.6429999999999996E-3</v>
      </c>
      <c r="T141">
        <v>6.2220000000000001E-3</v>
      </c>
      <c r="U141">
        <v>6.8219999999999999E-3</v>
      </c>
      <c r="V141">
        <v>7.4469999999999996E-3</v>
      </c>
      <c r="W141">
        <v>8.0929999999999995E-3</v>
      </c>
      <c r="X141">
        <v>8.7559999999999999E-3</v>
      </c>
      <c r="Y141">
        <v>9.443E-3</v>
      </c>
      <c r="Z141">
        <v>1.0155000000000001E-2</v>
      </c>
      <c r="AA141">
        <v>1.0888999999999999E-2</v>
      </c>
      <c r="AB141">
        <v>1.1646999999999999E-2</v>
      </c>
      <c r="AC141">
        <v>1.243E-2</v>
      </c>
      <c r="AD141">
        <v>1.3236E-2</v>
      </c>
      <c r="AE141">
        <v>1.4068000000000001E-2</v>
      </c>
      <c r="AF141">
        <v>1.4935E-2</v>
      </c>
      <c r="AG141">
        <v>1.5827999999999998E-2</v>
      </c>
      <c r="AH141">
        <v>1.6743000000000001E-2</v>
      </c>
      <c r="AI141">
        <v>1.7694000000000001E-2</v>
      </c>
      <c r="AJ141">
        <v>1.8669999999999999E-2</v>
      </c>
      <c r="AK141">
        <v>1.9667E-2</v>
      </c>
      <c r="AL141" s="109">
        <v>0.153</v>
      </c>
    </row>
    <row r="142" spans="1:38" ht="15" customHeight="1">
      <c r="A142" s="122" t="s">
        <v>854</v>
      </c>
      <c r="B142" s="111" t="s">
        <v>720</v>
      </c>
      <c r="C142" t="s">
        <v>1581</v>
      </c>
      <c r="D142" t="s">
        <v>2811</v>
      </c>
      <c r="E142" t="s">
        <v>2812</v>
      </c>
      <c r="F142" t="s">
        <v>1864</v>
      </c>
      <c r="G142">
        <v>0</v>
      </c>
      <c r="H142">
        <v>0</v>
      </c>
      <c r="I142">
        <v>0</v>
      </c>
      <c r="J142">
        <v>9.9999999999999995E-7</v>
      </c>
      <c r="K142">
        <v>9.9999999999999995E-7</v>
      </c>
      <c r="L142">
        <v>9.9999999999999995E-7</v>
      </c>
      <c r="M142">
        <v>9.9999999999999995E-7</v>
      </c>
      <c r="N142">
        <v>9.9999999999999995E-7</v>
      </c>
      <c r="O142">
        <v>9.9999999999999995E-7</v>
      </c>
      <c r="P142">
        <v>1.9999999999999999E-6</v>
      </c>
      <c r="Q142">
        <v>1.9999999999999999E-6</v>
      </c>
      <c r="R142">
        <v>1.9999999999999999E-6</v>
      </c>
      <c r="S142">
        <v>1.9999999999999999E-6</v>
      </c>
      <c r="T142">
        <v>1.9999999999999999E-6</v>
      </c>
      <c r="U142">
        <v>1.9999999999999999E-6</v>
      </c>
      <c r="V142">
        <v>3.0000000000000001E-6</v>
      </c>
      <c r="W142">
        <v>3.0000000000000001E-6</v>
      </c>
      <c r="X142">
        <v>3.0000000000000001E-6</v>
      </c>
      <c r="Y142">
        <v>3.0000000000000001E-6</v>
      </c>
      <c r="Z142">
        <v>3.0000000000000001E-6</v>
      </c>
      <c r="AA142">
        <v>3.0000000000000001E-6</v>
      </c>
      <c r="AB142">
        <v>3.0000000000000001E-6</v>
      </c>
      <c r="AC142">
        <v>3.9999999999999998E-6</v>
      </c>
      <c r="AD142">
        <v>3.9999999999999998E-6</v>
      </c>
      <c r="AE142">
        <v>3.9999999999999998E-6</v>
      </c>
      <c r="AF142">
        <v>3.9999999999999998E-6</v>
      </c>
      <c r="AG142">
        <v>3.9999999999999998E-6</v>
      </c>
      <c r="AH142">
        <v>3.9999999999999998E-6</v>
      </c>
      <c r="AI142">
        <v>3.9999999999999998E-6</v>
      </c>
      <c r="AJ142">
        <v>3.9999999999999998E-6</v>
      </c>
      <c r="AK142">
        <v>3.9999999999999998E-6</v>
      </c>
      <c r="AL142" s="109">
        <v>0.123</v>
      </c>
    </row>
    <row r="143" spans="1:38" ht="15" customHeight="1">
      <c r="B143" s="111" t="s">
        <v>719</v>
      </c>
      <c r="C143" t="s">
        <v>2551</v>
      </c>
      <c r="D143" t="s">
        <v>2813</v>
      </c>
      <c r="E143" t="s">
        <v>2814</v>
      </c>
      <c r="F143" t="s">
        <v>1864</v>
      </c>
      <c r="G143">
        <v>3.996756</v>
      </c>
      <c r="H143">
        <v>4.1565849999999998</v>
      </c>
      <c r="I143">
        <v>4.3333339999999998</v>
      </c>
      <c r="J143">
        <v>4.516864</v>
      </c>
      <c r="K143">
        <v>4.7093189999999998</v>
      </c>
      <c r="L143">
        <v>4.9102860000000002</v>
      </c>
      <c r="M143">
        <v>5.1110709999999999</v>
      </c>
      <c r="N143">
        <v>5.3058709999999998</v>
      </c>
      <c r="O143">
        <v>5.4994969999999999</v>
      </c>
      <c r="P143">
        <v>5.6901840000000004</v>
      </c>
      <c r="Q143">
        <v>5.8762040000000004</v>
      </c>
      <c r="R143">
        <v>6.0577759999999996</v>
      </c>
      <c r="S143">
        <v>6.2403209999999998</v>
      </c>
      <c r="T143">
        <v>6.4104520000000003</v>
      </c>
      <c r="U143">
        <v>6.5760269999999998</v>
      </c>
      <c r="V143">
        <v>6.7353880000000004</v>
      </c>
      <c r="W143">
        <v>6.8928010000000004</v>
      </c>
      <c r="X143">
        <v>7.0467659999999999</v>
      </c>
      <c r="Y143">
        <v>7.1991969999999998</v>
      </c>
      <c r="Z143">
        <v>7.3438910000000002</v>
      </c>
      <c r="AA143">
        <v>7.4779289999999996</v>
      </c>
      <c r="AB143">
        <v>7.6145899999999997</v>
      </c>
      <c r="AC143">
        <v>7.7466369999999998</v>
      </c>
      <c r="AD143">
        <v>7.8919249999999996</v>
      </c>
      <c r="AE143">
        <v>8.0480879999999999</v>
      </c>
      <c r="AF143">
        <v>8.2008910000000004</v>
      </c>
      <c r="AG143">
        <v>8.3438079999999992</v>
      </c>
      <c r="AH143">
        <v>8.4878730000000004</v>
      </c>
      <c r="AI143">
        <v>8.6342979999999994</v>
      </c>
      <c r="AJ143">
        <v>8.7636160000000007</v>
      </c>
      <c r="AK143">
        <v>8.8824140000000007</v>
      </c>
      <c r="AL143" s="109">
        <v>2.7E-2</v>
      </c>
    </row>
    <row r="144" spans="1:38" ht="15" customHeight="1">
      <c r="C144" t="s">
        <v>1223</v>
      </c>
      <c r="E144" t="s">
        <v>2815</v>
      </c>
    </row>
    <row r="145" spans="1:38" ht="15" customHeight="1">
      <c r="A145" s="122" t="s">
        <v>115</v>
      </c>
      <c r="B145" s="111" t="s">
        <v>718</v>
      </c>
      <c r="C145" t="s">
        <v>1266</v>
      </c>
      <c r="D145" t="s">
        <v>2816</v>
      </c>
      <c r="E145" t="s">
        <v>2817</v>
      </c>
      <c r="F145" t="s">
        <v>1864</v>
      </c>
      <c r="G145">
        <v>2.113826</v>
      </c>
      <c r="H145">
        <v>2.1331380000000002</v>
      </c>
      <c r="I145">
        <v>2.1724869999999998</v>
      </c>
      <c r="J145">
        <v>2.2232660000000002</v>
      </c>
      <c r="K145">
        <v>2.282241</v>
      </c>
      <c r="L145">
        <v>2.3470219999999999</v>
      </c>
      <c r="M145">
        <v>2.4114849999999999</v>
      </c>
      <c r="N145">
        <v>2.4684629999999999</v>
      </c>
      <c r="O145">
        <v>2.5212370000000002</v>
      </c>
      <c r="P145">
        <v>2.5701049999999999</v>
      </c>
      <c r="Q145">
        <v>2.617991</v>
      </c>
      <c r="R145">
        <v>2.6649159999999998</v>
      </c>
      <c r="S145">
        <v>2.7149529999999999</v>
      </c>
      <c r="T145">
        <v>2.7632249999999998</v>
      </c>
      <c r="U145">
        <v>2.810711</v>
      </c>
      <c r="V145">
        <v>2.861796</v>
      </c>
      <c r="W145">
        <v>2.917745</v>
      </c>
      <c r="X145">
        <v>2.975346</v>
      </c>
      <c r="Y145">
        <v>3.0332560000000002</v>
      </c>
      <c r="Z145">
        <v>3.09273</v>
      </c>
      <c r="AA145">
        <v>3.154671</v>
      </c>
      <c r="AB145">
        <v>3.2177359999999999</v>
      </c>
      <c r="AC145">
        <v>3.283099</v>
      </c>
      <c r="AD145">
        <v>3.3554979999999999</v>
      </c>
      <c r="AE145">
        <v>3.4331309999999999</v>
      </c>
      <c r="AF145">
        <v>3.513722</v>
      </c>
      <c r="AG145">
        <v>3.594338</v>
      </c>
      <c r="AH145">
        <v>3.673692</v>
      </c>
      <c r="AI145">
        <v>3.7533599999999998</v>
      </c>
      <c r="AJ145">
        <v>3.8341240000000001</v>
      </c>
      <c r="AK145">
        <v>3.9139870000000001</v>
      </c>
      <c r="AL145" s="109">
        <v>2.1000000000000001E-2</v>
      </c>
    </row>
    <row r="146" spans="1:38" ht="15" customHeight="1">
      <c r="A146" s="122" t="s">
        <v>114</v>
      </c>
      <c r="B146" s="111" t="s">
        <v>717</v>
      </c>
      <c r="C146" t="s">
        <v>1352</v>
      </c>
      <c r="D146" t="s">
        <v>2818</v>
      </c>
      <c r="E146" t="s">
        <v>2819</v>
      </c>
      <c r="F146" t="s">
        <v>1864</v>
      </c>
      <c r="G146">
        <v>1.4032720000000001</v>
      </c>
      <c r="H146">
        <v>1.3900680000000001</v>
      </c>
      <c r="I146">
        <v>1.3899840000000001</v>
      </c>
      <c r="J146">
        <v>1.398344</v>
      </c>
      <c r="K146">
        <v>1.412763</v>
      </c>
      <c r="L146">
        <v>1.4323399999999999</v>
      </c>
      <c r="M146">
        <v>1.453503</v>
      </c>
      <c r="N146">
        <v>1.472623</v>
      </c>
      <c r="O146">
        <v>1.4898849999999999</v>
      </c>
      <c r="P146">
        <v>1.5060899999999999</v>
      </c>
      <c r="Q146">
        <v>1.52278</v>
      </c>
      <c r="R146">
        <v>1.538395</v>
      </c>
      <c r="S146">
        <v>1.5569230000000001</v>
      </c>
      <c r="T146">
        <v>1.5744849999999999</v>
      </c>
      <c r="U146">
        <v>1.592759</v>
      </c>
      <c r="V146">
        <v>1.614851</v>
      </c>
      <c r="W146">
        <v>1.639389</v>
      </c>
      <c r="X146">
        <v>1.665038</v>
      </c>
      <c r="Y146">
        <v>1.691109</v>
      </c>
      <c r="Z146">
        <v>1.7199770000000001</v>
      </c>
      <c r="AA146">
        <v>1.749814</v>
      </c>
      <c r="AB146">
        <v>1.7819529999999999</v>
      </c>
      <c r="AC146">
        <v>1.815777</v>
      </c>
      <c r="AD146">
        <v>1.852463</v>
      </c>
      <c r="AE146">
        <v>1.89076</v>
      </c>
      <c r="AF146">
        <v>1.928831</v>
      </c>
      <c r="AG146">
        <v>1.9661459999999999</v>
      </c>
      <c r="AH146">
        <v>2.0015149999999999</v>
      </c>
      <c r="AI146">
        <v>2.036003</v>
      </c>
      <c r="AJ146">
        <v>2.0706730000000002</v>
      </c>
      <c r="AK146">
        <v>2.1033520000000001</v>
      </c>
      <c r="AL146" s="109">
        <v>1.4E-2</v>
      </c>
    </row>
    <row r="147" spans="1:38" ht="15" customHeight="1">
      <c r="A147" s="122" t="s">
        <v>853</v>
      </c>
      <c r="B147" s="111" t="s">
        <v>716</v>
      </c>
      <c r="C147" t="s">
        <v>1273</v>
      </c>
      <c r="D147" t="s">
        <v>2820</v>
      </c>
      <c r="E147" t="s">
        <v>2821</v>
      </c>
      <c r="F147" t="s">
        <v>1864</v>
      </c>
      <c r="G147">
        <v>3.166E-3</v>
      </c>
      <c r="H147">
        <v>3.0279999999999999E-3</v>
      </c>
      <c r="I147">
        <v>2.99E-3</v>
      </c>
      <c r="J147">
        <v>3.0200000000000001E-3</v>
      </c>
      <c r="K147">
        <v>3.0999999999999999E-3</v>
      </c>
      <c r="L147">
        <v>3.2200000000000002E-3</v>
      </c>
      <c r="M147">
        <v>3.3660000000000001E-3</v>
      </c>
      <c r="N147">
        <v>3.516E-3</v>
      </c>
      <c r="O147">
        <v>3.673E-3</v>
      </c>
      <c r="P147">
        <v>3.826E-3</v>
      </c>
      <c r="Q147">
        <v>3.9919999999999999E-3</v>
      </c>
      <c r="R147">
        <v>4.1640000000000002E-3</v>
      </c>
      <c r="S147">
        <v>4.3540000000000002E-3</v>
      </c>
      <c r="T147">
        <v>4.5700000000000003E-3</v>
      </c>
      <c r="U147">
        <v>4.7879999999999997E-3</v>
      </c>
      <c r="V147">
        <v>5.0179999999999999E-3</v>
      </c>
      <c r="W147">
        <v>5.2789999999999998E-3</v>
      </c>
      <c r="X147">
        <v>5.5630000000000002E-3</v>
      </c>
      <c r="Y147">
        <v>5.8659999999999997E-3</v>
      </c>
      <c r="Z147">
        <v>6.1960000000000001E-3</v>
      </c>
      <c r="AA147">
        <v>6.5529999999999998E-3</v>
      </c>
      <c r="AB147">
        <v>6.9350000000000002E-3</v>
      </c>
      <c r="AC147">
        <v>7.3350000000000004E-3</v>
      </c>
      <c r="AD147">
        <v>7.7539999999999996E-3</v>
      </c>
      <c r="AE147">
        <v>8.1910000000000004E-3</v>
      </c>
      <c r="AF147">
        <v>8.6470000000000002E-3</v>
      </c>
      <c r="AG147">
        <v>9.1240000000000002E-3</v>
      </c>
      <c r="AH147">
        <v>9.6089999999999995E-3</v>
      </c>
      <c r="AI147">
        <v>1.0113E-2</v>
      </c>
      <c r="AJ147">
        <v>1.0579E-2</v>
      </c>
      <c r="AK147">
        <v>1.1084E-2</v>
      </c>
      <c r="AL147" s="109">
        <v>4.2999999999999997E-2</v>
      </c>
    </row>
    <row r="148" spans="1:38" ht="15" customHeight="1">
      <c r="A148" s="122" t="s">
        <v>113</v>
      </c>
      <c r="B148" s="111" t="s">
        <v>715</v>
      </c>
      <c r="C148" t="s">
        <v>1282</v>
      </c>
      <c r="D148" t="s">
        <v>2822</v>
      </c>
      <c r="E148" t="s">
        <v>2823</v>
      </c>
      <c r="F148" t="s">
        <v>1864</v>
      </c>
      <c r="G148">
        <v>2.8370000000000001E-3</v>
      </c>
      <c r="H148">
        <v>3.235E-3</v>
      </c>
      <c r="I148">
        <v>3.712E-3</v>
      </c>
      <c r="J148">
        <v>4.2329999999999998E-3</v>
      </c>
      <c r="K148">
        <v>4.7819999999999998E-3</v>
      </c>
      <c r="L148">
        <v>5.3480000000000003E-3</v>
      </c>
      <c r="M148">
        <v>5.9059999999999998E-3</v>
      </c>
      <c r="N148">
        <v>6.4310000000000001E-3</v>
      </c>
      <c r="O148">
        <v>6.9340000000000001E-3</v>
      </c>
      <c r="P148">
        <v>7.4250000000000002E-3</v>
      </c>
      <c r="Q148">
        <v>7.9070000000000008E-3</v>
      </c>
      <c r="R148">
        <v>8.3850000000000001E-3</v>
      </c>
      <c r="S148">
        <v>8.8690000000000001E-3</v>
      </c>
      <c r="T148">
        <v>9.3559999999999997E-3</v>
      </c>
      <c r="U148">
        <v>9.8449999999999996E-3</v>
      </c>
      <c r="V148">
        <v>1.0336E-2</v>
      </c>
      <c r="W148">
        <v>1.0829E-2</v>
      </c>
      <c r="X148">
        <v>1.1320999999999999E-2</v>
      </c>
      <c r="Y148">
        <v>1.1809E-2</v>
      </c>
      <c r="Z148">
        <v>1.2314E-2</v>
      </c>
      <c r="AA148">
        <v>1.2839E-2</v>
      </c>
      <c r="AB148">
        <v>1.3362000000000001E-2</v>
      </c>
      <c r="AC148">
        <v>1.3893000000000001E-2</v>
      </c>
      <c r="AD148">
        <v>1.4408000000000001E-2</v>
      </c>
      <c r="AE148">
        <v>1.4916E-2</v>
      </c>
      <c r="AF148">
        <v>1.5443999999999999E-2</v>
      </c>
      <c r="AG148">
        <v>1.5986E-2</v>
      </c>
      <c r="AH148">
        <v>1.6514999999999998E-2</v>
      </c>
      <c r="AI148">
        <v>1.7042999999999999E-2</v>
      </c>
      <c r="AJ148">
        <v>1.7590999999999999E-2</v>
      </c>
      <c r="AK148">
        <v>1.8157E-2</v>
      </c>
      <c r="AL148" s="109">
        <v>6.4000000000000001E-2</v>
      </c>
    </row>
    <row r="149" spans="1:38" ht="15" customHeight="1">
      <c r="A149" s="122" t="s">
        <v>114</v>
      </c>
      <c r="B149" s="111" t="s">
        <v>714</v>
      </c>
      <c r="C149" t="s">
        <v>2548</v>
      </c>
      <c r="D149" t="s">
        <v>2824</v>
      </c>
      <c r="E149" t="s">
        <v>2825</v>
      </c>
      <c r="F149" t="s">
        <v>1864</v>
      </c>
      <c r="G149">
        <v>3.2770000000000001E-2</v>
      </c>
      <c r="H149">
        <v>3.7170000000000002E-2</v>
      </c>
      <c r="I149">
        <v>4.2429000000000001E-2</v>
      </c>
      <c r="J149">
        <v>4.8176999999999998E-2</v>
      </c>
      <c r="K149">
        <v>5.4232000000000002E-2</v>
      </c>
      <c r="L149">
        <v>6.0486999999999999E-2</v>
      </c>
      <c r="M149">
        <v>6.6742999999999997E-2</v>
      </c>
      <c r="N149">
        <v>7.2718000000000005E-2</v>
      </c>
      <c r="O149">
        <v>7.8552999999999998E-2</v>
      </c>
      <c r="P149">
        <v>8.4390000000000007E-2</v>
      </c>
      <c r="Q149">
        <v>9.0265999999999999E-2</v>
      </c>
      <c r="R149">
        <v>9.6306000000000003E-2</v>
      </c>
      <c r="S149">
        <v>0.102632</v>
      </c>
      <c r="T149">
        <v>0.10924200000000001</v>
      </c>
      <c r="U149">
        <v>0.11613999999999999</v>
      </c>
      <c r="V149">
        <v>0.1234</v>
      </c>
      <c r="W149">
        <v>0.13104099999999999</v>
      </c>
      <c r="X149">
        <v>0.13894100000000001</v>
      </c>
      <c r="Y149">
        <v>0.14713200000000001</v>
      </c>
      <c r="Z149">
        <v>0.15582399999999999</v>
      </c>
      <c r="AA149">
        <v>0.16512199999999999</v>
      </c>
      <c r="AB149">
        <v>0.17493600000000001</v>
      </c>
      <c r="AC149">
        <v>0.185173</v>
      </c>
      <c r="AD149">
        <v>0.19584699999999999</v>
      </c>
      <c r="AE149">
        <v>0.206867</v>
      </c>
      <c r="AF149">
        <v>0.21834899999999999</v>
      </c>
      <c r="AG149">
        <v>0.23022300000000001</v>
      </c>
      <c r="AH149">
        <v>0.242257</v>
      </c>
      <c r="AI149">
        <v>0.25457000000000002</v>
      </c>
      <c r="AJ149">
        <v>0.26755400000000001</v>
      </c>
      <c r="AK149">
        <v>0.281084</v>
      </c>
      <c r="AL149" s="109">
        <v>7.3999999999999996E-2</v>
      </c>
    </row>
    <row r="150" spans="1:38" ht="15" customHeight="1">
      <c r="A150" s="122" t="s">
        <v>112</v>
      </c>
      <c r="B150" s="111" t="s">
        <v>713</v>
      </c>
      <c r="C150" t="s">
        <v>1577</v>
      </c>
      <c r="D150" t="s">
        <v>2826</v>
      </c>
      <c r="E150" t="s">
        <v>2827</v>
      </c>
      <c r="F150" t="s">
        <v>1864</v>
      </c>
      <c r="G150">
        <v>2.7700000000000001E-4</v>
      </c>
      <c r="H150">
        <v>4.7600000000000002E-4</v>
      </c>
      <c r="I150">
        <v>7.2000000000000005E-4</v>
      </c>
      <c r="J150">
        <v>9.9599999999999992E-4</v>
      </c>
      <c r="K150">
        <v>1.2960000000000001E-3</v>
      </c>
      <c r="L150">
        <v>1.616E-3</v>
      </c>
      <c r="M150">
        <v>1.944E-3</v>
      </c>
      <c r="N150">
        <v>2.2650000000000001E-3</v>
      </c>
      <c r="O150">
        <v>2.5860000000000002E-3</v>
      </c>
      <c r="P150">
        <v>2.9129999999999998E-3</v>
      </c>
      <c r="Q150">
        <v>3.2460000000000002E-3</v>
      </c>
      <c r="R150">
        <v>3.5890000000000002E-3</v>
      </c>
      <c r="S150">
        <v>3.9500000000000004E-3</v>
      </c>
      <c r="T150">
        <v>4.326E-3</v>
      </c>
      <c r="U150">
        <v>4.7190000000000001E-3</v>
      </c>
      <c r="V150">
        <v>5.1320000000000003E-3</v>
      </c>
      <c r="W150">
        <v>5.5649999999999996E-3</v>
      </c>
      <c r="X150">
        <v>6.0109999999999999E-3</v>
      </c>
      <c r="Y150">
        <v>6.4739999999999997E-3</v>
      </c>
      <c r="Z150">
        <v>6.9610000000000002E-3</v>
      </c>
      <c r="AA150">
        <v>7.4799999999999997E-3</v>
      </c>
      <c r="AB150">
        <v>8.0239999999999999E-3</v>
      </c>
      <c r="AC150">
        <v>8.5900000000000004E-3</v>
      </c>
      <c r="AD150">
        <v>9.1760000000000001E-3</v>
      </c>
      <c r="AE150">
        <v>9.7820000000000008E-3</v>
      </c>
      <c r="AF150">
        <v>1.0411999999999999E-2</v>
      </c>
      <c r="AG150">
        <v>1.1065E-2</v>
      </c>
      <c r="AH150">
        <v>1.1728000000000001E-2</v>
      </c>
      <c r="AI150">
        <v>1.2411999999999999E-2</v>
      </c>
      <c r="AJ150">
        <v>1.3127E-2</v>
      </c>
      <c r="AK150">
        <v>1.3868999999999999E-2</v>
      </c>
      <c r="AL150" s="109">
        <v>0.13900000000000001</v>
      </c>
    </row>
    <row r="151" spans="1:38" ht="15" customHeight="1">
      <c r="A151" s="122" t="s">
        <v>116</v>
      </c>
      <c r="B151" s="111" t="s">
        <v>712</v>
      </c>
      <c r="C151" t="s">
        <v>2549</v>
      </c>
      <c r="D151" t="s">
        <v>2828</v>
      </c>
      <c r="E151" t="s">
        <v>2829</v>
      </c>
      <c r="F151" t="s">
        <v>1864</v>
      </c>
      <c r="G151">
        <v>1.8599999999999999E-4</v>
      </c>
      <c r="H151">
        <v>4.0000000000000002E-4</v>
      </c>
      <c r="I151">
        <v>6.6299999999999996E-4</v>
      </c>
      <c r="J151">
        <v>9.6199999999999996E-4</v>
      </c>
      <c r="K151">
        <v>1.2880000000000001E-3</v>
      </c>
      <c r="L151">
        <v>1.635E-3</v>
      </c>
      <c r="M151">
        <v>1.9910000000000001E-3</v>
      </c>
      <c r="N151">
        <v>2.3400000000000001E-3</v>
      </c>
      <c r="O151">
        <v>2.689E-3</v>
      </c>
      <c r="P151">
        <v>3.0439999999999998E-3</v>
      </c>
      <c r="Q151">
        <v>3.4069999999999999E-3</v>
      </c>
      <c r="R151">
        <v>3.7810000000000001E-3</v>
      </c>
      <c r="S151">
        <v>4.1729999999999996E-3</v>
      </c>
      <c r="T151">
        <v>4.5840000000000004E-3</v>
      </c>
      <c r="U151">
        <v>5.0109999999999998E-3</v>
      </c>
      <c r="V151">
        <v>5.4609999999999997E-3</v>
      </c>
      <c r="W151">
        <v>5.9319999999999998E-3</v>
      </c>
      <c r="X151">
        <v>6.4180000000000001E-3</v>
      </c>
      <c r="Y151">
        <v>6.9210000000000001E-3</v>
      </c>
      <c r="Z151">
        <v>7.4520000000000003E-3</v>
      </c>
      <c r="AA151">
        <v>8.0160000000000006E-3</v>
      </c>
      <c r="AB151">
        <v>8.6079999999999993E-3</v>
      </c>
      <c r="AC151">
        <v>9.2230000000000003E-3</v>
      </c>
      <c r="AD151">
        <v>9.861E-3</v>
      </c>
      <c r="AE151">
        <v>1.0519000000000001E-2</v>
      </c>
      <c r="AF151">
        <v>1.1202999999999999E-2</v>
      </c>
      <c r="AG151">
        <v>1.1912000000000001E-2</v>
      </c>
      <c r="AH151">
        <v>1.2632000000000001E-2</v>
      </c>
      <c r="AI151">
        <v>1.3374E-2</v>
      </c>
      <c r="AJ151">
        <v>1.4151E-2</v>
      </c>
      <c r="AK151">
        <v>1.4956000000000001E-2</v>
      </c>
      <c r="AL151" s="109">
        <v>0.157</v>
      </c>
    </row>
    <row r="152" spans="1:38" ht="15" customHeight="1">
      <c r="A152" s="122" t="s">
        <v>116</v>
      </c>
      <c r="B152" s="111" t="s">
        <v>711</v>
      </c>
      <c r="C152" t="s">
        <v>2550</v>
      </c>
      <c r="D152" t="s">
        <v>2830</v>
      </c>
      <c r="E152" t="s">
        <v>2831</v>
      </c>
      <c r="F152" t="s">
        <v>1864</v>
      </c>
      <c r="G152">
        <v>1.75E-4</v>
      </c>
      <c r="H152">
        <v>3.7500000000000001E-4</v>
      </c>
      <c r="I152">
        <v>6.2299999999999996E-4</v>
      </c>
      <c r="J152">
        <v>9.0399999999999996E-4</v>
      </c>
      <c r="K152">
        <v>1.209E-3</v>
      </c>
      <c r="L152">
        <v>1.5349999999999999E-3</v>
      </c>
      <c r="M152">
        <v>1.869E-3</v>
      </c>
      <c r="N152">
        <v>2.1970000000000002E-3</v>
      </c>
      <c r="O152">
        <v>2.5249999999999999E-3</v>
      </c>
      <c r="P152">
        <v>2.859E-3</v>
      </c>
      <c r="Q152">
        <v>3.199E-3</v>
      </c>
      <c r="R152">
        <v>3.5509999999999999E-3</v>
      </c>
      <c r="S152">
        <v>3.9189999999999997E-3</v>
      </c>
      <c r="T152">
        <v>4.3049999999999998E-3</v>
      </c>
      <c r="U152">
        <v>4.7060000000000001E-3</v>
      </c>
      <c r="V152">
        <v>5.1279999999999997E-3</v>
      </c>
      <c r="W152">
        <v>5.5710000000000004E-3</v>
      </c>
      <c r="X152">
        <v>6.0280000000000004E-3</v>
      </c>
      <c r="Y152">
        <v>6.4999999999999997E-3</v>
      </c>
      <c r="Z152">
        <v>6.999E-3</v>
      </c>
      <c r="AA152">
        <v>7.528E-3</v>
      </c>
      <c r="AB152">
        <v>8.0839999999999992E-3</v>
      </c>
      <c r="AC152">
        <v>8.6610000000000003E-3</v>
      </c>
      <c r="AD152">
        <v>9.2599999999999991E-3</v>
      </c>
      <c r="AE152">
        <v>9.8790000000000006E-3</v>
      </c>
      <c r="AF152">
        <v>1.0521000000000001E-2</v>
      </c>
      <c r="AG152">
        <v>1.1187000000000001E-2</v>
      </c>
      <c r="AH152">
        <v>1.1863E-2</v>
      </c>
      <c r="AI152">
        <v>1.256E-2</v>
      </c>
      <c r="AJ152">
        <v>1.3289E-2</v>
      </c>
      <c r="AK152">
        <v>1.4045999999999999E-2</v>
      </c>
      <c r="AL152" s="109">
        <v>0.157</v>
      </c>
    </row>
    <row r="153" spans="1:38" ht="15" customHeight="1">
      <c r="A153" s="122" t="s">
        <v>854</v>
      </c>
      <c r="B153" s="111" t="s">
        <v>710</v>
      </c>
      <c r="C153" t="s">
        <v>1581</v>
      </c>
      <c r="D153" t="s">
        <v>2832</v>
      </c>
      <c r="E153" t="s">
        <v>2833</v>
      </c>
      <c r="F153" t="s">
        <v>1864</v>
      </c>
      <c r="G153">
        <v>2.8600000000000001E-4</v>
      </c>
      <c r="H153">
        <v>6.1399999999999996E-4</v>
      </c>
      <c r="I153">
        <v>1.0189999999999999E-3</v>
      </c>
      <c r="J153">
        <v>1.4779999999999999E-3</v>
      </c>
      <c r="K153">
        <v>1.9780000000000002E-3</v>
      </c>
      <c r="L153">
        <v>2.5119999999999999E-3</v>
      </c>
      <c r="M153">
        <v>3.058E-3</v>
      </c>
      <c r="N153">
        <v>3.594E-3</v>
      </c>
      <c r="O153">
        <v>4.1310000000000001E-3</v>
      </c>
      <c r="P153">
        <v>4.6769999999999997E-3</v>
      </c>
      <c r="Q153">
        <v>5.2339999999999999E-3</v>
      </c>
      <c r="R153">
        <v>5.8089999999999999E-3</v>
      </c>
      <c r="S153">
        <v>6.4120000000000002E-3</v>
      </c>
      <c r="T153">
        <v>7.0419999999999996E-3</v>
      </c>
      <c r="U153">
        <v>7.6990000000000001E-3</v>
      </c>
      <c r="V153">
        <v>8.3890000000000006E-3</v>
      </c>
      <c r="W153">
        <v>9.1129999999999996E-3</v>
      </c>
      <c r="X153">
        <v>9.8600000000000007E-3</v>
      </c>
      <c r="Y153">
        <v>1.0633E-2</v>
      </c>
      <c r="Z153">
        <v>1.1449000000000001E-2</v>
      </c>
      <c r="AA153">
        <v>1.2315E-2</v>
      </c>
      <c r="AB153">
        <v>1.3225000000000001E-2</v>
      </c>
      <c r="AC153">
        <v>1.4168999999999999E-2</v>
      </c>
      <c r="AD153">
        <v>1.5148999999999999E-2</v>
      </c>
      <c r="AE153">
        <v>1.6160000000000001E-2</v>
      </c>
      <c r="AF153">
        <v>1.7211000000000001E-2</v>
      </c>
      <c r="AG153">
        <v>1.8301000000000001E-2</v>
      </c>
      <c r="AH153">
        <v>1.9407000000000001E-2</v>
      </c>
      <c r="AI153">
        <v>2.0545999999999998E-2</v>
      </c>
      <c r="AJ153">
        <v>2.1739999999999999E-2</v>
      </c>
      <c r="AK153">
        <v>2.2977000000000001E-2</v>
      </c>
      <c r="AL153" s="109">
        <v>0.157</v>
      </c>
    </row>
    <row r="154" spans="1:38" ht="15" customHeight="1">
      <c r="B154" s="111" t="s">
        <v>709</v>
      </c>
      <c r="C154" t="s">
        <v>2552</v>
      </c>
      <c r="D154" t="s">
        <v>2834</v>
      </c>
      <c r="E154" t="s">
        <v>2835</v>
      </c>
      <c r="F154" t="s">
        <v>1864</v>
      </c>
      <c r="G154">
        <v>3.5567950000000002</v>
      </c>
      <c r="H154">
        <v>3.568505</v>
      </c>
      <c r="I154">
        <v>3.6146280000000002</v>
      </c>
      <c r="J154">
        <v>3.681378</v>
      </c>
      <c r="K154">
        <v>3.7628889999999999</v>
      </c>
      <c r="L154">
        <v>3.8557139999999999</v>
      </c>
      <c r="M154">
        <v>3.9498660000000001</v>
      </c>
      <c r="N154">
        <v>4.0341459999999998</v>
      </c>
      <c r="O154">
        <v>4.1122139999999998</v>
      </c>
      <c r="P154">
        <v>4.185333</v>
      </c>
      <c r="Q154">
        <v>4.2580220000000004</v>
      </c>
      <c r="R154">
        <v>4.3288970000000004</v>
      </c>
      <c r="S154">
        <v>4.4061830000000004</v>
      </c>
      <c r="T154">
        <v>4.4811350000000001</v>
      </c>
      <c r="U154">
        <v>4.5563799999999999</v>
      </c>
      <c r="V154">
        <v>4.6395140000000001</v>
      </c>
      <c r="W154">
        <v>4.7304620000000002</v>
      </c>
      <c r="X154">
        <v>4.8245269999999998</v>
      </c>
      <c r="Y154">
        <v>4.9196999999999997</v>
      </c>
      <c r="Z154">
        <v>5.0199020000000001</v>
      </c>
      <c r="AA154">
        <v>5.1243369999999997</v>
      </c>
      <c r="AB154">
        <v>5.2328679999999999</v>
      </c>
      <c r="AC154">
        <v>5.3459240000000001</v>
      </c>
      <c r="AD154">
        <v>5.4694180000000001</v>
      </c>
      <c r="AE154">
        <v>5.6002039999999997</v>
      </c>
      <c r="AF154">
        <v>5.734343</v>
      </c>
      <c r="AG154">
        <v>5.8682850000000002</v>
      </c>
      <c r="AH154">
        <v>5.9992179999999999</v>
      </c>
      <c r="AI154">
        <v>6.1299830000000002</v>
      </c>
      <c r="AJ154">
        <v>6.2628250000000003</v>
      </c>
      <c r="AK154">
        <v>6.3935079999999997</v>
      </c>
      <c r="AL154" s="109">
        <v>0.02</v>
      </c>
    </row>
    <row r="155" spans="1:38" ht="15" customHeight="1">
      <c r="C155" t="s">
        <v>2553</v>
      </c>
      <c r="E155" t="s">
        <v>2836</v>
      </c>
    </row>
    <row r="156" spans="1:38" ht="15" customHeight="1">
      <c r="A156" s="122" t="s">
        <v>115</v>
      </c>
      <c r="B156" s="111" t="s">
        <v>708</v>
      </c>
      <c r="C156" t="s">
        <v>1266</v>
      </c>
      <c r="D156" t="s">
        <v>2837</v>
      </c>
      <c r="E156" t="s">
        <v>2838</v>
      </c>
      <c r="F156" t="s">
        <v>1864</v>
      </c>
      <c r="G156">
        <v>4.9273610000000003</v>
      </c>
      <c r="H156">
        <v>4.9698799999999999</v>
      </c>
      <c r="I156">
        <v>5.0505779999999998</v>
      </c>
      <c r="J156">
        <v>5.1495199999999999</v>
      </c>
      <c r="K156">
        <v>5.2576869999999998</v>
      </c>
      <c r="L156">
        <v>5.3716470000000003</v>
      </c>
      <c r="M156">
        <v>5.4798809999999998</v>
      </c>
      <c r="N156">
        <v>5.567901</v>
      </c>
      <c r="O156">
        <v>5.6404439999999996</v>
      </c>
      <c r="P156">
        <v>5.6997520000000002</v>
      </c>
      <c r="Q156">
        <v>5.751614</v>
      </c>
      <c r="R156">
        <v>5.8003400000000003</v>
      </c>
      <c r="S156">
        <v>5.8473350000000002</v>
      </c>
      <c r="T156">
        <v>5.8893750000000002</v>
      </c>
      <c r="U156">
        <v>5.9240690000000003</v>
      </c>
      <c r="V156">
        <v>5.9613339999999999</v>
      </c>
      <c r="W156">
        <v>6.0039290000000003</v>
      </c>
      <c r="X156">
        <v>6.0440990000000001</v>
      </c>
      <c r="Y156">
        <v>6.0810069999999996</v>
      </c>
      <c r="Z156">
        <v>6.1126969999999998</v>
      </c>
      <c r="AA156">
        <v>6.1422090000000003</v>
      </c>
      <c r="AB156">
        <v>6.1626839999999996</v>
      </c>
      <c r="AC156">
        <v>6.1901190000000001</v>
      </c>
      <c r="AD156">
        <v>6.2200879999999996</v>
      </c>
      <c r="AE156">
        <v>6.2521190000000004</v>
      </c>
      <c r="AF156">
        <v>6.2839840000000002</v>
      </c>
      <c r="AG156">
        <v>6.3088160000000002</v>
      </c>
      <c r="AH156">
        <v>6.3235460000000003</v>
      </c>
      <c r="AI156">
        <v>6.3322200000000004</v>
      </c>
      <c r="AJ156">
        <v>6.3348310000000003</v>
      </c>
      <c r="AK156">
        <v>6.3288529999999996</v>
      </c>
      <c r="AL156" s="109">
        <v>8.0000000000000002E-3</v>
      </c>
    </row>
    <row r="157" spans="1:38" ht="15" customHeight="1">
      <c r="A157" s="122" t="s">
        <v>114</v>
      </c>
      <c r="B157" s="111" t="s">
        <v>707</v>
      </c>
      <c r="C157" t="s">
        <v>1352</v>
      </c>
      <c r="D157" t="s">
        <v>2839</v>
      </c>
      <c r="E157" t="s">
        <v>2840</v>
      </c>
      <c r="F157" t="s">
        <v>1864</v>
      </c>
      <c r="G157">
        <v>4.7627999999999997E-2</v>
      </c>
      <c r="H157">
        <v>4.1701000000000002E-2</v>
      </c>
      <c r="I157">
        <v>3.6742999999999998E-2</v>
      </c>
      <c r="J157">
        <v>3.2603E-2</v>
      </c>
      <c r="K157">
        <v>2.9021000000000002E-2</v>
      </c>
      <c r="L157">
        <v>2.5946E-2</v>
      </c>
      <c r="M157">
        <v>2.3460999999999999E-2</v>
      </c>
      <c r="N157">
        <v>2.1447000000000001E-2</v>
      </c>
      <c r="O157">
        <v>1.9778E-2</v>
      </c>
      <c r="P157">
        <v>1.8334E-2</v>
      </c>
      <c r="Q157">
        <v>1.7139999999999999E-2</v>
      </c>
      <c r="R157">
        <v>1.6077999999999999E-2</v>
      </c>
      <c r="S157">
        <v>1.5202E-2</v>
      </c>
      <c r="T157">
        <v>1.4515999999999999E-2</v>
      </c>
      <c r="U157">
        <v>1.3984E-2</v>
      </c>
      <c r="V157">
        <v>1.3618E-2</v>
      </c>
      <c r="W157">
        <v>1.3329000000000001E-2</v>
      </c>
      <c r="X157">
        <v>1.3157E-2</v>
      </c>
      <c r="Y157">
        <v>1.3062000000000001E-2</v>
      </c>
      <c r="Z157">
        <v>1.2988E-2</v>
      </c>
      <c r="AA157">
        <v>1.2909E-2</v>
      </c>
      <c r="AB157">
        <v>1.2885000000000001E-2</v>
      </c>
      <c r="AC157">
        <v>1.2822999999999999E-2</v>
      </c>
      <c r="AD157">
        <v>1.2766E-2</v>
      </c>
      <c r="AE157">
        <v>1.2781000000000001E-2</v>
      </c>
      <c r="AF157">
        <v>1.2845000000000001E-2</v>
      </c>
      <c r="AG157">
        <v>1.2932000000000001E-2</v>
      </c>
      <c r="AH157">
        <v>1.3018E-2</v>
      </c>
      <c r="AI157">
        <v>1.3110999999999999E-2</v>
      </c>
      <c r="AJ157">
        <v>1.3197E-2</v>
      </c>
      <c r="AK157">
        <v>1.3273E-2</v>
      </c>
      <c r="AL157" s="109">
        <v>-4.2000000000000003E-2</v>
      </c>
    </row>
    <row r="158" spans="1:38" ht="15" customHeight="1">
      <c r="A158" s="122" t="s">
        <v>853</v>
      </c>
      <c r="B158" s="111" t="s">
        <v>706</v>
      </c>
      <c r="C158" t="s">
        <v>1273</v>
      </c>
      <c r="D158" t="s">
        <v>2841</v>
      </c>
      <c r="E158" t="s">
        <v>2842</v>
      </c>
      <c r="F158" t="s">
        <v>1864</v>
      </c>
      <c r="G158">
        <v>3.7469999999999999E-3</v>
      </c>
      <c r="H158">
        <v>3.7699999999999999E-3</v>
      </c>
      <c r="I158">
        <v>3.8400000000000001E-3</v>
      </c>
      <c r="J158">
        <v>3.9290000000000002E-3</v>
      </c>
      <c r="K158">
        <v>4.0379999999999999E-3</v>
      </c>
      <c r="L158">
        <v>4.163E-3</v>
      </c>
      <c r="M158">
        <v>4.3080000000000002E-3</v>
      </c>
      <c r="N158">
        <v>4.4380000000000001E-3</v>
      </c>
      <c r="O158">
        <v>4.548E-3</v>
      </c>
      <c r="P158">
        <v>4.6249999999999998E-3</v>
      </c>
      <c r="Q158">
        <v>4.7039999999999998E-3</v>
      </c>
      <c r="R158">
        <v>4.7809999999999997E-3</v>
      </c>
      <c r="S158">
        <v>4.8529999999999997E-3</v>
      </c>
      <c r="T158">
        <v>4.9509999999999997E-3</v>
      </c>
      <c r="U158">
        <v>5.0629999999999998E-3</v>
      </c>
      <c r="V158">
        <v>5.1850000000000004E-3</v>
      </c>
      <c r="W158">
        <v>5.3119999999999999E-3</v>
      </c>
      <c r="X158">
        <v>5.4380000000000001E-3</v>
      </c>
      <c r="Y158">
        <v>5.5599999999999998E-3</v>
      </c>
      <c r="Z158">
        <v>5.6820000000000004E-3</v>
      </c>
      <c r="AA158">
        <v>5.8040000000000001E-3</v>
      </c>
      <c r="AB158">
        <v>5.9249999999999997E-3</v>
      </c>
      <c r="AC158">
        <v>6.0400000000000002E-3</v>
      </c>
      <c r="AD158">
        <v>6.1510000000000002E-3</v>
      </c>
      <c r="AE158">
        <v>6.2560000000000003E-3</v>
      </c>
      <c r="AF158">
        <v>6.3569999999999998E-3</v>
      </c>
      <c r="AG158">
        <v>6.4549999999999998E-3</v>
      </c>
      <c r="AH158">
        <v>6.5449999999999996E-3</v>
      </c>
      <c r="AI158">
        <v>6.6290000000000003E-3</v>
      </c>
      <c r="AJ158">
        <v>6.7010000000000004E-3</v>
      </c>
      <c r="AK158">
        <v>6.7549999999999997E-3</v>
      </c>
      <c r="AL158" s="109">
        <v>0.02</v>
      </c>
    </row>
    <row r="159" spans="1:38" ht="15" customHeight="1">
      <c r="A159" s="122" t="s">
        <v>113</v>
      </c>
      <c r="B159" s="111" t="s">
        <v>705</v>
      </c>
      <c r="C159" t="s">
        <v>1282</v>
      </c>
      <c r="D159" t="s">
        <v>2843</v>
      </c>
      <c r="E159" t="s">
        <v>2844</v>
      </c>
      <c r="F159" t="s">
        <v>1864</v>
      </c>
      <c r="G159">
        <v>4.4406000000000001E-2</v>
      </c>
      <c r="H159">
        <v>4.7688000000000001E-2</v>
      </c>
      <c r="I159">
        <v>5.1163E-2</v>
      </c>
      <c r="J159">
        <v>5.4503000000000003E-2</v>
      </c>
      <c r="K159">
        <v>5.7575000000000001E-2</v>
      </c>
      <c r="L159">
        <v>6.0374999999999998E-2</v>
      </c>
      <c r="M159">
        <v>6.2839999999999993E-2</v>
      </c>
      <c r="N159">
        <v>6.4871999999999999E-2</v>
      </c>
      <c r="O159">
        <v>6.6600999999999994E-2</v>
      </c>
      <c r="P159">
        <v>6.8108000000000002E-2</v>
      </c>
      <c r="Q159">
        <v>6.9438E-2</v>
      </c>
      <c r="R159">
        <v>7.0655999999999997E-2</v>
      </c>
      <c r="S159">
        <v>7.1865999999999999E-2</v>
      </c>
      <c r="T159">
        <v>7.3091000000000003E-2</v>
      </c>
      <c r="U159">
        <v>7.4352000000000001E-2</v>
      </c>
      <c r="V159">
        <v>7.571E-2</v>
      </c>
      <c r="W159">
        <v>7.7157000000000003E-2</v>
      </c>
      <c r="X159">
        <v>7.8669000000000003E-2</v>
      </c>
      <c r="Y159">
        <v>8.0232999999999999E-2</v>
      </c>
      <c r="Z159">
        <v>8.1948999999999994E-2</v>
      </c>
      <c r="AA159">
        <v>8.3926000000000001E-2</v>
      </c>
      <c r="AB159">
        <v>8.6150000000000004E-2</v>
      </c>
      <c r="AC159">
        <v>8.8616E-2</v>
      </c>
      <c r="AD159">
        <v>9.1316999999999995E-2</v>
      </c>
      <c r="AE159">
        <v>9.4312000000000007E-2</v>
      </c>
      <c r="AF159">
        <v>9.7685999999999995E-2</v>
      </c>
      <c r="AG159">
        <v>0.101387</v>
      </c>
      <c r="AH159">
        <v>0.105381</v>
      </c>
      <c r="AI159">
        <v>0.109584</v>
      </c>
      <c r="AJ159">
        <v>0.114232</v>
      </c>
      <c r="AK159">
        <v>0.119335</v>
      </c>
      <c r="AL159" s="109">
        <v>3.4000000000000002E-2</v>
      </c>
    </row>
    <row r="160" spans="1:38" ht="15" customHeight="1">
      <c r="A160" s="122" t="s">
        <v>114</v>
      </c>
      <c r="B160" s="111" t="s">
        <v>704</v>
      </c>
      <c r="C160" t="s">
        <v>2548</v>
      </c>
      <c r="D160" t="s">
        <v>2845</v>
      </c>
      <c r="E160" t="s">
        <v>2846</v>
      </c>
      <c r="F160" t="s">
        <v>1864</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ht="15" customHeight="1">
      <c r="A161" s="122" t="s">
        <v>112</v>
      </c>
      <c r="B161" s="111" t="s">
        <v>703</v>
      </c>
      <c r="C161" t="s">
        <v>1577</v>
      </c>
      <c r="D161" t="s">
        <v>2847</v>
      </c>
      <c r="E161" t="s">
        <v>2848</v>
      </c>
      <c r="F161" t="s">
        <v>1864</v>
      </c>
      <c r="G161">
        <v>1.13E-4</v>
      </c>
      <c r="H161">
        <v>2.3000000000000001E-4</v>
      </c>
      <c r="I161">
        <v>3.6900000000000002E-4</v>
      </c>
      <c r="J161">
        <v>5.2300000000000003E-4</v>
      </c>
      <c r="K161">
        <v>6.87E-4</v>
      </c>
      <c r="L161">
        <v>8.5800000000000004E-4</v>
      </c>
      <c r="M161">
        <v>1.029E-3</v>
      </c>
      <c r="N161">
        <v>1.1919999999999999E-3</v>
      </c>
      <c r="O161">
        <v>1.3519999999999999E-3</v>
      </c>
      <c r="P161">
        <v>1.511E-3</v>
      </c>
      <c r="Q161">
        <v>1.668E-3</v>
      </c>
      <c r="R161">
        <v>1.8270000000000001E-3</v>
      </c>
      <c r="S161">
        <v>1.9889999999999999E-3</v>
      </c>
      <c r="T161">
        <v>2.153E-3</v>
      </c>
      <c r="U161">
        <v>2.32E-3</v>
      </c>
      <c r="V161">
        <v>2.4910000000000002E-3</v>
      </c>
      <c r="W161">
        <v>2.6649999999999998E-3</v>
      </c>
      <c r="X161">
        <v>2.8389999999999999E-3</v>
      </c>
      <c r="Y161">
        <v>3.0130000000000001E-3</v>
      </c>
      <c r="Z161">
        <v>3.192E-3</v>
      </c>
      <c r="AA161">
        <v>3.3769999999999998E-3</v>
      </c>
      <c r="AB161">
        <v>3.5639999999999999E-3</v>
      </c>
      <c r="AC161">
        <v>3.7529999999999998E-3</v>
      </c>
      <c r="AD161">
        <v>3.9430000000000003E-3</v>
      </c>
      <c r="AE161">
        <v>4.1320000000000003E-3</v>
      </c>
      <c r="AF161">
        <v>4.3229999999999996E-3</v>
      </c>
      <c r="AG161">
        <v>4.5139999999999998E-3</v>
      </c>
      <c r="AH161">
        <v>4.7010000000000003E-3</v>
      </c>
      <c r="AI161">
        <v>4.8859999999999997E-3</v>
      </c>
      <c r="AJ161">
        <v>5.0740000000000004E-3</v>
      </c>
      <c r="AK161">
        <v>5.2630000000000003E-3</v>
      </c>
      <c r="AL161" s="109">
        <v>0.13700000000000001</v>
      </c>
    </row>
    <row r="162" spans="1:38" ht="15" customHeight="1">
      <c r="A162" s="122" t="s">
        <v>116</v>
      </c>
      <c r="B162" s="111" t="s">
        <v>702</v>
      </c>
      <c r="C162" t="s">
        <v>2549</v>
      </c>
      <c r="D162" t="s">
        <v>2849</v>
      </c>
      <c r="E162" t="s">
        <v>2850</v>
      </c>
      <c r="F162" t="s">
        <v>1864</v>
      </c>
      <c r="G162">
        <v>2.3800000000000001E-4</v>
      </c>
      <c r="H162">
        <v>4.0900000000000002E-4</v>
      </c>
      <c r="I162">
        <v>6.1499999999999999E-4</v>
      </c>
      <c r="J162">
        <v>8.4400000000000002E-4</v>
      </c>
      <c r="K162">
        <v>1.0870000000000001E-3</v>
      </c>
      <c r="L162">
        <v>1.3389999999999999E-3</v>
      </c>
      <c r="M162">
        <v>1.593E-3</v>
      </c>
      <c r="N162">
        <v>1.835E-3</v>
      </c>
      <c r="O162">
        <v>2.0709999999999999E-3</v>
      </c>
      <c r="P162">
        <v>2.3050000000000002E-3</v>
      </c>
      <c r="Q162">
        <v>2.5379999999999999E-3</v>
      </c>
      <c r="R162">
        <v>2.7720000000000002E-3</v>
      </c>
      <c r="S162">
        <v>3.0109999999999998E-3</v>
      </c>
      <c r="T162">
        <v>3.2529999999999998E-3</v>
      </c>
      <c r="U162">
        <v>3.5000000000000001E-3</v>
      </c>
      <c r="V162">
        <v>3.751E-3</v>
      </c>
      <c r="W162">
        <v>4.0070000000000001E-3</v>
      </c>
      <c r="X162">
        <v>4.2630000000000003E-3</v>
      </c>
      <c r="Y162">
        <v>4.5199999999999997E-3</v>
      </c>
      <c r="Z162">
        <v>4.7840000000000001E-3</v>
      </c>
      <c r="AA162">
        <v>5.0549999999999996E-3</v>
      </c>
      <c r="AB162">
        <v>5.3319999999999999E-3</v>
      </c>
      <c r="AC162">
        <v>5.6100000000000004E-3</v>
      </c>
      <c r="AD162">
        <v>5.8900000000000003E-3</v>
      </c>
      <c r="AE162">
        <v>6.169E-3</v>
      </c>
      <c r="AF162">
        <v>6.45E-3</v>
      </c>
      <c r="AG162">
        <v>6.731E-3</v>
      </c>
      <c r="AH162">
        <v>7.0060000000000001E-3</v>
      </c>
      <c r="AI162">
        <v>7.28E-3</v>
      </c>
      <c r="AJ162">
        <v>7.5570000000000003E-3</v>
      </c>
      <c r="AK162">
        <v>7.835E-3</v>
      </c>
      <c r="AL162" s="109">
        <v>0.124</v>
      </c>
    </row>
    <row r="163" spans="1:38" ht="15" customHeight="1">
      <c r="A163" s="122" t="s">
        <v>116</v>
      </c>
      <c r="B163" s="111" t="s">
        <v>701</v>
      </c>
      <c r="C163" t="s">
        <v>2550</v>
      </c>
      <c r="D163" t="s">
        <v>2851</v>
      </c>
      <c r="E163" t="s">
        <v>2852</v>
      </c>
      <c r="F163" t="s">
        <v>1864</v>
      </c>
      <c r="G163">
        <v>2.63E-4</v>
      </c>
      <c r="H163">
        <v>4.5199999999999998E-4</v>
      </c>
      <c r="I163">
        <v>6.7900000000000002E-4</v>
      </c>
      <c r="J163">
        <v>9.3099999999999997E-4</v>
      </c>
      <c r="K163">
        <v>1.199E-3</v>
      </c>
      <c r="L163">
        <v>1.4779999999999999E-3</v>
      </c>
      <c r="M163">
        <v>1.7570000000000001E-3</v>
      </c>
      <c r="N163">
        <v>2.0240000000000002E-3</v>
      </c>
      <c r="O163">
        <v>2.284E-3</v>
      </c>
      <c r="P163">
        <v>2.542E-3</v>
      </c>
      <c r="Q163">
        <v>2.7989999999999998E-3</v>
      </c>
      <c r="R163">
        <v>3.0569999999999998E-3</v>
      </c>
      <c r="S163">
        <v>3.32E-3</v>
      </c>
      <c r="T163">
        <v>3.5869999999999999E-3</v>
      </c>
      <c r="U163">
        <v>3.859E-3</v>
      </c>
      <c r="V163">
        <v>4.1359999999999999E-3</v>
      </c>
      <c r="W163">
        <v>4.4180000000000001E-3</v>
      </c>
      <c r="X163">
        <v>4.7000000000000002E-3</v>
      </c>
      <c r="Y163">
        <v>4.9839999999999997E-3</v>
      </c>
      <c r="Z163">
        <v>5.274E-3</v>
      </c>
      <c r="AA163">
        <v>5.574E-3</v>
      </c>
      <c r="AB163">
        <v>5.8789999999999997E-3</v>
      </c>
      <c r="AC163">
        <v>6.1850000000000004E-3</v>
      </c>
      <c r="AD163">
        <v>6.4929999999999996E-3</v>
      </c>
      <c r="AE163">
        <v>6.8009999999999998E-3</v>
      </c>
      <c r="AF163">
        <v>7.11E-3</v>
      </c>
      <c r="AG163">
        <v>7.4200000000000004E-3</v>
      </c>
      <c r="AH163">
        <v>7.724E-3</v>
      </c>
      <c r="AI163">
        <v>8.0260000000000001E-3</v>
      </c>
      <c r="AJ163">
        <v>8.3309999999999999E-3</v>
      </c>
      <c r="AK163">
        <v>8.6379999999999998E-3</v>
      </c>
      <c r="AL163" s="109">
        <v>0.123</v>
      </c>
    </row>
    <row r="164" spans="1:38" ht="15" customHeight="1">
      <c r="A164" s="122" t="s">
        <v>854</v>
      </c>
      <c r="B164" s="111" t="s">
        <v>700</v>
      </c>
      <c r="C164" t="s">
        <v>1581</v>
      </c>
      <c r="D164" t="s">
        <v>2853</v>
      </c>
      <c r="E164" t="s">
        <v>2854</v>
      </c>
      <c r="F164" t="s">
        <v>1864</v>
      </c>
      <c r="G164">
        <v>2.9700000000000001E-4</v>
      </c>
      <c r="H164">
        <v>5.2899999999999996E-4</v>
      </c>
      <c r="I164">
        <v>8.0800000000000002E-4</v>
      </c>
      <c r="J164">
        <v>1.1169999999999999E-3</v>
      </c>
      <c r="K164">
        <v>1.446E-3</v>
      </c>
      <c r="L164">
        <v>1.789E-3</v>
      </c>
      <c r="M164">
        <v>2.1310000000000001E-3</v>
      </c>
      <c r="N164">
        <v>2.4589999999999998E-3</v>
      </c>
      <c r="O164">
        <v>2.7789999999999998E-3</v>
      </c>
      <c r="P164">
        <v>3.0969999999999999E-3</v>
      </c>
      <c r="Q164">
        <v>3.4120000000000001E-3</v>
      </c>
      <c r="R164">
        <v>3.7290000000000001E-3</v>
      </c>
      <c r="S164">
        <v>4.0530000000000002E-3</v>
      </c>
      <c r="T164">
        <v>4.3819999999999996E-3</v>
      </c>
      <c r="U164">
        <v>4.7159999999999997E-3</v>
      </c>
      <c r="V164">
        <v>5.0559999999999997E-3</v>
      </c>
      <c r="W164">
        <v>5.4029999999999998E-3</v>
      </c>
      <c r="X164">
        <v>5.751E-3</v>
      </c>
      <c r="Y164">
        <v>6.0990000000000003E-3</v>
      </c>
      <c r="Z164">
        <v>6.4559999999999999E-3</v>
      </c>
      <c r="AA164">
        <v>6.8250000000000003E-3</v>
      </c>
      <c r="AB164">
        <v>7.1999999999999998E-3</v>
      </c>
      <c r="AC164">
        <v>7.5770000000000004E-3</v>
      </c>
      <c r="AD164">
        <v>7.9559999999999995E-3</v>
      </c>
      <c r="AE164">
        <v>8.3350000000000004E-3</v>
      </c>
      <c r="AF164">
        <v>8.7150000000000005E-3</v>
      </c>
      <c r="AG164">
        <v>9.0959999999999999E-3</v>
      </c>
      <c r="AH164">
        <v>9.4699999999999993E-3</v>
      </c>
      <c r="AI164">
        <v>9.8410000000000008E-3</v>
      </c>
      <c r="AJ164">
        <v>1.0217E-2</v>
      </c>
      <c r="AK164">
        <v>1.0593E-2</v>
      </c>
      <c r="AL164" s="109">
        <v>0.126</v>
      </c>
    </row>
    <row r="165" spans="1:38" ht="15" customHeight="1">
      <c r="B165" s="111" t="s">
        <v>699</v>
      </c>
      <c r="C165" t="s">
        <v>2554</v>
      </c>
      <c r="D165" t="s">
        <v>2855</v>
      </c>
      <c r="E165" t="s">
        <v>2856</v>
      </c>
      <c r="F165" t="s">
        <v>1864</v>
      </c>
      <c r="G165">
        <v>5.0240520000000002</v>
      </c>
      <c r="H165">
        <v>5.0646599999999999</v>
      </c>
      <c r="I165">
        <v>5.1447960000000004</v>
      </c>
      <c r="J165">
        <v>5.2439720000000003</v>
      </c>
      <c r="K165">
        <v>5.3527430000000003</v>
      </c>
      <c r="L165">
        <v>5.4675940000000001</v>
      </c>
      <c r="M165">
        <v>5.5770020000000002</v>
      </c>
      <c r="N165">
        <v>5.6661669999999997</v>
      </c>
      <c r="O165">
        <v>5.7398559999999996</v>
      </c>
      <c r="P165">
        <v>5.8002760000000002</v>
      </c>
      <c r="Q165">
        <v>5.8533140000000001</v>
      </c>
      <c r="R165">
        <v>5.9032429999999998</v>
      </c>
      <c r="S165">
        <v>5.9516309999999999</v>
      </c>
      <c r="T165">
        <v>5.9953099999999999</v>
      </c>
      <c r="U165">
        <v>6.0318649999999998</v>
      </c>
      <c r="V165">
        <v>6.0712809999999999</v>
      </c>
      <c r="W165">
        <v>6.1162200000000002</v>
      </c>
      <c r="X165">
        <v>6.1589109999999998</v>
      </c>
      <c r="Y165">
        <v>6.1984769999999996</v>
      </c>
      <c r="Z165">
        <v>6.2330209999999999</v>
      </c>
      <c r="AA165">
        <v>6.2656749999999999</v>
      </c>
      <c r="AB165">
        <v>6.2896179999999999</v>
      </c>
      <c r="AC165">
        <v>6.3207250000000004</v>
      </c>
      <c r="AD165">
        <v>6.3546019999999999</v>
      </c>
      <c r="AE165">
        <v>6.3909070000000003</v>
      </c>
      <c r="AF165">
        <v>6.4274699999999996</v>
      </c>
      <c r="AG165">
        <v>6.4573520000000002</v>
      </c>
      <c r="AH165">
        <v>6.4773899999999998</v>
      </c>
      <c r="AI165">
        <v>6.4915779999999996</v>
      </c>
      <c r="AJ165">
        <v>6.5001410000000002</v>
      </c>
      <c r="AK165">
        <v>6.5005449999999998</v>
      </c>
      <c r="AL165" s="109">
        <v>8.9999999999999993E-3</v>
      </c>
    </row>
    <row r="166" spans="1:38" ht="15" customHeight="1">
      <c r="B166" s="111" t="s">
        <v>698</v>
      </c>
      <c r="C166" t="s">
        <v>2563</v>
      </c>
      <c r="D166" t="s">
        <v>2857</v>
      </c>
      <c r="E166" t="s">
        <v>2858</v>
      </c>
      <c r="F166" t="s">
        <v>1864</v>
      </c>
      <c r="G166">
        <v>12.57761</v>
      </c>
      <c r="H166">
        <v>12.789747999999999</v>
      </c>
      <c r="I166">
        <v>13.09276</v>
      </c>
      <c r="J166">
        <v>13.442223</v>
      </c>
      <c r="K166">
        <v>13.824942999999999</v>
      </c>
      <c r="L166">
        <v>14.233603</v>
      </c>
      <c r="M166">
        <v>14.637938999999999</v>
      </c>
      <c r="N166">
        <v>15.006188</v>
      </c>
      <c r="O166">
        <v>15.351565000000001</v>
      </c>
      <c r="P166">
        <v>15.675782999999999</v>
      </c>
      <c r="Q166">
        <v>15.987534999999999</v>
      </c>
      <c r="R166">
        <v>16.289905999999998</v>
      </c>
      <c r="S166">
        <v>16.598139</v>
      </c>
      <c r="T166">
        <v>16.886906</v>
      </c>
      <c r="U166">
        <v>17.164266999999999</v>
      </c>
      <c r="V166">
        <v>17.446192</v>
      </c>
      <c r="W166">
        <v>17.7395</v>
      </c>
      <c r="X166">
        <v>18.030215999999999</v>
      </c>
      <c r="Y166">
        <v>18.317392000000002</v>
      </c>
      <c r="Z166">
        <v>18.596810999999999</v>
      </c>
      <c r="AA166">
        <v>18.867943</v>
      </c>
      <c r="AB166">
        <v>19.137072</v>
      </c>
      <c r="AC166">
        <v>19.41328</v>
      </c>
      <c r="AD166">
        <v>19.715935000000002</v>
      </c>
      <c r="AE166">
        <v>20.039179000000001</v>
      </c>
      <c r="AF166">
        <v>20.362708999999999</v>
      </c>
      <c r="AG166">
        <v>20.669433999999999</v>
      </c>
      <c r="AH166">
        <v>20.964500000000001</v>
      </c>
      <c r="AI166">
        <v>21.255849999999999</v>
      </c>
      <c r="AJ166">
        <v>21.526561999999998</v>
      </c>
      <c r="AK166">
        <v>21.776461000000001</v>
      </c>
      <c r="AL166" s="109">
        <v>1.7999999999999999E-2</v>
      </c>
    </row>
    <row r="167" spans="1:38" ht="15" customHeight="1">
      <c r="C167" t="s">
        <v>697</v>
      </c>
      <c r="E167" t="s">
        <v>2859</v>
      </c>
    </row>
    <row r="168" spans="1:38" ht="15" customHeight="1">
      <c r="C168" t="s">
        <v>2557</v>
      </c>
      <c r="E168" t="s">
        <v>2860</v>
      </c>
    </row>
    <row r="169" spans="1:38" ht="15" customHeight="1">
      <c r="C169" t="s">
        <v>1221</v>
      </c>
      <c r="E169" t="s">
        <v>2861</v>
      </c>
    </row>
    <row r="170" spans="1:38" ht="15" customHeight="1">
      <c r="A170" s="122" t="s">
        <v>115</v>
      </c>
      <c r="B170" s="111" t="s">
        <v>696</v>
      </c>
      <c r="C170" t="s">
        <v>1266</v>
      </c>
      <c r="D170" t="s">
        <v>2862</v>
      </c>
      <c r="E170" t="s">
        <v>2863</v>
      </c>
      <c r="F170" t="s">
        <v>2729</v>
      </c>
      <c r="G170">
        <v>16.018782000000002</v>
      </c>
      <c r="H170">
        <v>16.227394</v>
      </c>
      <c r="I170">
        <v>16.411106</v>
      </c>
      <c r="J170">
        <v>16.651821000000002</v>
      </c>
      <c r="K170">
        <v>16.957197000000001</v>
      </c>
      <c r="L170">
        <v>17.304925999999998</v>
      </c>
      <c r="M170">
        <v>17.656281</v>
      </c>
      <c r="N170">
        <v>17.911149999999999</v>
      </c>
      <c r="O170">
        <v>17.999077</v>
      </c>
      <c r="P170">
        <v>18.125586999999999</v>
      </c>
      <c r="Q170">
        <v>18.197655000000001</v>
      </c>
      <c r="R170">
        <v>18.234241000000001</v>
      </c>
      <c r="S170">
        <v>18.242609000000002</v>
      </c>
      <c r="T170">
        <v>18.239412000000002</v>
      </c>
      <c r="U170">
        <v>18.236767</v>
      </c>
      <c r="V170">
        <v>18.234541</v>
      </c>
      <c r="W170">
        <v>18.232672000000001</v>
      </c>
      <c r="X170">
        <v>18.231100000000001</v>
      </c>
      <c r="Y170">
        <v>18.229808999999999</v>
      </c>
      <c r="Z170">
        <v>18.228712000000002</v>
      </c>
      <c r="AA170">
        <v>18.227792999999998</v>
      </c>
      <c r="AB170">
        <v>18.227028000000001</v>
      </c>
      <c r="AC170">
        <v>18.226396999999999</v>
      </c>
      <c r="AD170">
        <v>18.225878000000002</v>
      </c>
      <c r="AE170">
        <v>18.225439000000001</v>
      </c>
      <c r="AF170">
        <v>18.225079000000001</v>
      </c>
      <c r="AG170">
        <v>18.224781</v>
      </c>
      <c r="AH170">
        <v>18.224534999999999</v>
      </c>
      <c r="AI170">
        <v>18.224330999999999</v>
      </c>
      <c r="AJ170">
        <v>18.224164999999999</v>
      </c>
      <c r="AK170">
        <v>18.224028000000001</v>
      </c>
      <c r="AL170" s="109">
        <v>4.0000000000000001E-3</v>
      </c>
    </row>
    <row r="171" spans="1:38" ht="15" customHeight="1">
      <c r="A171" s="122" t="s">
        <v>114</v>
      </c>
      <c r="B171" s="111" t="s">
        <v>695</v>
      </c>
      <c r="C171" t="s">
        <v>1352</v>
      </c>
      <c r="D171" t="s">
        <v>2864</v>
      </c>
      <c r="E171" t="s">
        <v>2865</v>
      </c>
      <c r="F171" t="s">
        <v>1718</v>
      </c>
      <c r="G171">
        <v>11.370641000000001</v>
      </c>
      <c r="H171">
        <v>11.606131</v>
      </c>
      <c r="I171">
        <v>11.71139</v>
      </c>
      <c r="J171">
        <v>11.890855999999999</v>
      </c>
      <c r="K171">
        <v>12.111672</v>
      </c>
      <c r="L171">
        <v>12.367112000000001</v>
      </c>
      <c r="M171">
        <v>12.633247000000001</v>
      </c>
      <c r="N171">
        <v>12.910773000000001</v>
      </c>
      <c r="O171">
        <v>12.961088999999999</v>
      </c>
      <c r="P171">
        <v>13.143221</v>
      </c>
      <c r="Q171">
        <v>13.308579</v>
      </c>
      <c r="R171">
        <v>13.465818000000001</v>
      </c>
      <c r="S171">
        <v>13.554155</v>
      </c>
      <c r="T171">
        <v>13.598435</v>
      </c>
      <c r="U171">
        <v>13.625403</v>
      </c>
      <c r="V171">
        <v>13.650435999999999</v>
      </c>
      <c r="W171">
        <v>13.674825999999999</v>
      </c>
      <c r="X171">
        <v>13.697706</v>
      </c>
      <c r="Y171">
        <v>13.721609000000001</v>
      </c>
      <c r="Z171">
        <v>13.746699</v>
      </c>
      <c r="AA171">
        <v>13.759384000000001</v>
      </c>
      <c r="AB171">
        <v>13.783364000000001</v>
      </c>
      <c r="AC171">
        <v>13.806806</v>
      </c>
      <c r="AD171">
        <v>13.828362</v>
      </c>
      <c r="AE171">
        <v>13.855192000000001</v>
      </c>
      <c r="AF171">
        <v>13.883777</v>
      </c>
      <c r="AG171">
        <v>13.895625000000001</v>
      </c>
      <c r="AH171">
        <v>13.938321</v>
      </c>
      <c r="AI171">
        <v>13.988401</v>
      </c>
      <c r="AJ171">
        <v>14.031283999999999</v>
      </c>
      <c r="AK171">
        <v>14.104604999999999</v>
      </c>
      <c r="AL171" s="109">
        <v>7.0000000000000001E-3</v>
      </c>
    </row>
    <row r="172" spans="1:38" ht="15" customHeight="1">
      <c r="A172" s="122" t="s">
        <v>853</v>
      </c>
      <c r="B172" s="111" t="s">
        <v>694</v>
      </c>
      <c r="C172" t="s">
        <v>1273</v>
      </c>
      <c r="D172" t="s">
        <v>2866</v>
      </c>
      <c r="E172" t="s">
        <v>2867</v>
      </c>
      <c r="F172" t="s">
        <v>1718</v>
      </c>
      <c r="G172">
        <v>12.278423999999999</v>
      </c>
      <c r="H172">
        <v>12.390402</v>
      </c>
      <c r="I172">
        <v>12.450333000000001</v>
      </c>
      <c r="J172">
        <v>12.549306</v>
      </c>
      <c r="K172">
        <v>12.683237</v>
      </c>
      <c r="L172">
        <v>12.853743</v>
      </c>
      <c r="M172">
        <v>13.063869</v>
      </c>
      <c r="N172">
        <v>13.300777</v>
      </c>
      <c r="O172">
        <v>13.341989999999999</v>
      </c>
      <c r="P172">
        <v>13.419447</v>
      </c>
      <c r="Q172">
        <v>13.491892999999999</v>
      </c>
      <c r="R172">
        <v>13.45842</v>
      </c>
      <c r="S172">
        <v>13.509962</v>
      </c>
      <c r="T172">
        <v>13.549668</v>
      </c>
      <c r="U172">
        <v>13.538776</v>
      </c>
      <c r="V172">
        <v>13.566477000000001</v>
      </c>
      <c r="W172">
        <v>13.603472</v>
      </c>
      <c r="X172">
        <v>13.6394</v>
      </c>
      <c r="Y172">
        <v>13.672767</v>
      </c>
      <c r="Z172">
        <v>13.700469</v>
      </c>
      <c r="AA172">
        <v>13.725648</v>
      </c>
      <c r="AB172">
        <v>13.737693</v>
      </c>
      <c r="AC172">
        <v>13.752148</v>
      </c>
      <c r="AD172">
        <v>13.764900000000001</v>
      </c>
      <c r="AE172">
        <v>13.775703</v>
      </c>
      <c r="AF172">
        <v>13.783324</v>
      </c>
      <c r="AG172">
        <v>13.789877000000001</v>
      </c>
      <c r="AH172">
        <v>13.794098</v>
      </c>
      <c r="AI172">
        <v>13.793737</v>
      </c>
      <c r="AJ172">
        <v>13.793485</v>
      </c>
      <c r="AK172">
        <v>13.793374999999999</v>
      </c>
      <c r="AL172" s="109">
        <v>4.0000000000000001E-3</v>
      </c>
    </row>
    <row r="173" spans="1:38" ht="15" customHeight="1">
      <c r="A173" s="122" t="s">
        <v>113</v>
      </c>
      <c r="B173" s="111" t="s">
        <v>693</v>
      </c>
      <c r="C173" t="s">
        <v>1282</v>
      </c>
      <c r="D173" t="s">
        <v>2868</v>
      </c>
      <c r="E173" t="s">
        <v>2869</v>
      </c>
      <c r="F173" t="s">
        <v>1718</v>
      </c>
      <c r="G173">
        <v>12.111694</v>
      </c>
      <c r="H173">
        <v>12.298238</v>
      </c>
      <c r="I173">
        <v>12.429423</v>
      </c>
      <c r="J173">
        <v>12.610939999999999</v>
      </c>
      <c r="K173">
        <v>12.838417</v>
      </c>
      <c r="L173">
        <v>13.114694999999999</v>
      </c>
      <c r="M173">
        <v>13.436337</v>
      </c>
      <c r="N173">
        <v>13.790594</v>
      </c>
      <c r="O173">
        <v>13.808021</v>
      </c>
      <c r="P173">
        <v>13.901002</v>
      </c>
      <c r="Q173">
        <v>13.988258999999999</v>
      </c>
      <c r="R173">
        <v>14.044668</v>
      </c>
      <c r="S173">
        <v>14.059483</v>
      </c>
      <c r="T173">
        <v>14.056727</v>
      </c>
      <c r="U173">
        <v>14.041627999999999</v>
      </c>
      <c r="V173">
        <v>14.019773000000001</v>
      </c>
      <c r="W173">
        <v>14.000233</v>
      </c>
      <c r="X173">
        <v>13.982875</v>
      </c>
      <c r="Y173">
        <v>13.967129</v>
      </c>
      <c r="Z173">
        <v>13.952486</v>
      </c>
      <c r="AA173">
        <v>13.938867999999999</v>
      </c>
      <c r="AB173">
        <v>13.918029000000001</v>
      </c>
      <c r="AC173">
        <v>13.898491</v>
      </c>
      <c r="AD173">
        <v>13.878921</v>
      </c>
      <c r="AE173">
        <v>13.856324000000001</v>
      </c>
      <c r="AF173">
        <v>13.830631</v>
      </c>
      <c r="AG173">
        <v>13.804061000000001</v>
      </c>
      <c r="AH173">
        <v>13.77664</v>
      </c>
      <c r="AI173">
        <v>13.750527999999999</v>
      </c>
      <c r="AJ173">
        <v>13.723621</v>
      </c>
      <c r="AK173">
        <v>13.695304</v>
      </c>
      <c r="AL173" s="109">
        <v>4.0000000000000001E-3</v>
      </c>
    </row>
    <row r="174" spans="1:38" ht="15" customHeight="1">
      <c r="A174" s="122" t="s">
        <v>114</v>
      </c>
      <c r="B174" s="111" t="s">
        <v>692</v>
      </c>
      <c r="C174" t="s">
        <v>2548</v>
      </c>
      <c r="D174" t="s">
        <v>2870</v>
      </c>
      <c r="E174" t="s">
        <v>2871</v>
      </c>
      <c r="F174" t="s">
        <v>1718</v>
      </c>
      <c r="G174">
        <v>11.011964000000001</v>
      </c>
      <c r="H174">
        <v>11.273612999999999</v>
      </c>
      <c r="I174">
        <v>11.436707</v>
      </c>
      <c r="J174">
        <v>11.646693000000001</v>
      </c>
      <c r="K174">
        <v>11.893929</v>
      </c>
      <c r="L174">
        <v>12.168756</v>
      </c>
      <c r="M174">
        <v>12.443467</v>
      </c>
      <c r="N174">
        <v>12.744933</v>
      </c>
      <c r="O174">
        <v>12.819906</v>
      </c>
      <c r="P174">
        <v>12.994184000000001</v>
      </c>
      <c r="Q174">
        <v>13.166249000000001</v>
      </c>
      <c r="R174">
        <v>13.293244</v>
      </c>
      <c r="S174">
        <v>13.347477</v>
      </c>
      <c r="T174">
        <v>13.362519000000001</v>
      </c>
      <c r="U174">
        <v>13.365354999999999</v>
      </c>
      <c r="V174">
        <v>13.35651</v>
      </c>
      <c r="W174">
        <v>13.350239999999999</v>
      </c>
      <c r="X174">
        <v>13.345038000000001</v>
      </c>
      <c r="Y174">
        <v>13.340633</v>
      </c>
      <c r="Z174">
        <v>13.337204</v>
      </c>
      <c r="AA174">
        <v>13.325291</v>
      </c>
      <c r="AB174">
        <v>13.323834</v>
      </c>
      <c r="AC174">
        <v>13.329791999999999</v>
      </c>
      <c r="AD174">
        <v>13.341301</v>
      </c>
      <c r="AE174">
        <v>13.342673</v>
      </c>
      <c r="AF174">
        <v>13.345359</v>
      </c>
      <c r="AG174">
        <v>13.336224</v>
      </c>
      <c r="AH174">
        <v>13.350509000000001</v>
      </c>
      <c r="AI174">
        <v>13.370837999999999</v>
      </c>
      <c r="AJ174">
        <v>13.415255999999999</v>
      </c>
      <c r="AK174">
        <v>13.456979</v>
      </c>
      <c r="AL174" s="109">
        <v>7.0000000000000001E-3</v>
      </c>
    </row>
    <row r="175" spans="1:38" ht="15" customHeight="1">
      <c r="A175" s="122" t="s">
        <v>112</v>
      </c>
      <c r="B175" s="111" t="s">
        <v>691</v>
      </c>
      <c r="C175" t="s">
        <v>1577</v>
      </c>
      <c r="D175" t="s">
        <v>2872</v>
      </c>
      <c r="E175" t="s">
        <v>2873</v>
      </c>
      <c r="F175" t="s">
        <v>2729</v>
      </c>
      <c r="G175">
        <v>26.943646999999999</v>
      </c>
      <c r="H175">
        <v>27.103473999999999</v>
      </c>
      <c r="I175">
        <v>27.217606</v>
      </c>
      <c r="J175">
        <v>27.322535999999999</v>
      </c>
      <c r="K175">
        <v>27.467549999999999</v>
      </c>
      <c r="L175">
        <v>27.666823999999998</v>
      </c>
      <c r="M175">
        <v>27.919803999999999</v>
      </c>
      <c r="N175">
        <v>28.221036999999999</v>
      </c>
      <c r="O175">
        <v>28.399674999999998</v>
      </c>
      <c r="P175">
        <v>28.657637000000001</v>
      </c>
      <c r="Q175">
        <v>28.874009999999998</v>
      </c>
      <c r="R175">
        <v>29.004460999999999</v>
      </c>
      <c r="S175">
        <v>29.047508000000001</v>
      </c>
      <c r="T175">
        <v>29.060082999999999</v>
      </c>
      <c r="U175">
        <v>29.067143999999999</v>
      </c>
      <c r="V175">
        <v>29.070913000000001</v>
      </c>
      <c r="W175">
        <v>29.072534999999998</v>
      </c>
      <c r="X175">
        <v>29.071579</v>
      </c>
      <c r="Y175">
        <v>29.069876000000001</v>
      </c>
      <c r="Z175">
        <v>29.068456999999999</v>
      </c>
      <c r="AA175">
        <v>29.067509000000001</v>
      </c>
      <c r="AB175">
        <v>29.066974999999999</v>
      </c>
      <c r="AC175">
        <v>29.066770999999999</v>
      </c>
      <c r="AD175">
        <v>28.975736999999999</v>
      </c>
      <c r="AE175">
        <v>28.985223999999999</v>
      </c>
      <c r="AF175">
        <v>28.997356</v>
      </c>
      <c r="AG175">
        <v>29.012574999999998</v>
      </c>
      <c r="AH175">
        <v>29.031078000000001</v>
      </c>
      <c r="AI175">
        <v>29.052551000000001</v>
      </c>
      <c r="AJ175">
        <v>29.076460000000001</v>
      </c>
      <c r="AK175">
        <v>29.102025999999999</v>
      </c>
      <c r="AL175" s="109">
        <v>3.0000000000000001E-3</v>
      </c>
    </row>
    <row r="176" spans="1:38" ht="15" customHeight="1">
      <c r="A176" s="122" t="s">
        <v>116</v>
      </c>
      <c r="B176" s="111" t="s">
        <v>690</v>
      </c>
      <c r="C176" t="s">
        <v>2549</v>
      </c>
      <c r="D176" t="s">
        <v>2874</v>
      </c>
      <c r="E176" t="s">
        <v>2875</v>
      </c>
      <c r="F176" t="s">
        <v>2729</v>
      </c>
      <c r="G176">
        <v>22.632963</v>
      </c>
      <c r="H176">
        <v>22.957096</v>
      </c>
      <c r="I176">
        <v>23.358229000000001</v>
      </c>
      <c r="J176">
        <v>23.698084000000001</v>
      </c>
      <c r="K176">
        <v>24.161072000000001</v>
      </c>
      <c r="L176">
        <v>24.793832999999999</v>
      </c>
      <c r="M176">
        <v>25.502873999999998</v>
      </c>
      <c r="N176">
        <v>26.317246999999998</v>
      </c>
      <c r="O176">
        <v>26.665009999999999</v>
      </c>
      <c r="P176">
        <v>27.362963000000001</v>
      </c>
      <c r="Q176">
        <v>27.88796</v>
      </c>
      <c r="R176">
        <v>28.282844999999998</v>
      </c>
      <c r="S176">
        <v>28.481527</v>
      </c>
      <c r="T176">
        <v>28.522977999999998</v>
      </c>
      <c r="U176">
        <v>28.541474999999998</v>
      </c>
      <c r="V176">
        <v>28.552927</v>
      </c>
      <c r="W176">
        <v>28.558945000000001</v>
      </c>
      <c r="X176">
        <v>28.563472999999998</v>
      </c>
      <c r="Y176">
        <v>28.563186999999999</v>
      </c>
      <c r="Z176">
        <v>28.561481000000001</v>
      </c>
      <c r="AA176">
        <v>28.560030000000001</v>
      </c>
      <c r="AB176">
        <v>28.558802</v>
      </c>
      <c r="AC176">
        <v>28.557777000000002</v>
      </c>
      <c r="AD176">
        <v>28.556902000000001</v>
      </c>
      <c r="AE176">
        <v>28.556158</v>
      </c>
      <c r="AF176">
        <v>28.555537999999999</v>
      </c>
      <c r="AG176">
        <v>28.555</v>
      </c>
      <c r="AH176">
        <v>28.554538999999998</v>
      </c>
      <c r="AI176">
        <v>28.554144000000001</v>
      </c>
      <c r="AJ176">
        <v>28.553792999999999</v>
      </c>
      <c r="AK176">
        <v>28.553501000000001</v>
      </c>
      <c r="AL176" s="109">
        <v>8.0000000000000002E-3</v>
      </c>
    </row>
    <row r="177" spans="1:38" ht="15" customHeight="1">
      <c r="A177" s="122" t="s">
        <v>116</v>
      </c>
      <c r="B177" s="111" t="s">
        <v>689</v>
      </c>
      <c r="C177" t="s">
        <v>2550</v>
      </c>
      <c r="D177" t="s">
        <v>2876</v>
      </c>
      <c r="E177" t="s">
        <v>2877</v>
      </c>
      <c r="F177" t="s">
        <v>1718</v>
      </c>
      <c r="G177">
        <v>18.318317</v>
      </c>
      <c r="H177">
        <v>18.633806</v>
      </c>
      <c r="I177">
        <v>18.727025999999999</v>
      </c>
      <c r="J177">
        <v>18.848845000000001</v>
      </c>
      <c r="K177">
        <v>19.004522000000001</v>
      </c>
      <c r="L177">
        <v>19.205853000000001</v>
      </c>
      <c r="M177">
        <v>19.456116000000002</v>
      </c>
      <c r="N177">
        <v>19.762205000000002</v>
      </c>
      <c r="O177">
        <v>19.863871</v>
      </c>
      <c r="P177">
        <v>20.058212000000001</v>
      </c>
      <c r="Q177">
        <v>20.193369000000001</v>
      </c>
      <c r="R177">
        <v>20.279036999999999</v>
      </c>
      <c r="S177">
        <v>20.301539999999999</v>
      </c>
      <c r="T177">
        <v>20.315586</v>
      </c>
      <c r="U177">
        <v>20.327845</v>
      </c>
      <c r="V177">
        <v>20.330742000000001</v>
      </c>
      <c r="W177">
        <v>20.328661</v>
      </c>
      <c r="X177">
        <v>20.327718999999998</v>
      </c>
      <c r="Y177">
        <v>20.260746000000001</v>
      </c>
      <c r="Z177">
        <v>20.272738</v>
      </c>
      <c r="AA177">
        <v>20.289366000000001</v>
      </c>
      <c r="AB177">
        <v>20.311388000000001</v>
      </c>
      <c r="AC177">
        <v>20.339061999999998</v>
      </c>
      <c r="AD177">
        <v>20.371178</v>
      </c>
      <c r="AE177">
        <v>20.388770999999998</v>
      </c>
      <c r="AF177">
        <v>20.434764999999999</v>
      </c>
      <c r="AG177">
        <v>20.480599999999999</v>
      </c>
      <c r="AH177">
        <v>20.526388000000001</v>
      </c>
      <c r="AI177">
        <v>20.568345999999998</v>
      </c>
      <c r="AJ177">
        <v>20.606667999999999</v>
      </c>
      <c r="AK177">
        <v>20.644459000000001</v>
      </c>
      <c r="AL177" s="109">
        <v>4.0000000000000001E-3</v>
      </c>
    </row>
    <row r="178" spans="1:38" ht="15" customHeight="1">
      <c r="A178" s="122" t="s">
        <v>854</v>
      </c>
      <c r="B178" s="111" t="s">
        <v>688</v>
      </c>
      <c r="C178" t="s">
        <v>1581</v>
      </c>
      <c r="D178" t="s">
        <v>2878</v>
      </c>
      <c r="E178" t="s">
        <v>2879</v>
      </c>
      <c r="F178" t="s">
        <v>2729</v>
      </c>
      <c r="G178">
        <v>18.454547999999999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s="109">
        <v>-4.0000000000000001E-3</v>
      </c>
    </row>
    <row r="179" spans="1:38" ht="15" customHeight="1">
      <c r="B179" s="111" t="s">
        <v>687</v>
      </c>
      <c r="C179" t="s">
        <v>2558</v>
      </c>
      <c r="D179" t="s">
        <v>2880</v>
      </c>
      <c r="E179" t="s">
        <v>2881</v>
      </c>
      <c r="G179">
        <v>15.235818</v>
      </c>
      <c r="H179">
        <v>15.437810000000001</v>
      </c>
      <c r="I179">
        <v>15.586774</v>
      </c>
      <c r="J179">
        <v>15.798064</v>
      </c>
      <c r="K179">
        <v>16.069137999999999</v>
      </c>
      <c r="L179">
        <v>16.380389999999998</v>
      </c>
      <c r="M179">
        <v>16.699629000000002</v>
      </c>
      <c r="N179">
        <v>16.947147000000001</v>
      </c>
      <c r="O179">
        <v>17.006062</v>
      </c>
      <c r="P179">
        <v>17.130631999999999</v>
      </c>
      <c r="Q179">
        <v>17.21246</v>
      </c>
      <c r="R179">
        <v>17.261780000000002</v>
      </c>
      <c r="S179">
        <v>17.274805000000001</v>
      </c>
      <c r="T179">
        <v>17.267752000000002</v>
      </c>
      <c r="U179">
        <v>17.257522999999999</v>
      </c>
      <c r="V179">
        <v>17.246067</v>
      </c>
      <c r="W179">
        <v>17.234884000000001</v>
      </c>
      <c r="X179">
        <v>17.223185000000001</v>
      </c>
      <c r="Y179">
        <v>17.211203000000001</v>
      </c>
      <c r="Z179">
        <v>17.202674999999999</v>
      </c>
      <c r="AA179">
        <v>17.190611000000001</v>
      </c>
      <c r="AB179">
        <v>17.182065999999999</v>
      </c>
      <c r="AC179">
        <v>17.177595</v>
      </c>
      <c r="AD179">
        <v>17.170576000000001</v>
      </c>
      <c r="AE179">
        <v>17.165627000000001</v>
      </c>
      <c r="AF179">
        <v>17.162151000000001</v>
      </c>
      <c r="AG179">
        <v>17.153606</v>
      </c>
      <c r="AH179">
        <v>17.155768999999999</v>
      </c>
      <c r="AI179">
        <v>17.156213999999999</v>
      </c>
      <c r="AJ179">
        <v>17.158175</v>
      </c>
      <c r="AK179">
        <v>17.166708</v>
      </c>
      <c r="AL179" s="109">
        <v>4.0000000000000001E-3</v>
      </c>
    </row>
    <row r="180" spans="1:38" ht="15" customHeight="1">
      <c r="C180" t="s">
        <v>1223</v>
      </c>
      <c r="E180" t="s">
        <v>2882</v>
      </c>
    </row>
    <row r="181" spans="1:38" ht="15" customHeight="1">
      <c r="A181" s="122" t="s">
        <v>115</v>
      </c>
      <c r="B181" s="111" t="s">
        <v>686</v>
      </c>
      <c r="C181" t="s">
        <v>1266</v>
      </c>
      <c r="D181" t="s">
        <v>2883</v>
      </c>
      <c r="E181" t="s">
        <v>2884</v>
      </c>
      <c r="F181" t="s">
        <v>2729</v>
      </c>
      <c r="G181">
        <v>9.6559519999999992</v>
      </c>
      <c r="H181">
        <v>9.9479559999999996</v>
      </c>
      <c r="I181">
        <v>10.115087000000001</v>
      </c>
      <c r="J181">
        <v>10.343038999999999</v>
      </c>
      <c r="K181">
        <v>10.617851</v>
      </c>
      <c r="L181">
        <v>10.944061</v>
      </c>
      <c r="M181">
        <v>11.26952</v>
      </c>
      <c r="N181">
        <v>11.616944</v>
      </c>
      <c r="O181">
        <v>11.803136</v>
      </c>
      <c r="P181">
        <v>12.121836</v>
      </c>
      <c r="Q181">
        <v>12.410674</v>
      </c>
      <c r="R181">
        <v>12.67562</v>
      </c>
      <c r="S181">
        <v>12.813822999999999</v>
      </c>
      <c r="T181">
        <v>12.811309</v>
      </c>
      <c r="U181">
        <v>12.809893000000001</v>
      </c>
      <c r="V181">
        <v>12.809163</v>
      </c>
      <c r="W181">
        <v>12.809067000000001</v>
      </c>
      <c r="X181">
        <v>12.763869</v>
      </c>
      <c r="Y181">
        <v>12.767473000000001</v>
      </c>
      <c r="Z181">
        <v>12.772183999999999</v>
      </c>
      <c r="AA181">
        <v>12.778739</v>
      </c>
      <c r="AB181">
        <v>12.786625000000001</v>
      </c>
      <c r="AC181">
        <v>12.795346</v>
      </c>
      <c r="AD181">
        <v>12.803703000000001</v>
      </c>
      <c r="AE181">
        <v>12.811156</v>
      </c>
      <c r="AF181">
        <v>12.817144000000001</v>
      </c>
      <c r="AG181">
        <v>12.821460999999999</v>
      </c>
      <c r="AH181">
        <v>12.82178</v>
      </c>
      <c r="AI181">
        <v>12.822138000000001</v>
      </c>
      <c r="AJ181">
        <v>12.822533</v>
      </c>
      <c r="AK181">
        <v>12.822964000000001</v>
      </c>
      <c r="AL181" s="109">
        <v>0.01</v>
      </c>
    </row>
    <row r="182" spans="1:38" ht="15" customHeight="1">
      <c r="A182" s="122" t="s">
        <v>114</v>
      </c>
      <c r="B182" s="111" t="s">
        <v>685</v>
      </c>
      <c r="C182" t="s">
        <v>1352</v>
      </c>
      <c r="D182" t="s">
        <v>2885</v>
      </c>
      <c r="E182" t="s">
        <v>2886</v>
      </c>
      <c r="F182" t="s">
        <v>1718</v>
      </c>
      <c r="G182">
        <v>7.0943259999999997</v>
      </c>
      <c r="H182">
        <v>7.3043719999999999</v>
      </c>
      <c r="I182">
        <v>7.4132439999999997</v>
      </c>
      <c r="J182">
        <v>7.5541330000000002</v>
      </c>
      <c r="K182">
        <v>7.7247649999999997</v>
      </c>
      <c r="L182">
        <v>7.9200489999999997</v>
      </c>
      <c r="M182">
        <v>8.1257470000000005</v>
      </c>
      <c r="N182">
        <v>8.3529280000000004</v>
      </c>
      <c r="O182">
        <v>8.4341369999999998</v>
      </c>
      <c r="P182">
        <v>8.6358910000000009</v>
      </c>
      <c r="Q182">
        <v>8.8160050000000005</v>
      </c>
      <c r="R182">
        <v>8.9865399999999998</v>
      </c>
      <c r="S182">
        <v>9.1030259999999998</v>
      </c>
      <c r="T182">
        <v>9.1474989999999998</v>
      </c>
      <c r="U182">
        <v>9.1893759999999993</v>
      </c>
      <c r="V182">
        <v>9.1900820000000003</v>
      </c>
      <c r="W182">
        <v>9.1879910000000002</v>
      </c>
      <c r="X182">
        <v>9.1862449999999995</v>
      </c>
      <c r="Y182">
        <v>9.1846399999999999</v>
      </c>
      <c r="Z182">
        <v>9.1834340000000001</v>
      </c>
      <c r="AA182">
        <v>9.1821990000000007</v>
      </c>
      <c r="AB182">
        <v>9.1809259999999995</v>
      </c>
      <c r="AC182">
        <v>9.1796129999999998</v>
      </c>
      <c r="AD182">
        <v>9.1782529999999998</v>
      </c>
      <c r="AE182">
        <v>9.1768520000000002</v>
      </c>
      <c r="AF182">
        <v>9.1754909999999992</v>
      </c>
      <c r="AG182">
        <v>9.1741670000000006</v>
      </c>
      <c r="AH182">
        <v>9.1727919999999994</v>
      </c>
      <c r="AI182">
        <v>9.1713590000000007</v>
      </c>
      <c r="AJ182">
        <v>9.1698679999999992</v>
      </c>
      <c r="AK182">
        <v>9.1683129999999995</v>
      </c>
      <c r="AL182" s="109">
        <v>8.9999999999999993E-3</v>
      </c>
    </row>
    <row r="183" spans="1:38" ht="15" customHeight="1">
      <c r="A183" s="122" t="s">
        <v>853</v>
      </c>
      <c r="B183" s="111" t="s">
        <v>684</v>
      </c>
      <c r="C183" t="s">
        <v>1273</v>
      </c>
      <c r="D183" t="s">
        <v>2887</v>
      </c>
      <c r="E183" t="s">
        <v>2888</v>
      </c>
      <c r="F183" t="s">
        <v>1718</v>
      </c>
      <c r="G183">
        <v>6.923292</v>
      </c>
      <c r="H183">
        <v>7.1251930000000003</v>
      </c>
      <c r="I183">
        <v>7.2401239999999998</v>
      </c>
      <c r="J183">
        <v>7.4033740000000003</v>
      </c>
      <c r="K183">
        <v>7.6019870000000003</v>
      </c>
      <c r="L183">
        <v>7.8337450000000004</v>
      </c>
      <c r="M183">
        <v>8.0755420000000004</v>
      </c>
      <c r="N183">
        <v>8.320449</v>
      </c>
      <c r="O183">
        <v>8.3743320000000008</v>
      </c>
      <c r="P183">
        <v>8.5141790000000004</v>
      </c>
      <c r="Q183">
        <v>8.6376340000000003</v>
      </c>
      <c r="R183">
        <v>8.7451190000000008</v>
      </c>
      <c r="S183">
        <v>8.8049189999999999</v>
      </c>
      <c r="T183">
        <v>8.8020709999999998</v>
      </c>
      <c r="U183">
        <v>8.5949829999999992</v>
      </c>
      <c r="V183">
        <v>8.5938420000000004</v>
      </c>
      <c r="W183">
        <v>8.6339109999999994</v>
      </c>
      <c r="X183">
        <v>8.6841969999999993</v>
      </c>
      <c r="Y183">
        <v>8.7451059999999998</v>
      </c>
      <c r="Z183">
        <v>8.8152270000000001</v>
      </c>
      <c r="AA183">
        <v>8.8915279999999992</v>
      </c>
      <c r="AB183">
        <v>8.9581520000000001</v>
      </c>
      <c r="AC183">
        <v>9.0347390000000001</v>
      </c>
      <c r="AD183">
        <v>9.1037929999999996</v>
      </c>
      <c r="AE183">
        <v>9.1640119999999996</v>
      </c>
      <c r="AF183">
        <v>9.2100760000000008</v>
      </c>
      <c r="AG183">
        <v>9.2499730000000007</v>
      </c>
      <c r="AH183">
        <v>9.2786109999999997</v>
      </c>
      <c r="AI183">
        <v>9.2793880000000009</v>
      </c>
      <c r="AJ183">
        <v>9.2801910000000003</v>
      </c>
      <c r="AK183">
        <v>9.2809709999999992</v>
      </c>
      <c r="AL183" s="109">
        <v>0.01</v>
      </c>
    </row>
    <row r="184" spans="1:38" ht="15" customHeight="1">
      <c r="A184" s="122" t="s">
        <v>113</v>
      </c>
      <c r="B184" s="111" t="s">
        <v>683</v>
      </c>
      <c r="C184" t="s">
        <v>1282</v>
      </c>
      <c r="D184" t="s">
        <v>2889</v>
      </c>
      <c r="E184" t="s">
        <v>2890</v>
      </c>
      <c r="F184" t="s">
        <v>1718</v>
      </c>
      <c r="G184">
        <v>7.0355290000000004</v>
      </c>
      <c r="H184">
        <v>7.2668429999999997</v>
      </c>
      <c r="I184">
        <v>7.4078210000000002</v>
      </c>
      <c r="J184">
        <v>7.6014840000000001</v>
      </c>
      <c r="K184">
        <v>7.8379750000000001</v>
      </c>
      <c r="L184">
        <v>8.1140679999999996</v>
      </c>
      <c r="M184">
        <v>8.3939509999999995</v>
      </c>
      <c r="N184">
        <v>8.6637970000000006</v>
      </c>
      <c r="O184">
        <v>8.7615200000000009</v>
      </c>
      <c r="P184">
        <v>8.9731819999999995</v>
      </c>
      <c r="Q184">
        <v>9.1650659999999995</v>
      </c>
      <c r="R184">
        <v>9.3452369999999991</v>
      </c>
      <c r="S184">
        <v>9.460286</v>
      </c>
      <c r="T184">
        <v>9.4902139999999999</v>
      </c>
      <c r="U184">
        <v>9.5100669999999994</v>
      </c>
      <c r="V184">
        <v>9.5085160000000002</v>
      </c>
      <c r="W184">
        <v>9.5069859999999995</v>
      </c>
      <c r="X184">
        <v>9.506672</v>
      </c>
      <c r="Y184">
        <v>9.5067029999999999</v>
      </c>
      <c r="Z184">
        <v>9.5070530000000009</v>
      </c>
      <c r="AA184">
        <v>9.5076990000000006</v>
      </c>
      <c r="AB184">
        <v>9.5086200000000005</v>
      </c>
      <c r="AC184">
        <v>9.5098149999999997</v>
      </c>
      <c r="AD184">
        <v>9.5112769999999998</v>
      </c>
      <c r="AE184">
        <v>9.5122479999999996</v>
      </c>
      <c r="AF184">
        <v>9.5139739999999993</v>
      </c>
      <c r="AG184">
        <v>9.5157109999999996</v>
      </c>
      <c r="AH184">
        <v>9.5172650000000001</v>
      </c>
      <c r="AI184">
        <v>9.5194799999999997</v>
      </c>
      <c r="AJ184">
        <v>9.5219140000000007</v>
      </c>
      <c r="AK184">
        <v>9.5245759999999997</v>
      </c>
      <c r="AL184" s="109">
        <v>0.01</v>
      </c>
    </row>
    <row r="185" spans="1:38" ht="15" customHeight="1">
      <c r="A185" s="122" t="s">
        <v>114</v>
      </c>
      <c r="B185" s="111" t="s">
        <v>682</v>
      </c>
      <c r="C185" t="s">
        <v>2548</v>
      </c>
      <c r="D185" t="s">
        <v>2891</v>
      </c>
      <c r="E185" t="s">
        <v>2892</v>
      </c>
      <c r="F185" t="s">
        <v>2759</v>
      </c>
      <c r="G185">
        <v>7.0242139999999997</v>
      </c>
      <c r="H185">
        <v>7.2316580000000004</v>
      </c>
      <c r="I185">
        <v>7.3381150000000002</v>
      </c>
      <c r="J185">
        <v>7.4764660000000003</v>
      </c>
      <c r="K185">
        <v>7.6437400000000002</v>
      </c>
      <c r="L185">
        <v>7.837053</v>
      </c>
      <c r="M185">
        <v>8.0388769999999994</v>
      </c>
      <c r="N185">
        <v>8.2629889999999993</v>
      </c>
      <c r="O185">
        <v>8.3423090000000002</v>
      </c>
      <c r="P185">
        <v>8.5414060000000003</v>
      </c>
      <c r="Q185">
        <v>8.7212759999999996</v>
      </c>
      <c r="R185">
        <v>8.8910889999999991</v>
      </c>
      <c r="S185">
        <v>9.0088799999999996</v>
      </c>
      <c r="T185">
        <v>9.0554939999999995</v>
      </c>
      <c r="U185">
        <v>9.0996729999999992</v>
      </c>
      <c r="V185">
        <v>9.1024820000000002</v>
      </c>
      <c r="W185">
        <v>9.1023999999999994</v>
      </c>
      <c r="X185">
        <v>9.1023409999999991</v>
      </c>
      <c r="Y185">
        <v>9.1022909999999992</v>
      </c>
      <c r="Z185">
        <v>9.1022580000000008</v>
      </c>
      <c r="AA185">
        <v>9.1022300000000005</v>
      </c>
      <c r="AB185">
        <v>9.1022099999999995</v>
      </c>
      <c r="AC185">
        <v>9.102195</v>
      </c>
      <c r="AD185">
        <v>9.1021820000000009</v>
      </c>
      <c r="AE185">
        <v>9.1021719999999995</v>
      </c>
      <c r="AF185">
        <v>9.1021649999999994</v>
      </c>
      <c r="AG185">
        <v>9.1021599999999996</v>
      </c>
      <c r="AH185">
        <v>9.1021529999999995</v>
      </c>
      <c r="AI185">
        <v>9.1021490000000007</v>
      </c>
      <c r="AJ185">
        <v>9.1021459999999994</v>
      </c>
      <c r="AK185">
        <v>9.1021439999999991</v>
      </c>
      <c r="AL185" s="109">
        <v>8.9999999999999993E-3</v>
      </c>
    </row>
    <row r="186" spans="1:38" ht="15" customHeight="1">
      <c r="A186" s="122" t="s">
        <v>112</v>
      </c>
      <c r="B186" s="111" t="s">
        <v>681</v>
      </c>
      <c r="C186" t="s">
        <v>1577</v>
      </c>
      <c r="D186" t="s">
        <v>2893</v>
      </c>
      <c r="E186" t="s">
        <v>2894</v>
      </c>
      <c r="F186" t="s">
        <v>1718</v>
      </c>
      <c r="G186">
        <v>16.770685</v>
      </c>
      <c r="H186">
        <v>17.320070000000001</v>
      </c>
      <c r="I186">
        <v>17.541052000000001</v>
      </c>
      <c r="J186">
        <v>17.805744000000001</v>
      </c>
      <c r="K186">
        <v>18.130358000000001</v>
      </c>
      <c r="L186">
        <v>18.549952000000001</v>
      </c>
      <c r="M186">
        <v>19.054476000000001</v>
      </c>
      <c r="N186">
        <v>19.630157000000001</v>
      </c>
      <c r="O186">
        <v>19.840260000000001</v>
      </c>
      <c r="P186">
        <v>20.210892000000001</v>
      </c>
      <c r="Q186">
        <v>20.535640999999998</v>
      </c>
      <c r="R186">
        <v>20.807072000000002</v>
      </c>
      <c r="S186">
        <v>20.935618999999999</v>
      </c>
      <c r="T186">
        <v>20.907914999999999</v>
      </c>
      <c r="U186">
        <v>20.849777</v>
      </c>
      <c r="V186">
        <v>20.834907999999999</v>
      </c>
      <c r="W186">
        <v>20.819756000000002</v>
      </c>
      <c r="X186">
        <v>20.796427000000001</v>
      </c>
      <c r="Y186">
        <v>20.773083</v>
      </c>
      <c r="Z186">
        <v>20.751785000000002</v>
      </c>
      <c r="AA186">
        <v>20.732758</v>
      </c>
      <c r="AB186">
        <v>20.715515</v>
      </c>
      <c r="AC186">
        <v>20.699839000000001</v>
      </c>
      <c r="AD186">
        <v>20.685386999999999</v>
      </c>
      <c r="AE186">
        <v>20.672595999999999</v>
      </c>
      <c r="AF186">
        <v>20.660537999999999</v>
      </c>
      <c r="AG186">
        <v>20.649101000000002</v>
      </c>
      <c r="AH186">
        <v>20.638178</v>
      </c>
      <c r="AI186">
        <v>20.627517999999998</v>
      </c>
      <c r="AJ186">
        <v>20.617176000000001</v>
      </c>
      <c r="AK186">
        <v>20.607447000000001</v>
      </c>
      <c r="AL186" s="109">
        <v>7.0000000000000001E-3</v>
      </c>
    </row>
    <row r="187" spans="1:38" ht="15" customHeight="1">
      <c r="A187" s="122" t="s">
        <v>116</v>
      </c>
      <c r="B187" s="111" t="s">
        <v>680</v>
      </c>
      <c r="C187" t="s">
        <v>2549</v>
      </c>
      <c r="D187" t="s">
        <v>2895</v>
      </c>
      <c r="E187" t="s">
        <v>2896</v>
      </c>
      <c r="F187" t="s">
        <v>1718</v>
      </c>
      <c r="G187">
        <v>14.109496</v>
      </c>
      <c r="H187">
        <v>14.516608</v>
      </c>
      <c r="I187">
        <v>14.763878999999999</v>
      </c>
      <c r="J187">
        <v>15.043048000000001</v>
      </c>
      <c r="K187">
        <v>15.443382</v>
      </c>
      <c r="L187">
        <v>15.947079</v>
      </c>
      <c r="M187">
        <v>16.353034999999998</v>
      </c>
      <c r="N187">
        <v>16.753384</v>
      </c>
      <c r="O187">
        <v>16.915126999999998</v>
      </c>
      <c r="P187">
        <v>17.282017</v>
      </c>
      <c r="Q187">
        <v>17.610336</v>
      </c>
      <c r="R187">
        <v>17.8948</v>
      </c>
      <c r="S187">
        <v>18.074224000000001</v>
      </c>
      <c r="T187">
        <v>18.151167000000001</v>
      </c>
      <c r="U187">
        <v>18.169079</v>
      </c>
      <c r="V187">
        <v>18.176811000000001</v>
      </c>
      <c r="W187">
        <v>18.180804999999999</v>
      </c>
      <c r="X187">
        <v>18.181044</v>
      </c>
      <c r="Y187">
        <v>18.115576000000001</v>
      </c>
      <c r="Z187">
        <v>18.122423000000001</v>
      </c>
      <c r="AA187">
        <v>18.131395000000001</v>
      </c>
      <c r="AB187">
        <v>18.142761</v>
      </c>
      <c r="AC187">
        <v>18.156797000000001</v>
      </c>
      <c r="AD187">
        <v>18.173211999999999</v>
      </c>
      <c r="AE187">
        <v>18.191783999999998</v>
      </c>
      <c r="AF187">
        <v>18.211639000000002</v>
      </c>
      <c r="AG187">
        <v>18.231736999999999</v>
      </c>
      <c r="AH187">
        <v>18.25104</v>
      </c>
      <c r="AI187">
        <v>18.268332000000001</v>
      </c>
      <c r="AJ187">
        <v>18.283669</v>
      </c>
      <c r="AK187">
        <v>18.297160999999999</v>
      </c>
      <c r="AL187" s="109">
        <v>8.9999999999999993E-3</v>
      </c>
    </row>
    <row r="188" spans="1:38" ht="15" customHeight="1">
      <c r="A188" s="122" t="s">
        <v>116</v>
      </c>
      <c r="B188" s="111" t="s">
        <v>679</v>
      </c>
      <c r="C188" t="s">
        <v>2550</v>
      </c>
      <c r="D188" t="s">
        <v>2897</v>
      </c>
      <c r="E188" t="s">
        <v>2898</v>
      </c>
      <c r="F188" t="s">
        <v>1718</v>
      </c>
      <c r="G188">
        <v>10.271459</v>
      </c>
      <c r="H188">
        <v>10.542336000000001</v>
      </c>
      <c r="I188">
        <v>10.661651000000001</v>
      </c>
      <c r="J188">
        <v>10.907418</v>
      </c>
      <c r="K188">
        <v>11.148638999999999</v>
      </c>
      <c r="L188">
        <v>11.440856999999999</v>
      </c>
      <c r="M188">
        <v>11.760324000000001</v>
      </c>
      <c r="N188">
        <v>12.128083999999999</v>
      </c>
      <c r="O188">
        <v>12.264867000000001</v>
      </c>
      <c r="P188">
        <v>12.549859</v>
      </c>
      <c r="Q188">
        <v>12.800240000000001</v>
      </c>
      <c r="R188">
        <v>13.017029000000001</v>
      </c>
      <c r="S188">
        <v>13.136854</v>
      </c>
      <c r="T188">
        <v>13.142374999999999</v>
      </c>
      <c r="U188">
        <v>13.146653000000001</v>
      </c>
      <c r="V188">
        <v>13.144742000000001</v>
      </c>
      <c r="W188">
        <v>13.13958</v>
      </c>
      <c r="X188">
        <v>13.130616</v>
      </c>
      <c r="Y188">
        <v>13.123008</v>
      </c>
      <c r="Z188">
        <v>13.11655</v>
      </c>
      <c r="AA188">
        <v>13.111167999999999</v>
      </c>
      <c r="AB188">
        <v>13.106642000000001</v>
      </c>
      <c r="AC188">
        <v>13.102871</v>
      </c>
      <c r="AD188">
        <v>13.099727</v>
      </c>
      <c r="AE188">
        <v>13.097211</v>
      </c>
      <c r="AF188">
        <v>13.095279</v>
      </c>
      <c r="AG188">
        <v>13.093821</v>
      </c>
      <c r="AH188">
        <v>13.092775</v>
      </c>
      <c r="AI188">
        <v>13.092001</v>
      </c>
      <c r="AJ188">
        <v>13.107849999999999</v>
      </c>
      <c r="AK188">
        <v>13.129277</v>
      </c>
      <c r="AL188" s="109">
        <v>8.0000000000000002E-3</v>
      </c>
    </row>
    <row r="189" spans="1:38" ht="15" customHeight="1">
      <c r="A189" s="122" t="s">
        <v>854</v>
      </c>
      <c r="B189" s="111" t="s">
        <v>678</v>
      </c>
      <c r="C189" t="s">
        <v>1581</v>
      </c>
      <c r="D189" t="s">
        <v>2899</v>
      </c>
      <c r="E189" t="s">
        <v>2900</v>
      </c>
      <c r="F189" t="s">
        <v>1718</v>
      </c>
      <c r="G189">
        <v>11.486765999999999</v>
      </c>
      <c r="H189">
        <v>11.486765</v>
      </c>
      <c r="I189">
        <v>11.486765</v>
      </c>
      <c r="J189">
        <v>11.486765</v>
      </c>
      <c r="K189">
        <v>11.486765</v>
      </c>
      <c r="L189">
        <v>11.486765</v>
      </c>
      <c r="M189">
        <v>11.486765</v>
      </c>
      <c r="N189">
        <v>11.486765</v>
      </c>
      <c r="O189">
        <v>11.486765</v>
      </c>
      <c r="P189">
        <v>11.486764000000001</v>
      </c>
      <c r="Q189">
        <v>11.486765</v>
      </c>
      <c r="R189">
        <v>11.486764000000001</v>
      </c>
      <c r="S189">
        <v>11.486765</v>
      </c>
      <c r="T189">
        <v>11.486765</v>
      </c>
      <c r="U189">
        <v>11.486765</v>
      </c>
      <c r="V189">
        <v>11.486765</v>
      </c>
      <c r="W189">
        <v>11.486765</v>
      </c>
      <c r="X189">
        <v>11.486765</v>
      </c>
      <c r="Y189">
        <v>11.486765</v>
      </c>
      <c r="Z189">
        <v>11.486765</v>
      </c>
      <c r="AA189">
        <v>11.486765</v>
      </c>
      <c r="AB189">
        <v>11.486764000000001</v>
      </c>
      <c r="AC189">
        <v>11.486765</v>
      </c>
      <c r="AD189">
        <v>11.486765</v>
      </c>
      <c r="AE189">
        <v>11.486765</v>
      </c>
      <c r="AF189">
        <v>11.486764000000001</v>
      </c>
      <c r="AG189">
        <v>11.486765</v>
      </c>
      <c r="AH189">
        <v>11.486764000000001</v>
      </c>
      <c r="AI189">
        <v>11.486764000000001</v>
      </c>
      <c r="AJ189">
        <v>11.486764000000001</v>
      </c>
      <c r="AK189">
        <v>11.486765</v>
      </c>
      <c r="AL189" s="109">
        <v>0</v>
      </c>
    </row>
    <row r="190" spans="1:38" ht="15" customHeight="1">
      <c r="B190" s="111" t="s">
        <v>677</v>
      </c>
      <c r="C190" t="s">
        <v>2559</v>
      </c>
      <c r="D190" t="s">
        <v>2901</v>
      </c>
      <c r="E190" t="s">
        <v>2902</v>
      </c>
      <c r="G190">
        <v>8.8874870000000001</v>
      </c>
      <c r="H190">
        <v>9.1572150000000008</v>
      </c>
      <c r="I190">
        <v>9.3088650000000008</v>
      </c>
      <c r="J190">
        <v>9.5119530000000001</v>
      </c>
      <c r="K190">
        <v>9.7589020000000009</v>
      </c>
      <c r="L190">
        <v>10.042973999999999</v>
      </c>
      <c r="M190">
        <v>10.326347</v>
      </c>
      <c r="N190">
        <v>10.633217999999999</v>
      </c>
      <c r="O190">
        <v>10.781668</v>
      </c>
      <c r="P190">
        <v>11.06269</v>
      </c>
      <c r="Q190">
        <v>11.315617</v>
      </c>
      <c r="R190">
        <v>11.550292000000001</v>
      </c>
      <c r="S190">
        <v>11.68327</v>
      </c>
      <c r="T190">
        <v>11.698606</v>
      </c>
      <c r="U190">
        <v>11.713203</v>
      </c>
      <c r="V190">
        <v>11.712757999999999</v>
      </c>
      <c r="W190">
        <v>11.712892999999999</v>
      </c>
      <c r="X190">
        <v>11.684872</v>
      </c>
      <c r="Y190">
        <v>11.689456</v>
      </c>
      <c r="Z190">
        <v>11.694922999999999</v>
      </c>
      <c r="AA190">
        <v>11.701574000000001</v>
      </c>
      <c r="AB190">
        <v>11.709044</v>
      </c>
      <c r="AC190">
        <v>11.717079</v>
      </c>
      <c r="AD190">
        <v>11.724867</v>
      </c>
      <c r="AE190">
        <v>11.732378000000001</v>
      </c>
      <c r="AF190">
        <v>11.739262999999999</v>
      </c>
      <c r="AG190">
        <v>11.745124000000001</v>
      </c>
      <c r="AH190">
        <v>11.748412</v>
      </c>
      <c r="AI190">
        <v>11.751685999999999</v>
      </c>
      <c r="AJ190">
        <v>11.755027</v>
      </c>
      <c r="AK190">
        <v>11.758445999999999</v>
      </c>
      <c r="AL190" s="109">
        <v>8.9999999999999993E-3</v>
      </c>
    </row>
    <row r="191" spans="1:38" ht="15" customHeight="1">
      <c r="C191" t="s">
        <v>2553</v>
      </c>
      <c r="E191" t="s">
        <v>2903</v>
      </c>
    </row>
    <row r="192" spans="1:38" ht="15" customHeight="1">
      <c r="A192" s="122" t="s">
        <v>115</v>
      </c>
      <c r="B192" s="111" t="s">
        <v>676</v>
      </c>
      <c r="C192" t="s">
        <v>1266</v>
      </c>
      <c r="D192" t="s">
        <v>2904</v>
      </c>
      <c r="E192" t="s">
        <v>2905</v>
      </c>
      <c r="F192" t="s">
        <v>2729</v>
      </c>
      <c r="G192">
        <v>6.2664350000000004</v>
      </c>
      <c r="H192">
        <v>6.3500719999999999</v>
      </c>
      <c r="I192">
        <v>6.4488099999999999</v>
      </c>
      <c r="J192">
        <v>6.5709730000000004</v>
      </c>
      <c r="K192">
        <v>6.7225659999999996</v>
      </c>
      <c r="L192">
        <v>6.8980680000000003</v>
      </c>
      <c r="M192">
        <v>7.0878949999999996</v>
      </c>
      <c r="N192">
        <v>7.28423</v>
      </c>
      <c r="O192">
        <v>7.3844440000000002</v>
      </c>
      <c r="P192">
        <v>7.5307510000000004</v>
      </c>
      <c r="Q192">
        <v>7.6547980000000004</v>
      </c>
      <c r="R192">
        <v>7.7650480000000002</v>
      </c>
      <c r="S192">
        <v>7.8306269999999998</v>
      </c>
      <c r="T192">
        <v>7.8389300000000004</v>
      </c>
      <c r="U192">
        <v>7.8453710000000001</v>
      </c>
      <c r="V192">
        <v>7.8463669999999999</v>
      </c>
      <c r="W192">
        <v>7.8498950000000001</v>
      </c>
      <c r="X192">
        <v>7.8529020000000003</v>
      </c>
      <c r="Y192">
        <v>7.8539510000000003</v>
      </c>
      <c r="Z192">
        <v>7.8533819999999999</v>
      </c>
      <c r="AA192">
        <v>7.8537749999999997</v>
      </c>
      <c r="AB192">
        <v>7.8543649999999996</v>
      </c>
      <c r="AC192">
        <v>7.8550740000000001</v>
      </c>
      <c r="AD192">
        <v>7.855283</v>
      </c>
      <c r="AE192">
        <v>7.8570219999999997</v>
      </c>
      <c r="AF192">
        <v>7.8592599999999999</v>
      </c>
      <c r="AG192">
        <v>7.8603730000000001</v>
      </c>
      <c r="AH192">
        <v>7.8636970000000002</v>
      </c>
      <c r="AI192">
        <v>7.868252</v>
      </c>
      <c r="AJ192">
        <v>7.8732090000000001</v>
      </c>
      <c r="AK192">
        <v>7.8787580000000004</v>
      </c>
      <c r="AL192" s="109">
        <v>8.0000000000000002E-3</v>
      </c>
    </row>
    <row r="193" spans="1:38" ht="15" customHeight="1">
      <c r="A193" s="122" t="s">
        <v>114</v>
      </c>
      <c r="B193" s="111" t="s">
        <v>675</v>
      </c>
      <c r="C193" t="s">
        <v>1352</v>
      </c>
      <c r="D193" t="s">
        <v>2906</v>
      </c>
      <c r="E193" t="s">
        <v>2907</v>
      </c>
      <c r="F193" t="s">
        <v>1718</v>
      </c>
      <c r="G193">
        <v>6.0031239999999997</v>
      </c>
      <c r="H193">
        <v>6.1428630000000002</v>
      </c>
      <c r="I193">
        <v>6.2136120000000004</v>
      </c>
      <c r="J193">
        <v>6.306432</v>
      </c>
      <c r="K193">
        <v>6.4257289999999996</v>
      </c>
      <c r="L193">
        <v>6.5697559999999999</v>
      </c>
      <c r="M193">
        <v>6.7214070000000001</v>
      </c>
      <c r="N193">
        <v>6.8877560000000004</v>
      </c>
      <c r="O193">
        <v>6.9575529999999999</v>
      </c>
      <c r="P193">
        <v>7.0948460000000004</v>
      </c>
      <c r="Q193">
        <v>7.2188509999999999</v>
      </c>
      <c r="R193">
        <v>7.322559</v>
      </c>
      <c r="S193">
        <v>7.3866690000000004</v>
      </c>
      <c r="T193">
        <v>7.397716</v>
      </c>
      <c r="U193">
        <v>7.4043020000000004</v>
      </c>
      <c r="V193">
        <v>7.4058250000000001</v>
      </c>
      <c r="W193">
        <v>7.4069539999999998</v>
      </c>
      <c r="X193">
        <v>7.4070970000000003</v>
      </c>
      <c r="Y193">
        <v>7.4063670000000004</v>
      </c>
      <c r="Z193">
        <v>7.4057469999999999</v>
      </c>
      <c r="AA193">
        <v>7.4052239999999996</v>
      </c>
      <c r="AB193">
        <v>7.4047689999999999</v>
      </c>
      <c r="AC193">
        <v>7.4043939999999999</v>
      </c>
      <c r="AD193">
        <v>7.4040840000000001</v>
      </c>
      <c r="AE193">
        <v>7.4038519999999997</v>
      </c>
      <c r="AF193">
        <v>7.4036949999999999</v>
      </c>
      <c r="AG193">
        <v>7.4036099999999996</v>
      </c>
      <c r="AH193">
        <v>7.4035780000000004</v>
      </c>
      <c r="AI193">
        <v>7.4020890000000001</v>
      </c>
      <c r="AJ193">
        <v>7.4055390000000001</v>
      </c>
      <c r="AK193">
        <v>7.4100239999999999</v>
      </c>
      <c r="AL193" s="109">
        <v>7.0000000000000001E-3</v>
      </c>
    </row>
    <row r="194" spans="1:38" ht="15" customHeight="1">
      <c r="A194" s="122" t="s">
        <v>853</v>
      </c>
      <c r="B194" s="111" t="s">
        <v>674</v>
      </c>
      <c r="C194" t="s">
        <v>1273</v>
      </c>
      <c r="D194" t="s">
        <v>2908</v>
      </c>
      <c r="E194" t="s">
        <v>2909</v>
      </c>
      <c r="F194" t="s">
        <v>1718</v>
      </c>
      <c r="G194">
        <v>6.2969480000000004</v>
      </c>
      <c r="H194">
        <v>6.4553209999999996</v>
      </c>
      <c r="I194">
        <v>6.547517</v>
      </c>
      <c r="J194">
        <v>6.6694560000000003</v>
      </c>
      <c r="K194">
        <v>6.8175850000000002</v>
      </c>
      <c r="L194">
        <v>6.9855929999999997</v>
      </c>
      <c r="M194">
        <v>7.1368499999999999</v>
      </c>
      <c r="N194">
        <v>7.2892270000000003</v>
      </c>
      <c r="O194">
        <v>7.3254159999999997</v>
      </c>
      <c r="P194">
        <v>7.4167230000000002</v>
      </c>
      <c r="Q194">
        <v>7.4950469999999996</v>
      </c>
      <c r="R194">
        <v>7.5596410000000001</v>
      </c>
      <c r="S194">
        <v>7.5861280000000004</v>
      </c>
      <c r="T194">
        <v>7.4815779999999998</v>
      </c>
      <c r="U194">
        <v>7.4810639999999999</v>
      </c>
      <c r="V194">
        <v>7.4843029999999997</v>
      </c>
      <c r="W194">
        <v>7.49085</v>
      </c>
      <c r="X194">
        <v>7.4998100000000001</v>
      </c>
      <c r="Y194">
        <v>7.5091450000000002</v>
      </c>
      <c r="Z194">
        <v>7.5156910000000003</v>
      </c>
      <c r="AA194">
        <v>7.5252400000000002</v>
      </c>
      <c r="AB194">
        <v>7.5332790000000003</v>
      </c>
      <c r="AC194">
        <v>7.5393489999999996</v>
      </c>
      <c r="AD194">
        <v>7.543577</v>
      </c>
      <c r="AE194">
        <v>7.5468140000000004</v>
      </c>
      <c r="AF194">
        <v>7.5477869999999996</v>
      </c>
      <c r="AG194">
        <v>7.5393439999999998</v>
      </c>
      <c r="AH194">
        <v>7.5347730000000004</v>
      </c>
      <c r="AI194">
        <v>7.5302020000000001</v>
      </c>
      <c r="AJ194">
        <v>7.5259919999999996</v>
      </c>
      <c r="AK194">
        <v>7.5209999999999999</v>
      </c>
      <c r="AL194" s="109">
        <v>6.0000000000000001E-3</v>
      </c>
    </row>
    <row r="195" spans="1:38" ht="15" customHeight="1">
      <c r="A195" s="122" t="s">
        <v>113</v>
      </c>
      <c r="B195" s="111" t="s">
        <v>673</v>
      </c>
      <c r="C195" t="s">
        <v>1282</v>
      </c>
      <c r="D195" t="s">
        <v>2910</v>
      </c>
      <c r="E195" t="s">
        <v>2911</v>
      </c>
      <c r="F195" t="s">
        <v>2729</v>
      </c>
      <c r="G195">
        <v>5.6628550000000004</v>
      </c>
      <c r="H195">
        <v>5.821453</v>
      </c>
      <c r="I195">
        <v>5.9459470000000003</v>
      </c>
      <c r="J195">
        <v>6.0998049999999999</v>
      </c>
      <c r="K195">
        <v>6.2812190000000001</v>
      </c>
      <c r="L195">
        <v>6.4793310000000002</v>
      </c>
      <c r="M195">
        <v>6.6858760000000004</v>
      </c>
      <c r="N195">
        <v>6.8888360000000004</v>
      </c>
      <c r="O195">
        <v>6.9769750000000004</v>
      </c>
      <c r="P195">
        <v>7.1260250000000003</v>
      </c>
      <c r="Q195">
        <v>7.2569549999999996</v>
      </c>
      <c r="R195">
        <v>7.3725449999999997</v>
      </c>
      <c r="S195">
        <v>7.4401700000000002</v>
      </c>
      <c r="T195">
        <v>7.451918</v>
      </c>
      <c r="U195">
        <v>7.4562359999999996</v>
      </c>
      <c r="V195">
        <v>7.4498439999999997</v>
      </c>
      <c r="W195">
        <v>7.4422439999999996</v>
      </c>
      <c r="X195">
        <v>7.435638</v>
      </c>
      <c r="Y195">
        <v>7.4291200000000002</v>
      </c>
      <c r="Z195">
        <v>7.4267130000000003</v>
      </c>
      <c r="AA195">
        <v>7.4266199999999998</v>
      </c>
      <c r="AB195">
        <v>7.4239889999999997</v>
      </c>
      <c r="AC195">
        <v>7.4202690000000002</v>
      </c>
      <c r="AD195">
        <v>7.4175060000000004</v>
      </c>
      <c r="AE195">
        <v>7.3938889999999997</v>
      </c>
      <c r="AF195">
        <v>7.3910039999999997</v>
      </c>
      <c r="AG195">
        <v>7.3840209999999997</v>
      </c>
      <c r="AH195">
        <v>7.3824940000000003</v>
      </c>
      <c r="AI195">
        <v>7.3827090000000002</v>
      </c>
      <c r="AJ195">
        <v>7.3892049999999996</v>
      </c>
      <c r="AK195">
        <v>7.3951840000000004</v>
      </c>
      <c r="AL195" s="109">
        <v>8.9999999999999993E-3</v>
      </c>
    </row>
    <row r="196" spans="1:38" ht="15" customHeight="1">
      <c r="A196" s="122" t="s">
        <v>114</v>
      </c>
      <c r="B196" s="111" t="s">
        <v>672</v>
      </c>
      <c r="C196" t="s">
        <v>2548</v>
      </c>
      <c r="D196" t="s">
        <v>2912</v>
      </c>
      <c r="E196" t="s">
        <v>2913</v>
      </c>
      <c r="F196" t="s">
        <v>1718</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1:38" ht="15" customHeight="1">
      <c r="A197" s="122" t="s">
        <v>112</v>
      </c>
      <c r="B197" s="111" t="s">
        <v>671</v>
      </c>
      <c r="C197" t="s">
        <v>1577</v>
      </c>
      <c r="D197" t="s">
        <v>2914</v>
      </c>
      <c r="E197" t="s">
        <v>2915</v>
      </c>
      <c r="F197" t="s">
        <v>2729</v>
      </c>
      <c r="G197">
        <v>7.5361419999999999</v>
      </c>
      <c r="H197">
        <v>10.49127</v>
      </c>
      <c r="I197">
        <v>10.591222999999999</v>
      </c>
      <c r="J197">
        <v>10.722814</v>
      </c>
      <c r="K197">
        <v>10.883557</v>
      </c>
      <c r="L197">
        <v>11.083766000000001</v>
      </c>
      <c r="M197">
        <v>11.323812</v>
      </c>
      <c r="N197">
        <v>11.569228000000001</v>
      </c>
      <c r="O197">
        <v>11.679626000000001</v>
      </c>
      <c r="P197">
        <v>11.876716</v>
      </c>
      <c r="Q197">
        <v>12.063348</v>
      </c>
      <c r="R197">
        <v>12.23394</v>
      </c>
      <c r="S197">
        <v>12.331873999999999</v>
      </c>
      <c r="T197">
        <v>12.343351999999999</v>
      </c>
      <c r="U197">
        <v>12.351760000000001</v>
      </c>
      <c r="V197">
        <v>12.352591</v>
      </c>
      <c r="W197">
        <v>12.351801999999999</v>
      </c>
      <c r="X197">
        <v>12.350061999999999</v>
      </c>
      <c r="Y197">
        <v>12.347828</v>
      </c>
      <c r="Z197">
        <v>12.345435999999999</v>
      </c>
      <c r="AA197">
        <v>12.342902</v>
      </c>
      <c r="AB197">
        <v>12.340039000000001</v>
      </c>
      <c r="AC197">
        <v>12.336753</v>
      </c>
      <c r="AD197">
        <v>12.333594</v>
      </c>
      <c r="AE197">
        <v>12.330715</v>
      </c>
      <c r="AF197">
        <v>12.328015000000001</v>
      </c>
      <c r="AG197">
        <v>12.325491</v>
      </c>
      <c r="AH197">
        <v>12.323079999999999</v>
      </c>
      <c r="AI197">
        <v>12.320777</v>
      </c>
      <c r="AJ197">
        <v>12.318592000000001</v>
      </c>
      <c r="AK197">
        <v>12.316513</v>
      </c>
      <c r="AL197" s="109">
        <v>1.7000000000000001E-2</v>
      </c>
    </row>
    <row r="198" spans="1:38" ht="15" customHeight="1">
      <c r="A198" s="122" t="s">
        <v>116</v>
      </c>
      <c r="B198" s="111" t="s">
        <v>670</v>
      </c>
      <c r="C198" t="s">
        <v>2549</v>
      </c>
      <c r="D198" t="s">
        <v>2916</v>
      </c>
      <c r="E198" t="s">
        <v>2917</v>
      </c>
      <c r="F198" t="s">
        <v>2729</v>
      </c>
      <c r="G198">
        <v>7.8577649999999997</v>
      </c>
      <c r="H198">
        <v>8.6946449999999995</v>
      </c>
      <c r="I198">
        <v>8.8288469999999997</v>
      </c>
      <c r="J198">
        <v>8.9995770000000004</v>
      </c>
      <c r="K198">
        <v>9.2102260000000005</v>
      </c>
      <c r="L198">
        <v>9.4538180000000001</v>
      </c>
      <c r="M198">
        <v>9.6793060000000004</v>
      </c>
      <c r="N198">
        <v>9.9177680000000006</v>
      </c>
      <c r="O198">
        <v>10.029356999999999</v>
      </c>
      <c r="P198">
        <v>10.21191</v>
      </c>
      <c r="Q198">
        <v>10.361886</v>
      </c>
      <c r="R198">
        <v>10.496637</v>
      </c>
      <c r="S198">
        <v>10.574024</v>
      </c>
      <c r="T198">
        <v>10.577456</v>
      </c>
      <c r="U198">
        <v>10.576369</v>
      </c>
      <c r="V198">
        <v>10.574172000000001</v>
      </c>
      <c r="W198">
        <v>10.57136</v>
      </c>
      <c r="X198">
        <v>10.568838</v>
      </c>
      <c r="Y198">
        <v>10.566668999999999</v>
      </c>
      <c r="Z198">
        <v>10.56484</v>
      </c>
      <c r="AA198">
        <v>10.563416999999999</v>
      </c>
      <c r="AB198">
        <v>10.562293</v>
      </c>
      <c r="AC198">
        <v>10.561572999999999</v>
      </c>
      <c r="AD198">
        <v>10.52332</v>
      </c>
      <c r="AE198">
        <v>10.527604</v>
      </c>
      <c r="AF198">
        <v>10.533288000000001</v>
      </c>
      <c r="AG198">
        <v>10.540594</v>
      </c>
      <c r="AH198">
        <v>10.549569999999999</v>
      </c>
      <c r="AI198">
        <v>10.560122</v>
      </c>
      <c r="AJ198">
        <v>10.572075999999999</v>
      </c>
      <c r="AK198">
        <v>10.584902</v>
      </c>
      <c r="AL198" s="109">
        <v>0.01</v>
      </c>
    </row>
    <row r="199" spans="1:38" ht="15" customHeight="1">
      <c r="A199" s="122" t="s">
        <v>116</v>
      </c>
      <c r="B199" s="111" t="s">
        <v>669</v>
      </c>
      <c r="C199" t="s">
        <v>2550</v>
      </c>
      <c r="D199" t="s">
        <v>2918</v>
      </c>
      <c r="E199" t="s">
        <v>2919</v>
      </c>
      <c r="F199" t="s">
        <v>1718</v>
      </c>
      <c r="G199">
        <v>8.6751290000000001</v>
      </c>
      <c r="H199">
        <v>9.0074129999999997</v>
      </c>
      <c r="I199">
        <v>9.0949849999999994</v>
      </c>
      <c r="J199">
        <v>9.2309789999999996</v>
      </c>
      <c r="K199">
        <v>9.3916690000000003</v>
      </c>
      <c r="L199">
        <v>9.5847650000000009</v>
      </c>
      <c r="M199">
        <v>9.7810810000000004</v>
      </c>
      <c r="N199">
        <v>9.9967290000000002</v>
      </c>
      <c r="O199">
        <v>10.062555</v>
      </c>
      <c r="P199">
        <v>10.242454</v>
      </c>
      <c r="Q199">
        <v>10.400725</v>
      </c>
      <c r="R199">
        <v>10.540106</v>
      </c>
      <c r="S199">
        <v>10.641733</v>
      </c>
      <c r="T199">
        <v>10.692719</v>
      </c>
      <c r="U199">
        <v>10.697984999999999</v>
      </c>
      <c r="V199">
        <v>10.695501999999999</v>
      </c>
      <c r="W199">
        <v>10.693368</v>
      </c>
      <c r="X199">
        <v>10.691483</v>
      </c>
      <c r="Y199">
        <v>10.689863000000001</v>
      </c>
      <c r="Z199">
        <v>10.688476</v>
      </c>
      <c r="AA199">
        <v>10.687289</v>
      </c>
      <c r="AB199">
        <v>10.686258</v>
      </c>
      <c r="AC199">
        <v>10.685371999999999</v>
      </c>
      <c r="AD199">
        <v>10.684616</v>
      </c>
      <c r="AE199">
        <v>10.683986000000001</v>
      </c>
      <c r="AF199">
        <v>10.683475</v>
      </c>
      <c r="AG199">
        <v>10.683066</v>
      </c>
      <c r="AH199">
        <v>10.682739</v>
      </c>
      <c r="AI199">
        <v>10.682478</v>
      </c>
      <c r="AJ199">
        <v>10.682299</v>
      </c>
      <c r="AK199">
        <v>10.685420000000001</v>
      </c>
      <c r="AL199" s="109">
        <v>7.0000000000000001E-3</v>
      </c>
    </row>
    <row r="200" spans="1:38" ht="15" customHeight="1">
      <c r="A200" s="122" t="s">
        <v>854</v>
      </c>
      <c r="B200" s="111" t="s">
        <v>668</v>
      </c>
      <c r="C200" t="s">
        <v>1581</v>
      </c>
      <c r="D200" t="s">
        <v>2920</v>
      </c>
      <c r="E200" t="s">
        <v>2921</v>
      </c>
      <c r="F200" t="s">
        <v>2729</v>
      </c>
      <c r="G200">
        <v>6.2527379999999999</v>
      </c>
      <c r="H200">
        <v>6.8571939999999998</v>
      </c>
      <c r="I200">
        <v>6.8571949999999999</v>
      </c>
      <c r="J200">
        <v>6.8571939999999998</v>
      </c>
      <c r="K200">
        <v>6.8571939999999998</v>
      </c>
      <c r="L200">
        <v>6.8571939999999998</v>
      </c>
      <c r="M200">
        <v>6.8571939999999998</v>
      </c>
      <c r="N200">
        <v>6.8571939999999998</v>
      </c>
      <c r="O200">
        <v>6.8571939999999998</v>
      </c>
      <c r="P200">
        <v>6.8571939999999998</v>
      </c>
      <c r="Q200">
        <v>6.8571949999999999</v>
      </c>
      <c r="R200">
        <v>6.8571939999999998</v>
      </c>
      <c r="S200">
        <v>6.8571939999999998</v>
      </c>
      <c r="T200">
        <v>6.8571939999999998</v>
      </c>
      <c r="U200">
        <v>6.8571939999999998</v>
      </c>
      <c r="V200">
        <v>6.8571939999999998</v>
      </c>
      <c r="W200">
        <v>6.8571939999999998</v>
      </c>
      <c r="X200">
        <v>6.8571939999999998</v>
      </c>
      <c r="Y200">
        <v>6.8571949999999999</v>
      </c>
      <c r="Z200">
        <v>6.8571939999999998</v>
      </c>
      <c r="AA200">
        <v>6.8571939999999998</v>
      </c>
      <c r="AB200">
        <v>6.8571939999999998</v>
      </c>
      <c r="AC200">
        <v>6.8571939999999998</v>
      </c>
      <c r="AD200">
        <v>6.8571939999999998</v>
      </c>
      <c r="AE200">
        <v>6.8571929999999996</v>
      </c>
      <c r="AF200">
        <v>6.8571939999999998</v>
      </c>
      <c r="AG200">
        <v>6.8571939999999998</v>
      </c>
      <c r="AH200">
        <v>6.8571949999999999</v>
      </c>
      <c r="AI200">
        <v>6.8571939999999998</v>
      </c>
      <c r="AJ200">
        <v>6.8571939999999998</v>
      </c>
      <c r="AK200">
        <v>6.8571939999999998</v>
      </c>
      <c r="AL200" s="109">
        <v>3.0000000000000001E-3</v>
      </c>
    </row>
    <row r="201" spans="1:38" ht="15" customHeight="1">
      <c r="B201" s="111" t="s">
        <v>667</v>
      </c>
      <c r="C201" t="s">
        <v>2560</v>
      </c>
      <c r="D201" t="s">
        <v>2922</v>
      </c>
      <c r="E201" t="s">
        <v>2923</v>
      </c>
      <c r="G201">
        <v>6.2572460000000003</v>
      </c>
      <c r="H201">
        <v>6.3427699999999998</v>
      </c>
      <c r="I201">
        <v>6.4424039999999998</v>
      </c>
      <c r="J201">
        <v>6.5654269999999997</v>
      </c>
      <c r="K201">
        <v>6.7177360000000004</v>
      </c>
      <c r="L201">
        <v>6.8936919999999997</v>
      </c>
      <c r="M201">
        <v>7.0838029999999996</v>
      </c>
      <c r="N201">
        <v>7.2802819999999997</v>
      </c>
      <c r="O201">
        <v>7.3803789999999996</v>
      </c>
      <c r="P201">
        <v>7.5267030000000004</v>
      </c>
      <c r="Q201">
        <v>7.6507740000000002</v>
      </c>
      <c r="R201">
        <v>7.7609940000000002</v>
      </c>
      <c r="S201">
        <v>7.8264440000000004</v>
      </c>
      <c r="T201">
        <v>7.8345799999999999</v>
      </c>
      <c r="U201">
        <v>7.8407939999999998</v>
      </c>
      <c r="V201">
        <v>7.8414479999999998</v>
      </c>
      <c r="W201">
        <v>7.8445879999999999</v>
      </c>
      <c r="X201">
        <v>7.8471830000000002</v>
      </c>
      <c r="Y201">
        <v>7.8478539999999999</v>
      </c>
      <c r="Z201">
        <v>7.8469280000000001</v>
      </c>
      <c r="AA201">
        <v>7.8468770000000001</v>
      </c>
      <c r="AB201">
        <v>7.8469309999999997</v>
      </c>
      <c r="AC201">
        <v>7.846997</v>
      </c>
      <c r="AD201">
        <v>7.846527</v>
      </c>
      <c r="AE201">
        <v>7.84701</v>
      </c>
      <c r="AF201">
        <v>7.8482560000000001</v>
      </c>
      <c r="AG201">
        <v>7.8481839999999998</v>
      </c>
      <c r="AH201">
        <v>7.8502999999999998</v>
      </c>
      <c r="AI201">
        <v>7.8536149999999996</v>
      </c>
      <c r="AJ201">
        <v>7.8573539999999999</v>
      </c>
      <c r="AK201">
        <v>7.8615880000000002</v>
      </c>
      <c r="AL201" s="109">
        <v>8.0000000000000002E-3</v>
      </c>
    </row>
    <row r="202" spans="1:38" s="37" customFormat="1" ht="15" customHeight="1">
      <c r="A202" s="118"/>
      <c r="B202" s="36" t="s">
        <v>666</v>
      </c>
      <c r="C202" s="37" t="s">
        <v>2561</v>
      </c>
      <c r="D202" s="37" t="s">
        <v>2924</v>
      </c>
      <c r="E202" s="37" t="s">
        <v>2925</v>
      </c>
      <c r="G202" s="37">
        <v>7.6005520000000004</v>
      </c>
      <c r="H202" s="37">
        <v>7.7448100000000002</v>
      </c>
      <c r="I202" s="37">
        <v>7.7984179999999999</v>
      </c>
      <c r="J202" s="37">
        <v>7.9240930000000001</v>
      </c>
      <c r="K202" s="37">
        <v>8.1204750000000008</v>
      </c>
      <c r="L202" s="37">
        <v>8.3556380000000008</v>
      </c>
      <c r="M202" s="37">
        <v>8.6110620000000004</v>
      </c>
      <c r="N202" s="37">
        <v>8.8968889999999998</v>
      </c>
      <c r="O202" s="37">
        <v>9.0684109999999993</v>
      </c>
      <c r="P202" s="37">
        <v>9.2839899999999993</v>
      </c>
      <c r="Q202" s="37">
        <v>9.4586810000000003</v>
      </c>
      <c r="R202" s="37">
        <v>9.6130429999999993</v>
      </c>
      <c r="S202" s="37">
        <v>9.6999359999999992</v>
      </c>
      <c r="T202" s="37">
        <v>9.7199050000000007</v>
      </c>
      <c r="U202" s="37">
        <v>9.7401199999999992</v>
      </c>
      <c r="V202" s="37">
        <v>9.7502650000000006</v>
      </c>
      <c r="W202" s="37">
        <v>9.7553870000000007</v>
      </c>
      <c r="X202" s="37">
        <v>9.7669490000000003</v>
      </c>
      <c r="Y202" s="37">
        <v>9.7875510000000006</v>
      </c>
      <c r="Z202" s="37">
        <v>9.7904140000000002</v>
      </c>
      <c r="AA202" s="37">
        <v>9.7858309999999999</v>
      </c>
      <c r="AB202" s="37">
        <v>9.7924319999999998</v>
      </c>
      <c r="AC202" s="37">
        <v>9.8092039999999994</v>
      </c>
      <c r="AD202" s="37">
        <v>9.8243899999999993</v>
      </c>
      <c r="AE202" s="37">
        <v>9.8458670000000001</v>
      </c>
      <c r="AF202" s="37">
        <v>9.8725470000000008</v>
      </c>
      <c r="AG202" s="37">
        <v>9.8889309999999995</v>
      </c>
      <c r="AH202" s="37">
        <v>9.9205079999999999</v>
      </c>
      <c r="AI202" s="37">
        <v>9.9537700000000005</v>
      </c>
      <c r="AJ202" s="37">
        <v>9.964264</v>
      </c>
      <c r="AK202" s="37">
        <v>9.9811899999999998</v>
      </c>
      <c r="AL202" s="113">
        <v>8.9999999999999993E-3</v>
      </c>
    </row>
    <row r="203" spans="1:38" ht="15" customHeight="1">
      <c r="C203" t="s">
        <v>2564</v>
      </c>
      <c r="E203" t="s">
        <v>2926</v>
      </c>
    </row>
    <row r="204" spans="1:38" ht="15" customHeight="1">
      <c r="C204" t="s">
        <v>1221</v>
      </c>
      <c r="E204" t="s">
        <v>2927</v>
      </c>
    </row>
    <row r="205" spans="1:38" ht="15" customHeight="1">
      <c r="A205" s="122" t="s">
        <v>115</v>
      </c>
      <c r="B205" s="111" t="s">
        <v>665</v>
      </c>
      <c r="C205" t="s">
        <v>1266</v>
      </c>
      <c r="D205" t="s">
        <v>2928</v>
      </c>
      <c r="E205" t="s">
        <v>2929</v>
      </c>
      <c r="F205" t="s">
        <v>1588</v>
      </c>
      <c r="G205">
        <v>147.36698899999999</v>
      </c>
      <c r="H205">
        <v>162.874405</v>
      </c>
      <c r="I205">
        <v>174.73065199999999</v>
      </c>
      <c r="J205">
        <v>180.52432300000001</v>
      </c>
      <c r="K205">
        <v>187.83528100000001</v>
      </c>
      <c r="L205">
        <v>193.86938499999999</v>
      </c>
      <c r="M205">
        <v>193.94555700000001</v>
      </c>
      <c r="N205">
        <v>191.041031</v>
      </c>
      <c r="O205">
        <v>192.70813000000001</v>
      </c>
      <c r="P205">
        <v>193.46637000000001</v>
      </c>
      <c r="Q205">
        <v>192.29011499999999</v>
      </c>
      <c r="R205">
        <v>192.50157200000001</v>
      </c>
      <c r="S205">
        <v>193.21283</v>
      </c>
      <c r="T205">
        <v>193.40211500000001</v>
      </c>
      <c r="U205">
        <v>193.70794699999999</v>
      </c>
      <c r="V205">
        <v>194.59094200000001</v>
      </c>
      <c r="W205">
        <v>193.81104999999999</v>
      </c>
      <c r="X205">
        <v>192.37344400000001</v>
      </c>
      <c r="Y205">
        <v>192.27671799999999</v>
      </c>
      <c r="Z205">
        <v>192.19929500000001</v>
      </c>
      <c r="AA205">
        <v>191.45024100000001</v>
      </c>
      <c r="AB205">
        <v>190.30789200000001</v>
      </c>
      <c r="AC205">
        <v>189.15933200000001</v>
      </c>
      <c r="AD205">
        <v>188.110794</v>
      </c>
      <c r="AE205">
        <v>187.20150799999999</v>
      </c>
      <c r="AF205">
        <v>187.95594800000001</v>
      </c>
      <c r="AG205">
        <v>186.52847299999999</v>
      </c>
      <c r="AH205">
        <v>184.698151</v>
      </c>
      <c r="AI205">
        <v>185.01487700000001</v>
      </c>
      <c r="AJ205">
        <v>182.92906199999999</v>
      </c>
      <c r="AK205">
        <v>180.58569299999999</v>
      </c>
      <c r="AL205" s="109">
        <v>7.0000000000000001E-3</v>
      </c>
    </row>
    <row r="206" spans="1:38" ht="15" customHeight="1">
      <c r="A206" s="122" t="s">
        <v>114</v>
      </c>
      <c r="B206" s="111" t="s">
        <v>664</v>
      </c>
      <c r="C206" t="s">
        <v>1352</v>
      </c>
      <c r="D206" t="s">
        <v>2930</v>
      </c>
      <c r="E206" t="s">
        <v>2931</v>
      </c>
      <c r="F206" t="s">
        <v>1588</v>
      </c>
      <c r="G206">
        <v>36.340527000000002</v>
      </c>
      <c r="H206">
        <v>41.152985000000001</v>
      </c>
      <c r="I206">
        <v>45.466510999999997</v>
      </c>
      <c r="J206">
        <v>48.275089000000001</v>
      </c>
      <c r="K206">
        <v>51.582748000000002</v>
      </c>
      <c r="L206">
        <v>54.672806000000001</v>
      </c>
      <c r="M206">
        <v>55.909843000000002</v>
      </c>
      <c r="N206">
        <v>56.316150999999998</v>
      </c>
      <c r="O206">
        <v>58.327072000000001</v>
      </c>
      <c r="P206">
        <v>59.902965999999999</v>
      </c>
      <c r="Q206">
        <v>60.703434000000001</v>
      </c>
      <c r="R206">
        <v>62.242939</v>
      </c>
      <c r="S206">
        <v>63.795490000000001</v>
      </c>
      <c r="T206">
        <v>65.216812000000004</v>
      </c>
      <c r="U206">
        <v>66.619422999999998</v>
      </c>
      <c r="V206">
        <v>68.357330000000005</v>
      </c>
      <c r="W206">
        <v>69.528632999999999</v>
      </c>
      <c r="X206">
        <v>70.507216999999997</v>
      </c>
      <c r="Y206">
        <v>72.067085000000006</v>
      </c>
      <c r="Z206">
        <v>73.386893999999998</v>
      </c>
      <c r="AA206">
        <v>74.481773000000004</v>
      </c>
      <c r="AB206">
        <v>75.407905999999997</v>
      </c>
      <c r="AC206">
        <v>75.941940000000002</v>
      </c>
      <c r="AD206">
        <v>76.724884000000003</v>
      </c>
      <c r="AE206">
        <v>77.526398</v>
      </c>
      <c r="AF206">
        <v>78.944419999999994</v>
      </c>
      <c r="AG206">
        <v>79.472167999999996</v>
      </c>
      <c r="AH206">
        <v>79.682343000000003</v>
      </c>
      <c r="AI206">
        <v>81.240600999999998</v>
      </c>
      <c r="AJ206">
        <v>81.383301000000003</v>
      </c>
      <c r="AK206">
        <v>81.700012000000001</v>
      </c>
      <c r="AL206" s="109">
        <v>2.7E-2</v>
      </c>
    </row>
    <row r="207" spans="1:38" ht="15" customHeight="1">
      <c r="A207" s="122" t="s">
        <v>853</v>
      </c>
      <c r="B207" s="111" t="s">
        <v>663</v>
      </c>
      <c r="C207" t="s">
        <v>1273</v>
      </c>
      <c r="D207" t="s">
        <v>2932</v>
      </c>
      <c r="E207" t="s">
        <v>2933</v>
      </c>
      <c r="F207" t="s">
        <v>1588</v>
      </c>
      <c r="G207">
        <v>0.21667700000000001</v>
      </c>
      <c r="H207">
        <v>0.24865499999999999</v>
      </c>
      <c r="I207">
        <v>0.276916</v>
      </c>
      <c r="J207">
        <v>0.296933</v>
      </c>
      <c r="K207">
        <v>0.32085599999999997</v>
      </c>
      <c r="L207">
        <v>0.34393200000000002</v>
      </c>
      <c r="M207">
        <v>0.35781400000000002</v>
      </c>
      <c r="N207">
        <v>0.36676199999999998</v>
      </c>
      <c r="O207">
        <v>0.38459199999999999</v>
      </c>
      <c r="P207">
        <v>0.40217999999999998</v>
      </c>
      <c r="Q207">
        <v>0.415188</v>
      </c>
      <c r="R207">
        <v>0.43269800000000003</v>
      </c>
      <c r="S207">
        <v>0.45240000000000002</v>
      </c>
      <c r="T207">
        <v>0.47218100000000002</v>
      </c>
      <c r="U207">
        <v>0.49300300000000002</v>
      </c>
      <c r="V207">
        <v>0.51601799999999998</v>
      </c>
      <c r="W207">
        <v>0.53563700000000003</v>
      </c>
      <c r="X207">
        <v>0.55433500000000002</v>
      </c>
      <c r="Y207">
        <v>0.57802399999999998</v>
      </c>
      <c r="Z207">
        <v>0.60235700000000003</v>
      </c>
      <c r="AA207">
        <v>0.62575700000000001</v>
      </c>
      <c r="AB207">
        <v>0.65046199999999998</v>
      </c>
      <c r="AC207">
        <v>0.67674199999999995</v>
      </c>
      <c r="AD207">
        <v>0.702206</v>
      </c>
      <c r="AE207">
        <v>0.72930200000000001</v>
      </c>
      <c r="AF207">
        <v>0.76510900000000004</v>
      </c>
      <c r="AG207">
        <v>0.79286599999999996</v>
      </c>
      <c r="AH207">
        <v>0.81970200000000004</v>
      </c>
      <c r="AI207">
        <v>0.85739699999999996</v>
      </c>
      <c r="AJ207">
        <v>0.88599499999999998</v>
      </c>
      <c r="AK207">
        <v>0.913358</v>
      </c>
      <c r="AL207" s="109">
        <v>4.9000000000000002E-2</v>
      </c>
    </row>
    <row r="208" spans="1:38" ht="15" customHeight="1">
      <c r="A208" s="122" t="s">
        <v>113</v>
      </c>
      <c r="B208" s="111" t="s">
        <v>662</v>
      </c>
      <c r="C208" t="s">
        <v>1282</v>
      </c>
      <c r="D208" t="s">
        <v>2934</v>
      </c>
      <c r="E208" t="s">
        <v>2935</v>
      </c>
      <c r="F208" t="s">
        <v>1588</v>
      </c>
      <c r="G208">
        <v>0.10786</v>
      </c>
      <c r="H208">
        <v>0.11931600000000001</v>
      </c>
      <c r="I208">
        <v>0.12817400000000001</v>
      </c>
      <c r="J208">
        <v>0.132655</v>
      </c>
      <c r="K208">
        <v>0.138493</v>
      </c>
      <c r="L208">
        <v>0.14356099999999999</v>
      </c>
      <c r="M208">
        <v>0.14452699999999999</v>
      </c>
      <c r="N208">
        <v>0.14341400000000001</v>
      </c>
      <c r="O208">
        <v>0.146093</v>
      </c>
      <c r="P208">
        <v>0.14843200000000001</v>
      </c>
      <c r="Q208">
        <v>0.14888999999999999</v>
      </c>
      <c r="R208">
        <v>0.150783</v>
      </c>
      <c r="S208">
        <v>0.15320500000000001</v>
      </c>
      <c r="T208">
        <v>0.15541199999999999</v>
      </c>
      <c r="U208">
        <v>0.157724</v>
      </c>
      <c r="V208">
        <v>0.16048499999999999</v>
      </c>
      <c r="W208">
        <v>0.161963</v>
      </c>
      <c r="X208">
        <v>0.16298799999999999</v>
      </c>
      <c r="Y208">
        <v>0.16528499999999999</v>
      </c>
      <c r="Z208">
        <v>0.16753999999999999</v>
      </c>
      <c r="AA208">
        <v>0.169873</v>
      </c>
      <c r="AB208">
        <v>0.17296700000000001</v>
      </c>
      <c r="AC208">
        <v>0.17641499999999999</v>
      </c>
      <c r="AD208">
        <v>0.17982400000000001</v>
      </c>
      <c r="AE208">
        <v>0.18385199999999999</v>
      </c>
      <c r="AF208">
        <v>0.19009400000000001</v>
      </c>
      <c r="AG208">
        <v>0.19438900000000001</v>
      </c>
      <c r="AH208">
        <v>0.19945099999999999</v>
      </c>
      <c r="AI208">
        <v>0.20738999999999999</v>
      </c>
      <c r="AJ208">
        <v>0.21348200000000001</v>
      </c>
      <c r="AK208">
        <v>0.21962999999999999</v>
      </c>
      <c r="AL208" s="109">
        <v>2.4E-2</v>
      </c>
    </row>
    <row r="209" spans="1:38" ht="15" customHeight="1">
      <c r="A209" s="122" t="s">
        <v>114</v>
      </c>
      <c r="B209" s="111" t="s">
        <v>661</v>
      </c>
      <c r="C209" t="s">
        <v>2548</v>
      </c>
      <c r="D209" t="s">
        <v>2936</v>
      </c>
      <c r="E209" t="s">
        <v>2937</v>
      </c>
      <c r="F209" t="s">
        <v>1588</v>
      </c>
      <c r="G209">
        <v>23.123978000000001</v>
      </c>
      <c r="H209">
        <v>26.385145000000001</v>
      </c>
      <c r="I209">
        <v>28.895914000000001</v>
      </c>
      <c r="J209">
        <v>30.481784999999999</v>
      </c>
      <c r="K209">
        <v>32.549633</v>
      </c>
      <c r="L209">
        <v>34.448101000000001</v>
      </c>
      <c r="M209">
        <v>35.934238000000001</v>
      </c>
      <c r="N209">
        <v>36.997703999999999</v>
      </c>
      <c r="O209">
        <v>38.406609000000003</v>
      </c>
      <c r="P209">
        <v>40.438293000000002</v>
      </c>
      <c r="Q209">
        <v>41.426582000000003</v>
      </c>
      <c r="R209">
        <v>43.097050000000003</v>
      </c>
      <c r="S209">
        <v>45.263236999999997</v>
      </c>
      <c r="T209">
        <v>47.615958999999997</v>
      </c>
      <c r="U209">
        <v>50.032466999999997</v>
      </c>
      <c r="V209">
        <v>52.368079999999999</v>
      </c>
      <c r="W209">
        <v>54.359116</v>
      </c>
      <c r="X209">
        <v>56.256672000000002</v>
      </c>
      <c r="Y209">
        <v>58.660789000000001</v>
      </c>
      <c r="Z209">
        <v>61.130257</v>
      </c>
      <c r="AA209">
        <v>63.504947999999999</v>
      </c>
      <c r="AB209">
        <v>66.663818000000006</v>
      </c>
      <c r="AC209">
        <v>70.541595000000001</v>
      </c>
      <c r="AD209">
        <v>73.195992000000004</v>
      </c>
      <c r="AE209">
        <v>76.020347999999998</v>
      </c>
      <c r="AF209">
        <v>80.059334000000007</v>
      </c>
      <c r="AG209">
        <v>82.963829000000004</v>
      </c>
      <c r="AH209">
        <v>85.771857999999995</v>
      </c>
      <c r="AI209">
        <v>89.210350000000005</v>
      </c>
      <c r="AJ209">
        <v>92.185958999999997</v>
      </c>
      <c r="AK209">
        <v>94.388938999999993</v>
      </c>
      <c r="AL209" s="109">
        <v>4.8000000000000001E-2</v>
      </c>
    </row>
    <row r="210" spans="1:38" ht="15" customHeight="1">
      <c r="A210" s="122" t="s">
        <v>112</v>
      </c>
      <c r="B210" s="111" t="s">
        <v>660</v>
      </c>
      <c r="C210" t="s">
        <v>1577</v>
      </c>
      <c r="D210" t="s">
        <v>2938</v>
      </c>
      <c r="E210" t="s">
        <v>2939</v>
      </c>
      <c r="F210" t="s">
        <v>1588</v>
      </c>
      <c r="G210">
        <v>0.25462099999999999</v>
      </c>
      <c r="H210">
        <v>0.28985699999999998</v>
      </c>
      <c r="I210">
        <v>0.318909</v>
      </c>
      <c r="J210">
        <v>0.34132000000000001</v>
      </c>
      <c r="K210">
        <v>0.36881900000000001</v>
      </c>
      <c r="L210">
        <v>0.395345</v>
      </c>
      <c r="M210">
        <v>0.411302</v>
      </c>
      <c r="N210">
        <v>0.42158699999999999</v>
      </c>
      <c r="O210">
        <v>0.442083</v>
      </c>
      <c r="P210">
        <v>0.46229900000000002</v>
      </c>
      <c r="Q210">
        <v>0.47725200000000001</v>
      </c>
      <c r="R210">
        <v>0.49737999999999999</v>
      </c>
      <c r="S210">
        <v>0.52002700000000002</v>
      </c>
      <c r="T210">
        <v>0.54276400000000002</v>
      </c>
      <c r="U210">
        <v>0.56669999999999998</v>
      </c>
      <c r="V210">
        <v>0.59315399999999996</v>
      </c>
      <c r="W210">
        <v>0.61570599999999998</v>
      </c>
      <c r="X210">
        <v>0.63719899999999996</v>
      </c>
      <c r="Y210">
        <v>0.66442999999999997</v>
      </c>
      <c r="Z210">
        <v>0.69240000000000002</v>
      </c>
      <c r="AA210">
        <v>0.71929799999999999</v>
      </c>
      <c r="AB210">
        <v>0.74769600000000003</v>
      </c>
      <c r="AC210">
        <v>0.77790400000000004</v>
      </c>
      <c r="AD210">
        <v>0.807176</v>
      </c>
      <c r="AE210">
        <v>0.83832099999999998</v>
      </c>
      <c r="AF210">
        <v>0.87948000000000004</v>
      </c>
      <c r="AG210">
        <v>0.91138799999999998</v>
      </c>
      <c r="AH210">
        <v>0.94223500000000004</v>
      </c>
      <c r="AI210">
        <v>0.985564</v>
      </c>
      <c r="AJ210">
        <v>1.018437</v>
      </c>
      <c r="AK210">
        <v>1.0498909999999999</v>
      </c>
      <c r="AL210" s="109">
        <v>4.8000000000000001E-2</v>
      </c>
    </row>
    <row r="211" spans="1:38" ht="15" customHeight="1">
      <c r="A211" s="122" t="s">
        <v>116</v>
      </c>
      <c r="B211" s="111" t="s">
        <v>659</v>
      </c>
      <c r="C211" t="s">
        <v>2549</v>
      </c>
      <c r="D211" t="s">
        <v>2940</v>
      </c>
      <c r="E211" t="s">
        <v>2941</v>
      </c>
      <c r="F211" t="s">
        <v>1588</v>
      </c>
      <c r="G211">
        <v>0.26865299999999998</v>
      </c>
      <c r="H211">
        <v>0.30830200000000002</v>
      </c>
      <c r="I211">
        <v>0.34334100000000001</v>
      </c>
      <c r="J211">
        <v>0.36816100000000002</v>
      </c>
      <c r="K211">
        <v>0.39782299999999998</v>
      </c>
      <c r="L211">
        <v>0.42643399999999998</v>
      </c>
      <c r="M211">
        <v>0.44364599999999998</v>
      </c>
      <c r="N211">
        <v>0.45473999999999998</v>
      </c>
      <c r="O211">
        <v>0.47684700000000002</v>
      </c>
      <c r="P211">
        <v>0.49865300000000001</v>
      </c>
      <c r="Q211">
        <v>0.51478199999999996</v>
      </c>
      <c r="R211">
        <v>0.536493</v>
      </c>
      <c r="S211">
        <v>0.560921</v>
      </c>
      <c r="T211">
        <v>0.58544600000000002</v>
      </c>
      <c r="U211">
        <v>0.61126400000000003</v>
      </c>
      <c r="V211">
        <v>0.63979900000000001</v>
      </c>
      <c r="W211">
        <v>0.66412400000000005</v>
      </c>
      <c r="X211">
        <v>0.687307</v>
      </c>
      <c r="Y211">
        <v>0.71667899999999995</v>
      </c>
      <c r="Z211">
        <v>0.74684899999999999</v>
      </c>
      <c r="AA211">
        <v>0.77586200000000005</v>
      </c>
      <c r="AB211">
        <v>0.80649300000000002</v>
      </c>
      <c r="AC211">
        <v>0.83907699999999996</v>
      </c>
      <c r="AD211">
        <v>0.87065000000000003</v>
      </c>
      <c r="AE211">
        <v>0.90424499999999997</v>
      </c>
      <c r="AF211">
        <v>0.94864099999999996</v>
      </c>
      <c r="AG211">
        <v>0.98305699999999996</v>
      </c>
      <c r="AH211">
        <v>1.01633</v>
      </c>
      <c r="AI211">
        <v>1.0630660000000001</v>
      </c>
      <c r="AJ211">
        <v>1.098525</v>
      </c>
      <c r="AK211">
        <v>1.132452</v>
      </c>
      <c r="AL211" s="109">
        <v>4.9000000000000002E-2</v>
      </c>
    </row>
    <row r="212" spans="1:38" ht="15" customHeight="1">
      <c r="A212" s="122" t="s">
        <v>116</v>
      </c>
      <c r="B212" s="111" t="s">
        <v>658</v>
      </c>
      <c r="C212" t="s">
        <v>2550</v>
      </c>
      <c r="D212" t="s">
        <v>2942</v>
      </c>
      <c r="E212" t="s">
        <v>2943</v>
      </c>
      <c r="F212" t="s">
        <v>1588</v>
      </c>
      <c r="G212">
        <v>0.27268399999999998</v>
      </c>
      <c r="H212">
        <v>0.31292700000000001</v>
      </c>
      <c r="I212">
        <v>0.348493</v>
      </c>
      <c r="J212">
        <v>0.37368499999999999</v>
      </c>
      <c r="K212">
        <v>0.40379100000000001</v>
      </c>
      <c r="L212">
        <v>0.43283199999999999</v>
      </c>
      <c r="M212">
        <v>0.45030199999999998</v>
      </c>
      <c r="N212">
        <v>0.461563</v>
      </c>
      <c r="O212">
        <v>0.48400199999999999</v>
      </c>
      <c r="P212">
        <v>0.506135</v>
      </c>
      <c r="Q212">
        <v>0.52250600000000003</v>
      </c>
      <c r="R212">
        <v>0.54454199999999997</v>
      </c>
      <c r="S212">
        <v>0.56933699999999998</v>
      </c>
      <c r="T212">
        <v>0.59423000000000004</v>
      </c>
      <c r="U212">
        <v>0.62043499999999996</v>
      </c>
      <c r="V212">
        <v>0.64939800000000003</v>
      </c>
      <c r="W212">
        <v>0.67408800000000002</v>
      </c>
      <c r="X212">
        <v>0.69761899999999999</v>
      </c>
      <c r="Y212">
        <v>0.72743199999999997</v>
      </c>
      <c r="Z212">
        <v>0.75805400000000001</v>
      </c>
      <c r="AA212">
        <v>0.78750200000000004</v>
      </c>
      <c r="AB212">
        <v>0.81859300000000002</v>
      </c>
      <c r="AC212">
        <v>0.85166600000000003</v>
      </c>
      <c r="AD212">
        <v>0.88371299999999997</v>
      </c>
      <c r="AE212">
        <v>0.91781199999999996</v>
      </c>
      <c r="AF212">
        <v>0.96287400000000001</v>
      </c>
      <c r="AG212">
        <v>0.99780599999999997</v>
      </c>
      <c r="AH212">
        <v>1.0315780000000001</v>
      </c>
      <c r="AI212">
        <v>1.079016</v>
      </c>
      <c r="AJ212">
        <v>1.1150070000000001</v>
      </c>
      <c r="AK212">
        <v>1.1494420000000001</v>
      </c>
      <c r="AL212" s="109">
        <v>4.9000000000000002E-2</v>
      </c>
    </row>
    <row r="213" spans="1:38" ht="15" customHeight="1">
      <c r="A213" s="122" t="s">
        <v>854</v>
      </c>
      <c r="B213" s="111" t="s">
        <v>657</v>
      </c>
      <c r="C213" t="s">
        <v>1581</v>
      </c>
      <c r="D213" t="s">
        <v>2944</v>
      </c>
      <c r="E213" t="s">
        <v>2945</v>
      </c>
      <c r="F213" t="s">
        <v>1588</v>
      </c>
      <c r="G213">
        <v>1.3200000000000001E-4</v>
      </c>
      <c r="H213">
        <v>1.47E-4</v>
      </c>
      <c r="I213">
        <v>1.5799999999999999E-4</v>
      </c>
      <c r="J213">
        <v>1.64E-4</v>
      </c>
      <c r="K213">
        <v>1.7100000000000001E-4</v>
      </c>
      <c r="L213">
        <v>1.7699999999999999E-4</v>
      </c>
      <c r="M213">
        <v>1.7799999999999999E-4</v>
      </c>
      <c r="N213">
        <v>1.76E-4</v>
      </c>
      <c r="O213">
        <v>1.7699999999999999E-4</v>
      </c>
      <c r="P213">
        <v>1.7699999999999999E-4</v>
      </c>
      <c r="Q213">
        <v>1.75E-4</v>
      </c>
      <c r="R213">
        <v>1.74E-4</v>
      </c>
      <c r="S213">
        <v>1.73E-4</v>
      </c>
      <c r="T213">
        <v>1.7000000000000001E-4</v>
      </c>
      <c r="U213">
        <v>1.6699999999999999E-4</v>
      </c>
      <c r="V213">
        <v>1.65E-4</v>
      </c>
      <c r="W213">
        <v>1.6100000000000001E-4</v>
      </c>
      <c r="X213">
        <v>1.5699999999999999E-4</v>
      </c>
      <c r="Y213">
        <v>1.54E-4</v>
      </c>
      <c r="Z213">
        <v>1.5100000000000001E-4</v>
      </c>
      <c r="AA213">
        <v>1.4799999999999999E-4</v>
      </c>
      <c r="AB213">
        <v>1.45E-4</v>
      </c>
      <c r="AC213">
        <v>1.4200000000000001E-4</v>
      </c>
      <c r="AD213">
        <v>1.3899999999999999E-4</v>
      </c>
      <c r="AE213">
        <v>1.36E-4</v>
      </c>
      <c r="AF213">
        <v>1.34E-4</v>
      </c>
      <c r="AG213">
        <v>1.3100000000000001E-4</v>
      </c>
      <c r="AH213">
        <v>1.2799999999999999E-4</v>
      </c>
      <c r="AI213">
        <v>1.26E-4</v>
      </c>
      <c r="AJ213">
        <v>1.22E-4</v>
      </c>
      <c r="AK213">
        <v>1.1900000000000001E-4</v>
      </c>
      <c r="AL213" s="109">
        <v>-4.0000000000000001E-3</v>
      </c>
    </row>
    <row r="214" spans="1:38" ht="15" customHeight="1">
      <c r="B214" s="111" t="s">
        <v>656</v>
      </c>
      <c r="C214" t="s">
        <v>2551</v>
      </c>
      <c r="D214" t="s">
        <v>2946</v>
      </c>
      <c r="E214" t="s">
        <v>2947</v>
      </c>
      <c r="F214" t="s">
        <v>1588</v>
      </c>
      <c r="G214">
        <v>207.952133</v>
      </c>
      <c r="H214">
        <v>231.69172699999999</v>
      </c>
      <c r="I214">
        <v>250.50907900000001</v>
      </c>
      <c r="J214">
        <v>260.79406699999998</v>
      </c>
      <c r="K214">
        <v>273.59762599999999</v>
      </c>
      <c r="L214">
        <v>284.73254400000002</v>
      </c>
      <c r="M214">
        <v>287.59738199999998</v>
      </c>
      <c r="N214">
        <v>286.20315599999998</v>
      </c>
      <c r="O214">
        <v>291.37560999999999</v>
      </c>
      <c r="P214">
        <v>295.82556199999999</v>
      </c>
      <c r="Q214">
        <v>296.49893200000002</v>
      </c>
      <c r="R214">
        <v>300.003601</v>
      </c>
      <c r="S214">
        <v>304.52761800000002</v>
      </c>
      <c r="T214">
        <v>308.58505200000002</v>
      </c>
      <c r="U214">
        <v>312.80914300000001</v>
      </c>
      <c r="V214">
        <v>317.875427</v>
      </c>
      <c r="W214">
        <v>320.35043300000001</v>
      </c>
      <c r="X214">
        <v>321.876892</v>
      </c>
      <c r="Y214">
        <v>325.856628</v>
      </c>
      <c r="Z214">
        <v>329.68374599999999</v>
      </c>
      <c r="AA214">
        <v>332.51541099999997</v>
      </c>
      <c r="AB214">
        <v>335.57598899999999</v>
      </c>
      <c r="AC214">
        <v>338.96481299999999</v>
      </c>
      <c r="AD214">
        <v>341.47540300000003</v>
      </c>
      <c r="AE214">
        <v>344.32199100000003</v>
      </c>
      <c r="AF214">
        <v>350.70605499999999</v>
      </c>
      <c r="AG214">
        <v>352.84414700000002</v>
      </c>
      <c r="AH214">
        <v>354.16177399999998</v>
      </c>
      <c r="AI214">
        <v>359.65835600000003</v>
      </c>
      <c r="AJ214">
        <v>360.82986499999998</v>
      </c>
      <c r="AK214">
        <v>361.13952599999999</v>
      </c>
      <c r="AL214" s="109">
        <v>1.9E-2</v>
      </c>
    </row>
    <row r="215" spans="1:38" ht="15" customHeight="1">
      <c r="C215" t="s">
        <v>1223</v>
      </c>
      <c r="E215" t="s">
        <v>2948</v>
      </c>
    </row>
    <row r="216" spans="1:38" ht="15" customHeight="1">
      <c r="A216" s="122" t="s">
        <v>115</v>
      </c>
      <c r="B216" s="111" t="s">
        <v>655</v>
      </c>
      <c r="C216" t="s">
        <v>1266</v>
      </c>
      <c r="D216" t="s">
        <v>2949</v>
      </c>
      <c r="E216" t="s">
        <v>2950</v>
      </c>
      <c r="F216" t="s">
        <v>1588</v>
      </c>
      <c r="G216">
        <v>91.140923000000001</v>
      </c>
      <c r="H216">
        <v>101.57009100000001</v>
      </c>
      <c r="I216">
        <v>122.007324</v>
      </c>
      <c r="J216">
        <v>134.36882</v>
      </c>
      <c r="K216">
        <v>142.74681100000001</v>
      </c>
      <c r="L216">
        <v>148.109756</v>
      </c>
      <c r="M216">
        <v>147.682907</v>
      </c>
      <c r="N216">
        <v>141.33781400000001</v>
      </c>
      <c r="O216">
        <v>138.36944600000001</v>
      </c>
      <c r="P216">
        <v>138.073395</v>
      </c>
      <c r="Q216">
        <v>138.25938400000001</v>
      </c>
      <c r="R216">
        <v>140.22210699999999</v>
      </c>
      <c r="S216">
        <v>144.37342799999999</v>
      </c>
      <c r="T216">
        <v>148.244675</v>
      </c>
      <c r="U216">
        <v>151.96386699999999</v>
      </c>
      <c r="V216">
        <v>156.659775</v>
      </c>
      <c r="W216">
        <v>161.44515999999999</v>
      </c>
      <c r="X216">
        <v>164.008972</v>
      </c>
      <c r="Y216">
        <v>166.95872499999999</v>
      </c>
      <c r="Z216">
        <v>172.862381</v>
      </c>
      <c r="AA216">
        <v>179.956909</v>
      </c>
      <c r="AB216">
        <v>185.272369</v>
      </c>
      <c r="AC216">
        <v>188.929565</v>
      </c>
      <c r="AD216">
        <v>192.53448499999999</v>
      </c>
      <c r="AE216">
        <v>195.31875600000001</v>
      </c>
      <c r="AF216">
        <v>199.18071</v>
      </c>
      <c r="AG216">
        <v>202.54257200000001</v>
      </c>
      <c r="AH216">
        <v>202.73142999999999</v>
      </c>
      <c r="AI216">
        <v>205.17477400000001</v>
      </c>
      <c r="AJ216">
        <v>210.11914100000001</v>
      </c>
      <c r="AK216">
        <v>213.534637</v>
      </c>
      <c r="AL216" s="109">
        <v>2.9000000000000001E-2</v>
      </c>
    </row>
    <row r="217" spans="1:38" ht="15" customHeight="1">
      <c r="A217" s="122" t="s">
        <v>114</v>
      </c>
      <c r="B217" s="111" t="s">
        <v>654</v>
      </c>
      <c r="C217" t="s">
        <v>1352</v>
      </c>
      <c r="D217" t="s">
        <v>2951</v>
      </c>
      <c r="E217" t="s">
        <v>2952</v>
      </c>
      <c r="F217" t="s">
        <v>1588</v>
      </c>
      <c r="G217">
        <v>46.458106999999998</v>
      </c>
      <c r="H217">
        <v>51.533301999999999</v>
      </c>
      <c r="I217">
        <v>61.584063999999998</v>
      </c>
      <c r="J217">
        <v>67.480025999999995</v>
      </c>
      <c r="K217">
        <v>71.053955000000002</v>
      </c>
      <c r="L217">
        <v>73.745536999999999</v>
      </c>
      <c r="M217">
        <v>74.008094999999997</v>
      </c>
      <c r="N217">
        <v>71.102187999999998</v>
      </c>
      <c r="O217">
        <v>69.762978000000004</v>
      </c>
      <c r="P217">
        <v>69.592879999999994</v>
      </c>
      <c r="Q217">
        <v>69.727844000000005</v>
      </c>
      <c r="R217">
        <v>70.691063</v>
      </c>
      <c r="S217">
        <v>72.775604000000001</v>
      </c>
      <c r="T217">
        <v>74.734939999999995</v>
      </c>
      <c r="U217">
        <v>76.598495</v>
      </c>
      <c r="V217">
        <v>78.970878999999996</v>
      </c>
      <c r="W217">
        <v>81.265197999999998</v>
      </c>
      <c r="X217">
        <v>82.382980000000003</v>
      </c>
      <c r="Y217">
        <v>83.535544999999999</v>
      </c>
      <c r="Z217">
        <v>86.150604000000001</v>
      </c>
      <c r="AA217">
        <v>89.336394999999996</v>
      </c>
      <c r="AB217">
        <v>91.616553999999994</v>
      </c>
      <c r="AC217">
        <v>93.060012999999998</v>
      </c>
      <c r="AD217">
        <v>94.461594000000005</v>
      </c>
      <c r="AE217">
        <v>95.405356999999995</v>
      </c>
      <c r="AF217">
        <v>96.820175000000006</v>
      </c>
      <c r="AG217">
        <v>97.969802999999999</v>
      </c>
      <c r="AH217">
        <v>97.567085000000006</v>
      </c>
      <c r="AI217">
        <v>98.234961999999996</v>
      </c>
      <c r="AJ217">
        <v>100.072861</v>
      </c>
      <c r="AK217">
        <v>101.15113100000001</v>
      </c>
      <c r="AL217" s="109">
        <v>2.5999999999999999E-2</v>
      </c>
    </row>
    <row r="218" spans="1:38" ht="15" customHeight="1">
      <c r="A218" s="122" t="s">
        <v>853</v>
      </c>
      <c r="B218" s="111" t="s">
        <v>653</v>
      </c>
      <c r="C218" t="s">
        <v>1273</v>
      </c>
      <c r="D218" t="s">
        <v>2953</v>
      </c>
      <c r="E218" t="s">
        <v>2954</v>
      </c>
      <c r="F218" t="s">
        <v>1588</v>
      </c>
      <c r="G218">
        <v>0.13500999999999999</v>
      </c>
      <c r="H218">
        <v>0.154755</v>
      </c>
      <c r="I218">
        <v>0.19117899999999999</v>
      </c>
      <c r="J218">
        <v>0.216553</v>
      </c>
      <c r="K218">
        <v>0.23633899999999999</v>
      </c>
      <c r="L218">
        <v>0.25270799999999999</v>
      </c>
      <c r="M218">
        <v>0.26027600000000001</v>
      </c>
      <c r="N218">
        <v>0.25709300000000002</v>
      </c>
      <c r="O218">
        <v>0.25964300000000001</v>
      </c>
      <c r="P218">
        <v>0.26708900000000002</v>
      </c>
      <c r="Q218">
        <v>0.27582400000000001</v>
      </c>
      <c r="R218">
        <v>0.28846699999999997</v>
      </c>
      <c r="S218">
        <v>0.30631199999999997</v>
      </c>
      <c r="T218">
        <v>0.32441700000000001</v>
      </c>
      <c r="U218">
        <v>0.34300000000000003</v>
      </c>
      <c r="V218">
        <v>0.36474600000000001</v>
      </c>
      <c r="W218">
        <v>0.38755899999999999</v>
      </c>
      <c r="X218">
        <v>0.40587000000000001</v>
      </c>
      <c r="Y218">
        <v>0.42568800000000001</v>
      </c>
      <c r="Z218">
        <v>0.45412000000000002</v>
      </c>
      <c r="AA218">
        <v>0.48713899999999999</v>
      </c>
      <c r="AB218">
        <v>0.51681500000000002</v>
      </c>
      <c r="AC218">
        <v>0.54311200000000004</v>
      </c>
      <c r="AD218">
        <v>0.57040999999999997</v>
      </c>
      <c r="AE218">
        <v>0.59631400000000001</v>
      </c>
      <c r="AF218">
        <v>0.62661</v>
      </c>
      <c r="AG218">
        <v>0.65660499999999999</v>
      </c>
      <c r="AH218">
        <v>0.67727599999999999</v>
      </c>
      <c r="AI218">
        <v>0.70638999999999996</v>
      </c>
      <c r="AJ218">
        <v>0.745556</v>
      </c>
      <c r="AK218">
        <v>0.78089799999999998</v>
      </c>
      <c r="AL218" s="109">
        <v>0.06</v>
      </c>
    </row>
    <row r="219" spans="1:38" ht="15" customHeight="1">
      <c r="A219" s="122" t="s">
        <v>113</v>
      </c>
      <c r="B219" s="111" t="s">
        <v>652</v>
      </c>
      <c r="C219" t="s">
        <v>1282</v>
      </c>
      <c r="D219" t="s">
        <v>2955</v>
      </c>
      <c r="E219" t="s">
        <v>2956</v>
      </c>
      <c r="F219" t="s">
        <v>1588</v>
      </c>
      <c r="G219">
        <v>0.39564199999999999</v>
      </c>
      <c r="H219">
        <v>0.43498399999999998</v>
      </c>
      <c r="I219">
        <v>0.51820900000000003</v>
      </c>
      <c r="J219">
        <v>0.56697600000000004</v>
      </c>
      <c r="K219">
        <v>0.60075699999999999</v>
      </c>
      <c r="L219">
        <v>0.62365400000000004</v>
      </c>
      <c r="M219">
        <v>0.62362399999999996</v>
      </c>
      <c r="N219">
        <v>0.598055</v>
      </c>
      <c r="O219">
        <v>0.586395</v>
      </c>
      <c r="P219">
        <v>0.585642</v>
      </c>
      <c r="Q219">
        <v>0.58718000000000004</v>
      </c>
      <c r="R219">
        <v>0.59699899999999995</v>
      </c>
      <c r="S219">
        <v>0.61636500000000005</v>
      </c>
      <c r="T219">
        <v>0.63479699999999994</v>
      </c>
      <c r="U219">
        <v>0.65218399999999999</v>
      </c>
      <c r="V219">
        <v>0.67355500000000001</v>
      </c>
      <c r="W219">
        <v>0.69614200000000004</v>
      </c>
      <c r="X219">
        <v>0.70925899999999997</v>
      </c>
      <c r="Y219">
        <v>0.723858</v>
      </c>
      <c r="Z219">
        <v>0.75157499999999999</v>
      </c>
      <c r="AA219">
        <v>0.78487300000000004</v>
      </c>
      <c r="AB219">
        <v>0.81084999999999996</v>
      </c>
      <c r="AC219">
        <v>0.83000200000000002</v>
      </c>
      <c r="AD219">
        <v>0.85108600000000001</v>
      </c>
      <c r="AE219">
        <v>0.86995900000000004</v>
      </c>
      <c r="AF219">
        <v>0.89408600000000005</v>
      </c>
      <c r="AG219">
        <v>0.91631799999999997</v>
      </c>
      <c r="AH219">
        <v>0.92753300000000005</v>
      </c>
      <c r="AI219">
        <v>0.95025000000000004</v>
      </c>
      <c r="AJ219">
        <v>0.98614900000000005</v>
      </c>
      <c r="AK219">
        <v>1.0167109999999999</v>
      </c>
      <c r="AL219" s="109">
        <v>3.2000000000000001E-2</v>
      </c>
    </row>
    <row r="220" spans="1:38" ht="15" customHeight="1">
      <c r="A220" s="122" t="s">
        <v>114</v>
      </c>
      <c r="B220" s="111" t="s">
        <v>651</v>
      </c>
      <c r="C220" t="s">
        <v>2548</v>
      </c>
      <c r="D220" t="s">
        <v>2957</v>
      </c>
      <c r="E220" t="s">
        <v>2958</v>
      </c>
      <c r="F220" t="s">
        <v>1588</v>
      </c>
      <c r="G220">
        <v>4.1055859999999997</v>
      </c>
      <c r="H220">
        <v>4.569261</v>
      </c>
      <c r="I220">
        <v>5.4856290000000003</v>
      </c>
      <c r="J220">
        <v>6.0439889999999998</v>
      </c>
      <c r="K220">
        <v>6.4301469999999998</v>
      </c>
      <c r="L220">
        <v>6.7173470000000002</v>
      </c>
      <c r="M220">
        <v>6.8170840000000004</v>
      </c>
      <c r="N220">
        <v>6.6461800000000002</v>
      </c>
      <c r="O220">
        <v>6.6288530000000003</v>
      </c>
      <c r="P220">
        <v>6.7641489999999997</v>
      </c>
      <c r="Q220">
        <v>6.9495969999999998</v>
      </c>
      <c r="R220">
        <v>7.268141</v>
      </c>
      <c r="S220">
        <v>7.7177720000000001</v>
      </c>
      <c r="T220">
        <v>8.1739460000000008</v>
      </c>
      <c r="U220">
        <v>8.6421480000000006</v>
      </c>
      <c r="V220">
        <v>9.1900469999999999</v>
      </c>
      <c r="W220">
        <v>9.7648379999999992</v>
      </c>
      <c r="X220">
        <v>10.226213</v>
      </c>
      <c r="Y220">
        <v>10.725541</v>
      </c>
      <c r="Z220">
        <v>11.441903</v>
      </c>
      <c r="AA220">
        <v>12.273846000000001</v>
      </c>
      <c r="AB220">
        <v>13.021554999999999</v>
      </c>
      <c r="AC220">
        <v>13.684125999999999</v>
      </c>
      <c r="AD220">
        <v>14.371921</v>
      </c>
      <c r="AE220">
        <v>15.02459</v>
      </c>
      <c r="AF220">
        <v>15.787907000000001</v>
      </c>
      <c r="AG220">
        <v>16.543661</v>
      </c>
      <c r="AH220">
        <v>17.064501</v>
      </c>
      <c r="AI220">
        <v>17.798033</v>
      </c>
      <c r="AJ220">
        <v>18.784842000000001</v>
      </c>
      <c r="AK220">
        <v>19.675329000000001</v>
      </c>
      <c r="AL220" s="109">
        <v>5.3999999999999999E-2</v>
      </c>
    </row>
    <row r="221" spans="1:38" ht="15" customHeight="1">
      <c r="A221" s="122" t="s">
        <v>112</v>
      </c>
      <c r="B221" s="111" t="s">
        <v>650</v>
      </c>
      <c r="C221" t="s">
        <v>1577</v>
      </c>
      <c r="D221" t="s">
        <v>2959</v>
      </c>
      <c r="E221" t="s">
        <v>2960</v>
      </c>
      <c r="F221" t="s">
        <v>1588</v>
      </c>
      <c r="G221">
        <v>0.175927</v>
      </c>
      <c r="H221">
        <v>0.19970599999999999</v>
      </c>
      <c r="I221">
        <v>0.24444199999999999</v>
      </c>
      <c r="J221">
        <v>0.27639599999999998</v>
      </c>
      <c r="K221">
        <v>0.30164999999999997</v>
      </c>
      <c r="L221">
        <v>0.322542</v>
      </c>
      <c r="M221">
        <v>0.332202</v>
      </c>
      <c r="N221">
        <v>0.32813900000000001</v>
      </c>
      <c r="O221">
        <v>0.33139400000000002</v>
      </c>
      <c r="P221">
        <v>0.34089700000000001</v>
      </c>
      <c r="Q221">
        <v>0.35204600000000003</v>
      </c>
      <c r="R221">
        <v>0.36818299999999998</v>
      </c>
      <c r="S221">
        <v>0.39095999999999997</v>
      </c>
      <c r="T221">
        <v>0.41406799999999999</v>
      </c>
      <c r="U221">
        <v>0.43778600000000001</v>
      </c>
      <c r="V221">
        <v>0.46554099999999998</v>
      </c>
      <c r="W221">
        <v>0.49465799999999999</v>
      </c>
      <c r="X221">
        <v>0.51802999999999999</v>
      </c>
      <c r="Y221">
        <v>0.54332400000000003</v>
      </c>
      <c r="Z221">
        <v>0.57961300000000004</v>
      </c>
      <c r="AA221">
        <v>0.621757</v>
      </c>
      <c r="AB221">
        <v>0.65963400000000005</v>
      </c>
      <c r="AC221">
        <v>0.69319699999999995</v>
      </c>
      <c r="AD221">
        <v>0.72803899999999999</v>
      </c>
      <c r="AE221">
        <v>0.76110100000000003</v>
      </c>
      <c r="AF221">
        <v>0.79976899999999995</v>
      </c>
      <c r="AG221">
        <v>0.83805300000000005</v>
      </c>
      <c r="AH221">
        <v>0.86443700000000001</v>
      </c>
      <c r="AI221">
        <v>0.90159599999999995</v>
      </c>
      <c r="AJ221">
        <v>0.95158500000000001</v>
      </c>
      <c r="AK221">
        <v>0.99669399999999997</v>
      </c>
      <c r="AL221" s="109">
        <v>0.06</v>
      </c>
    </row>
    <row r="222" spans="1:38" ht="15" customHeight="1">
      <c r="A222" s="122" t="s">
        <v>116</v>
      </c>
      <c r="B222" s="111" t="s">
        <v>649</v>
      </c>
      <c r="C222" t="s">
        <v>2549</v>
      </c>
      <c r="D222" t="s">
        <v>2961</v>
      </c>
      <c r="E222" t="s">
        <v>2962</v>
      </c>
      <c r="F222" t="s">
        <v>1588</v>
      </c>
      <c r="G222">
        <v>0.18624099999999999</v>
      </c>
      <c r="H222">
        <v>0.213477</v>
      </c>
      <c r="I222">
        <v>0.26372400000000001</v>
      </c>
      <c r="J222">
        <v>0.29872599999999999</v>
      </c>
      <c r="K222">
        <v>0.32602100000000001</v>
      </c>
      <c r="L222">
        <v>0.34860000000000002</v>
      </c>
      <c r="M222">
        <v>0.35904000000000003</v>
      </c>
      <c r="N222">
        <v>0.35464899999999999</v>
      </c>
      <c r="O222">
        <v>0.35816700000000001</v>
      </c>
      <c r="P222">
        <v>0.36843799999999999</v>
      </c>
      <c r="Q222">
        <v>0.38048799999999999</v>
      </c>
      <c r="R222">
        <v>0.397928</v>
      </c>
      <c r="S222">
        <v>0.422545</v>
      </c>
      <c r="T222">
        <v>0.44751999999999997</v>
      </c>
      <c r="U222">
        <v>0.47315400000000002</v>
      </c>
      <c r="V222">
        <v>0.50315200000000004</v>
      </c>
      <c r="W222">
        <v>0.53462100000000001</v>
      </c>
      <c r="X222">
        <v>0.55988099999999996</v>
      </c>
      <c r="Y222">
        <v>0.58721900000000005</v>
      </c>
      <c r="Z222">
        <v>0.62644</v>
      </c>
      <c r="AA222">
        <v>0.67198800000000003</v>
      </c>
      <c r="AB222">
        <v>0.71292500000000003</v>
      </c>
      <c r="AC222">
        <v>0.74920100000000001</v>
      </c>
      <c r="AD222">
        <v>0.78685700000000003</v>
      </c>
      <c r="AE222">
        <v>0.82259000000000004</v>
      </c>
      <c r="AF222">
        <v>0.86438199999999998</v>
      </c>
      <c r="AG222">
        <v>0.90575899999999998</v>
      </c>
      <c r="AH222">
        <v>0.93427499999999997</v>
      </c>
      <c r="AI222">
        <v>0.97443500000000005</v>
      </c>
      <c r="AJ222">
        <v>1.0284629999999999</v>
      </c>
      <c r="AK222">
        <v>1.0772170000000001</v>
      </c>
      <c r="AL222" s="109">
        <v>0.06</v>
      </c>
    </row>
    <row r="223" spans="1:38" ht="15" customHeight="1">
      <c r="A223" s="122" t="s">
        <v>116</v>
      </c>
      <c r="B223" s="111" t="s">
        <v>648</v>
      </c>
      <c r="C223" t="s">
        <v>2550</v>
      </c>
      <c r="D223" t="s">
        <v>2963</v>
      </c>
      <c r="E223" t="s">
        <v>2964</v>
      </c>
      <c r="F223" t="s">
        <v>1588</v>
      </c>
      <c r="G223">
        <v>0.174905</v>
      </c>
      <c r="H223">
        <v>0.200484</v>
      </c>
      <c r="I223">
        <v>0.247671</v>
      </c>
      <c r="J223">
        <v>0.28054299999999999</v>
      </c>
      <c r="K223">
        <v>0.306176</v>
      </c>
      <c r="L223">
        <v>0.32738099999999998</v>
      </c>
      <c r="M223">
        <v>0.33718700000000001</v>
      </c>
      <c r="N223">
        <v>0.333063</v>
      </c>
      <c r="O223">
        <v>0.336366</v>
      </c>
      <c r="P223">
        <v>0.34601199999999999</v>
      </c>
      <c r="Q223">
        <v>0.35732799999999998</v>
      </c>
      <c r="R223">
        <v>0.37370700000000001</v>
      </c>
      <c r="S223">
        <v>0.39682600000000001</v>
      </c>
      <c r="T223">
        <v>0.42028100000000002</v>
      </c>
      <c r="U223">
        <v>0.444355</v>
      </c>
      <c r="V223">
        <v>0.472526</v>
      </c>
      <c r="W223">
        <v>0.50207999999999997</v>
      </c>
      <c r="X223">
        <v>0.52580300000000002</v>
      </c>
      <c r="Y223">
        <v>0.55147699999999999</v>
      </c>
      <c r="Z223">
        <v>0.58831</v>
      </c>
      <c r="AA223">
        <v>0.63108600000000004</v>
      </c>
      <c r="AB223">
        <v>0.66953099999999999</v>
      </c>
      <c r="AC223">
        <v>0.70359899999999997</v>
      </c>
      <c r="AD223">
        <v>0.73896300000000004</v>
      </c>
      <c r="AE223">
        <v>0.77252200000000004</v>
      </c>
      <c r="AF223">
        <v>0.81176899999999996</v>
      </c>
      <c r="AG223">
        <v>0.85062800000000005</v>
      </c>
      <c r="AH223">
        <v>0.87740799999999997</v>
      </c>
      <c r="AI223">
        <v>0.91512400000000005</v>
      </c>
      <c r="AJ223">
        <v>0.96586300000000003</v>
      </c>
      <c r="AK223">
        <v>1.011649</v>
      </c>
      <c r="AL223" s="109">
        <v>0.06</v>
      </c>
    </row>
    <row r="224" spans="1:38" ht="15" customHeight="1">
      <c r="A224" s="122" t="s">
        <v>854</v>
      </c>
      <c r="B224" s="111" t="s">
        <v>647</v>
      </c>
      <c r="C224" t="s">
        <v>1581</v>
      </c>
      <c r="D224" t="s">
        <v>2965</v>
      </c>
      <c r="E224" t="s">
        <v>2966</v>
      </c>
      <c r="F224" t="s">
        <v>1588</v>
      </c>
      <c r="G224">
        <v>0.28611700000000001</v>
      </c>
      <c r="H224">
        <v>0.32795999999999997</v>
      </c>
      <c r="I224">
        <v>0.40515200000000001</v>
      </c>
      <c r="J224">
        <v>0.458926</v>
      </c>
      <c r="K224">
        <v>0.500857</v>
      </c>
      <c r="L224">
        <v>0.53554500000000005</v>
      </c>
      <c r="M224">
        <v>0.55158499999999999</v>
      </c>
      <c r="N224">
        <v>0.54483899999999996</v>
      </c>
      <c r="O224">
        <v>0.55024300000000004</v>
      </c>
      <c r="P224">
        <v>0.56602200000000003</v>
      </c>
      <c r="Q224">
        <v>0.584534</v>
      </c>
      <c r="R224">
        <v>0.61132699999999995</v>
      </c>
      <c r="S224">
        <v>0.649146</v>
      </c>
      <c r="T224">
        <v>0.68751499999999999</v>
      </c>
      <c r="U224">
        <v>0.72689499999999996</v>
      </c>
      <c r="V224">
        <v>0.77298</v>
      </c>
      <c r="W224">
        <v>0.821326</v>
      </c>
      <c r="X224">
        <v>0.86013200000000001</v>
      </c>
      <c r="Y224">
        <v>0.90213100000000002</v>
      </c>
      <c r="Z224">
        <v>0.96238400000000002</v>
      </c>
      <c r="AA224">
        <v>1.032359</v>
      </c>
      <c r="AB224">
        <v>1.0952500000000001</v>
      </c>
      <c r="AC224">
        <v>1.150979</v>
      </c>
      <c r="AD224">
        <v>1.2088300000000001</v>
      </c>
      <c r="AE224">
        <v>1.2637259999999999</v>
      </c>
      <c r="AF224">
        <v>1.3279289999999999</v>
      </c>
      <c r="AG224">
        <v>1.3914960000000001</v>
      </c>
      <c r="AH224">
        <v>1.4353039999999999</v>
      </c>
      <c r="AI224">
        <v>1.4970019999999999</v>
      </c>
      <c r="AJ224">
        <v>1.580003</v>
      </c>
      <c r="AK224">
        <v>1.6549020000000001</v>
      </c>
      <c r="AL224" s="109">
        <v>0.06</v>
      </c>
    </row>
    <row r="225" spans="1:38" ht="15" customHeight="1">
      <c r="B225" s="111" t="s">
        <v>646</v>
      </c>
      <c r="C225" t="s">
        <v>2552</v>
      </c>
      <c r="D225" t="s">
        <v>2967</v>
      </c>
      <c r="E225" t="s">
        <v>2968</v>
      </c>
      <c r="F225" t="s">
        <v>1588</v>
      </c>
      <c r="G225">
        <v>143.05848700000001</v>
      </c>
      <c r="H225">
        <v>159.204025</v>
      </c>
      <c r="I225">
        <v>190.94740300000001</v>
      </c>
      <c r="J225">
        <v>209.99099699999999</v>
      </c>
      <c r="K225">
        <v>222.50271599999999</v>
      </c>
      <c r="L225">
        <v>230.983047</v>
      </c>
      <c r="M225">
        <v>230.97200000000001</v>
      </c>
      <c r="N225">
        <v>221.50202899999999</v>
      </c>
      <c r="O225">
        <v>217.18345600000001</v>
      </c>
      <c r="P225">
        <v>216.90455600000001</v>
      </c>
      <c r="Q225">
        <v>217.47422800000001</v>
      </c>
      <c r="R225">
        <v>220.81791699999999</v>
      </c>
      <c r="S225">
        <v>227.648956</v>
      </c>
      <c r="T225">
        <v>234.08216899999999</v>
      </c>
      <c r="U225">
        <v>240.281891</v>
      </c>
      <c r="V225">
        <v>248.073227</v>
      </c>
      <c r="W225">
        <v>255.91156000000001</v>
      </c>
      <c r="X225">
        <v>260.19714399999998</v>
      </c>
      <c r="Y225">
        <v>264.95352200000002</v>
      </c>
      <c r="Z225">
        <v>274.41735799999998</v>
      </c>
      <c r="AA225">
        <v>285.79632600000002</v>
      </c>
      <c r="AB225">
        <v>294.37548800000002</v>
      </c>
      <c r="AC225">
        <v>300.34381100000002</v>
      </c>
      <c r="AD225">
        <v>306.25216699999999</v>
      </c>
      <c r="AE225">
        <v>310.8349</v>
      </c>
      <c r="AF225">
        <v>317.11334199999999</v>
      </c>
      <c r="AG225">
        <v>322.614868</v>
      </c>
      <c r="AH225">
        <v>323.07925399999999</v>
      </c>
      <c r="AI225">
        <v>327.15252700000002</v>
      </c>
      <c r="AJ225">
        <v>335.23449699999998</v>
      </c>
      <c r="AK225">
        <v>340.89920000000001</v>
      </c>
      <c r="AL225" s="109">
        <v>2.9000000000000001E-2</v>
      </c>
    </row>
    <row r="226" spans="1:38" ht="15" customHeight="1">
      <c r="C226" t="s">
        <v>2553</v>
      </c>
      <c r="E226" t="s">
        <v>2969</v>
      </c>
    </row>
    <row r="227" spans="1:38" ht="15" customHeight="1">
      <c r="A227" s="122" t="s">
        <v>115</v>
      </c>
      <c r="B227" s="111" t="s">
        <v>645</v>
      </c>
      <c r="C227" t="s">
        <v>1266</v>
      </c>
      <c r="D227" t="s">
        <v>2970</v>
      </c>
      <c r="E227" t="s">
        <v>2971</v>
      </c>
      <c r="F227" t="s">
        <v>1588</v>
      </c>
      <c r="G227">
        <v>210.45161400000001</v>
      </c>
      <c r="H227">
        <v>229.13398699999999</v>
      </c>
      <c r="I227">
        <v>268.86129799999998</v>
      </c>
      <c r="J227">
        <v>289.24981700000001</v>
      </c>
      <c r="K227">
        <v>299.80813599999999</v>
      </c>
      <c r="L227">
        <v>304.39239500000002</v>
      </c>
      <c r="M227">
        <v>297.63583399999999</v>
      </c>
      <c r="N227">
        <v>279.10485799999998</v>
      </c>
      <c r="O227">
        <v>267.56732199999999</v>
      </c>
      <c r="P227">
        <v>261.26058999999998</v>
      </c>
      <c r="Q227">
        <v>256.08114599999999</v>
      </c>
      <c r="R227">
        <v>254.177032</v>
      </c>
      <c r="S227">
        <v>256.10006700000002</v>
      </c>
      <c r="T227">
        <v>257.35122699999999</v>
      </c>
      <c r="U227">
        <v>258.14550800000001</v>
      </c>
      <c r="V227">
        <v>260.40475500000002</v>
      </c>
      <c r="W227">
        <v>262.48623700000002</v>
      </c>
      <c r="X227">
        <v>260.76153599999998</v>
      </c>
      <c r="Y227">
        <v>259.45611600000001</v>
      </c>
      <c r="Z227">
        <v>262.55038500000001</v>
      </c>
      <c r="AA227">
        <v>267.080017</v>
      </c>
      <c r="AB227">
        <v>268.668701</v>
      </c>
      <c r="AC227">
        <v>267.65408300000001</v>
      </c>
      <c r="AD227">
        <v>266.44201700000002</v>
      </c>
      <c r="AE227">
        <v>263.96170000000001</v>
      </c>
      <c r="AF227">
        <v>262.74771099999998</v>
      </c>
      <c r="AG227">
        <v>260.76174900000001</v>
      </c>
      <c r="AH227">
        <v>254.69016999999999</v>
      </c>
      <c r="AI227">
        <v>251.534637</v>
      </c>
      <c r="AJ227">
        <v>251.28286700000001</v>
      </c>
      <c r="AK227">
        <v>249.08354199999999</v>
      </c>
      <c r="AL227" s="109">
        <v>6.0000000000000001E-3</v>
      </c>
    </row>
    <row r="228" spans="1:38" ht="15" customHeight="1">
      <c r="A228" s="122" t="s">
        <v>114</v>
      </c>
      <c r="B228" s="111" t="s">
        <v>644</v>
      </c>
      <c r="C228" t="s">
        <v>1352</v>
      </c>
      <c r="D228" t="s">
        <v>2972</v>
      </c>
      <c r="E228" t="s">
        <v>2973</v>
      </c>
      <c r="F228" t="s">
        <v>1588</v>
      </c>
      <c r="G228">
        <v>0.425543</v>
      </c>
      <c r="H228">
        <v>0.46269300000000002</v>
      </c>
      <c r="I228">
        <v>0.54225900000000005</v>
      </c>
      <c r="J228">
        <v>0.582758</v>
      </c>
      <c r="K228">
        <v>0.60347099999999998</v>
      </c>
      <c r="L228">
        <v>0.61230899999999999</v>
      </c>
      <c r="M228">
        <v>0.59848400000000002</v>
      </c>
      <c r="N228">
        <v>0.561052</v>
      </c>
      <c r="O228">
        <v>0.53778999999999999</v>
      </c>
      <c r="P228">
        <v>0.52509799999999995</v>
      </c>
      <c r="Q228">
        <v>0.51473899999999995</v>
      </c>
      <c r="R228">
        <v>0.51102300000000001</v>
      </c>
      <c r="S228">
        <v>0.51512999999999998</v>
      </c>
      <c r="T228">
        <v>0.51793999999999996</v>
      </c>
      <c r="U228">
        <v>0.51988100000000004</v>
      </c>
      <c r="V228">
        <v>0.52486200000000005</v>
      </c>
      <c r="W228">
        <v>0.529474</v>
      </c>
      <c r="X228">
        <v>0.52644299999999999</v>
      </c>
      <c r="Y228">
        <v>0.52422199999999997</v>
      </c>
      <c r="Z228">
        <v>0.53095099999999995</v>
      </c>
      <c r="AA228">
        <v>0.54074699999999998</v>
      </c>
      <c r="AB228">
        <v>0.54466499999999995</v>
      </c>
      <c r="AC228">
        <v>0.54341200000000001</v>
      </c>
      <c r="AD228">
        <v>0.54183099999999995</v>
      </c>
      <c r="AE228">
        <v>0.537744</v>
      </c>
      <c r="AF228">
        <v>0.53642299999999998</v>
      </c>
      <c r="AG228">
        <v>0.53358899999999998</v>
      </c>
      <c r="AH228">
        <v>0.52244599999999997</v>
      </c>
      <c r="AI228">
        <v>0.51721499999999998</v>
      </c>
      <c r="AJ228">
        <v>0.518123</v>
      </c>
      <c r="AK228">
        <v>0.51504700000000003</v>
      </c>
      <c r="AL228" s="109">
        <v>6.0000000000000001E-3</v>
      </c>
    </row>
    <row r="229" spans="1:38" ht="15" customHeight="1">
      <c r="A229" s="122" t="s">
        <v>853</v>
      </c>
      <c r="B229" s="111" t="s">
        <v>643</v>
      </c>
      <c r="C229" t="s">
        <v>1273</v>
      </c>
      <c r="D229" t="s">
        <v>2974</v>
      </c>
      <c r="E229" t="s">
        <v>2975</v>
      </c>
      <c r="F229" t="s">
        <v>1588</v>
      </c>
      <c r="G229">
        <v>0.24471699999999999</v>
      </c>
      <c r="H229">
        <v>0.26134800000000002</v>
      </c>
      <c r="I229">
        <v>0.30102400000000001</v>
      </c>
      <c r="J229">
        <v>0.31814399999999998</v>
      </c>
      <c r="K229">
        <v>0.32419999999999999</v>
      </c>
      <c r="L229">
        <v>0.32391999999999999</v>
      </c>
      <c r="M229">
        <v>0.31198100000000001</v>
      </c>
      <c r="N229">
        <v>0.28839900000000002</v>
      </c>
      <c r="O229">
        <v>0.27279399999999998</v>
      </c>
      <c r="P229">
        <v>0.26317000000000002</v>
      </c>
      <c r="Q229">
        <v>0.25515300000000002</v>
      </c>
      <c r="R229">
        <v>0.250971</v>
      </c>
      <c r="S229">
        <v>0.25085800000000003</v>
      </c>
      <c r="T229">
        <v>0.25073000000000001</v>
      </c>
      <c r="U229">
        <v>0.25039499999999998</v>
      </c>
      <c r="V229">
        <v>0.25173600000000002</v>
      </c>
      <c r="W229">
        <v>0.253714</v>
      </c>
      <c r="X229">
        <v>0.25225700000000001</v>
      </c>
      <c r="Y229">
        <v>0.25173299999999998</v>
      </c>
      <c r="Z229">
        <v>0.25608700000000001</v>
      </c>
      <c r="AA229">
        <v>0.26236100000000001</v>
      </c>
      <c r="AB229">
        <v>0.26605899999999999</v>
      </c>
      <c r="AC229">
        <v>0.26777899999999999</v>
      </c>
      <c r="AD229">
        <v>0.26987100000000003</v>
      </c>
      <c r="AE229">
        <v>0.27092300000000002</v>
      </c>
      <c r="AF229">
        <v>0.27361799999999997</v>
      </c>
      <c r="AG229">
        <v>0.27672799999999997</v>
      </c>
      <c r="AH229">
        <v>0.27564899999999998</v>
      </c>
      <c r="AI229">
        <v>0.27765899999999999</v>
      </c>
      <c r="AJ229">
        <v>0.28270699999999999</v>
      </c>
      <c r="AK229">
        <v>0.28621799999999997</v>
      </c>
      <c r="AL229" s="109">
        <v>5.0000000000000001E-3</v>
      </c>
    </row>
    <row r="230" spans="1:38" ht="15" customHeight="1">
      <c r="A230" s="122" t="s">
        <v>113</v>
      </c>
      <c r="B230" s="111" t="s">
        <v>642</v>
      </c>
      <c r="C230" t="s">
        <v>1282</v>
      </c>
      <c r="D230" t="s">
        <v>2976</v>
      </c>
      <c r="E230" t="s">
        <v>2977</v>
      </c>
      <c r="F230" t="s">
        <v>1588</v>
      </c>
      <c r="G230">
        <v>3.620339</v>
      </c>
      <c r="H230">
        <v>3.611478</v>
      </c>
      <c r="I230">
        <v>3.8892959999999999</v>
      </c>
      <c r="J230">
        <v>3.849523</v>
      </c>
      <c r="K230">
        <v>3.6848879999999999</v>
      </c>
      <c r="L230">
        <v>3.519774</v>
      </c>
      <c r="M230">
        <v>3.297739</v>
      </c>
      <c r="N230">
        <v>2.9815299999999998</v>
      </c>
      <c r="O230">
        <v>2.7973970000000001</v>
      </c>
      <c r="P230">
        <v>2.696831</v>
      </c>
      <c r="Q230">
        <v>2.6420219999999999</v>
      </c>
      <c r="R230">
        <v>2.650506</v>
      </c>
      <c r="S230">
        <v>2.7620290000000001</v>
      </c>
      <c r="T230">
        <v>2.8914659999999999</v>
      </c>
      <c r="U230">
        <v>3.0398640000000001</v>
      </c>
      <c r="V230">
        <v>3.2485529999999998</v>
      </c>
      <c r="W230">
        <v>3.4472939999999999</v>
      </c>
      <c r="X230">
        <v>3.6122019999999999</v>
      </c>
      <c r="Y230">
        <v>3.763274</v>
      </c>
      <c r="Z230">
        <v>4.0063339999999998</v>
      </c>
      <c r="AA230">
        <v>4.3510309999999999</v>
      </c>
      <c r="AB230">
        <v>4.6834049999999996</v>
      </c>
      <c r="AC230">
        <v>5.0219889999999996</v>
      </c>
      <c r="AD230">
        <v>5.3913390000000003</v>
      </c>
      <c r="AE230">
        <v>5.7710540000000004</v>
      </c>
      <c r="AF230">
        <v>6.2704420000000001</v>
      </c>
      <c r="AG230">
        <v>6.7809799999999996</v>
      </c>
      <c r="AH230">
        <v>7.2109909999999999</v>
      </c>
      <c r="AI230">
        <v>7.6881000000000004</v>
      </c>
      <c r="AJ230">
        <v>8.3378300000000003</v>
      </c>
      <c r="AK230">
        <v>8.9364159999999995</v>
      </c>
      <c r="AL230" s="109">
        <v>3.1E-2</v>
      </c>
    </row>
    <row r="231" spans="1:38" ht="15" customHeight="1">
      <c r="A231" s="122" t="s">
        <v>114</v>
      </c>
      <c r="B231" s="111" t="s">
        <v>641</v>
      </c>
      <c r="C231" t="s">
        <v>2548</v>
      </c>
      <c r="D231" t="s">
        <v>2978</v>
      </c>
      <c r="E231" t="s">
        <v>2979</v>
      </c>
      <c r="F231" t="s">
        <v>1588</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1:38" ht="15" customHeight="1">
      <c r="A232" s="122" t="s">
        <v>112</v>
      </c>
      <c r="B232" s="111" t="s">
        <v>640</v>
      </c>
      <c r="C232" t="s">
        <v>1577</v>
      </c>
      <c r="D232" t="s">
        <v>2980</v>
      </c>
      <c r="E232" t="s">
        <v>2981</v>
      </c>
      <c r="F232" t="s">
        <v>1588</v>
      </c>
      <c r="G232">
        <v>0.104999</v>
      </c>
      <c r="H232">
        <v>0.11666700000000001</v>
      </c>
      <c r="I232">
        <v>0.13938600000000001</v>
      </c>
      <c r="J232">
        <v>0.15401300000000001</v>
      </c>
      <c r="K232">
        <v>0.164271</v>
      </c>
      <c r="L232">
        <v>0.171677</v>
      </c>
      <c r="M232">
        <v>0.17283499999999999</v>
      </c>
      <c r="N232">
        <v>0.16688600000000001</v>
      </c>
      <c r="O232">
        <v>0.164766</v>
      </c>
      <c r="P232">
        <v>0.16570299999999999</v>
      </c>
      <c r="Q232">
        <v>0.16730700000000001</v>
      </c>
      <c r="R232">
        <v>0.17108300000000001</v>
      </c>
      <c r="S232">
        <v>0.17763200000000001</v>
      </c>
      <c r="T232">
        <v>0.18395900000000001</v>
      </c>
      <c r="U232">
        <v>0.19018699999999999</v>
      </c>
      <c r="V232">
        <v>0.19777</v>
      </c>
      <c r="W232">
        <v>0.20549300000000001</v>
      </c>
      <c r="X232">
        <v>0.21044599999999999</v>
      </c>
      <c r="Y232">
        <v>0.21584500000000001</v>
      </c>
      <c r="Z232">
        <v>0.22517400000000001</v>
      </c>
      <c r="AA232">
        <v>0.236208</v>
      </c>
      <c r="AB232">
        <v>0.245057</v>
      </c>
      <c r="AC232">
        <v>0.251828</v>
      </c>
      <c r="AD232">
        <v>0.25862800000000002</v>
      </c>
      <c r="AE232">
        <v>0.264378</v>
      </c>
      <c r="AF232">
        <v>0.27163999999999999</v>
      </c>
      <c r="AG232">
        <v>0.27831099999999998</v>
      </c>
      <c r="AH232">
        <v>0.28067500000000001</v>
      </c>
      <c r="AI232">
        <v>0.28620000000000001</v>
      </c>
      <c r="AJ232">
        <v>0.29530400000000001</v>
      </c>
      <c r="AK232">
        <v>0.30235699999999999</v>
      </c>
      <c r="AL232" s="109">
        <v>3.5999999999999997E-2</v>
      </c>
    </row>
    <row r="233" spans="1:38" ht="15" customHeight="1">
      <c r="A233" s="122" t="s">
        <v>116</v>
      </c>
      <c r="B233" s="111" t="s">
        <v>639</v>
      </c>
      <c r="C233" t="s">
        <v>2549</v>
      </c>
      <c r="D233" t="s">
        <v>2982</v>
      </c>
      <c r="E233" t="s">
        <v>2983</v>
      </c>
      <c r="F233" t="s">
        <v>1588</v>
      </c>
      <c r="G233">
        <v>0.15276799999999999</v>
      </c>
      <c r="H233">
        <v>0.17108799999999999</v>
      </c>
      <c r="I233">
        <v>0.20652400000000001</v>
      </c>
      <c r="J233">
        <v>0.228607</v>
      </c>
      <c r="K233">
        <v>0.243834</v>
      </c>
      <c r="L233">
        <v>0.25482700000000003</v>
      </c>
      <c r="M233">
        <v>0.256546</v>
      </c>
      <c r="N233">
        <v>0.24771599999999999</v>
      </c>
      <c r="O233">
        <v>0.24456800000000001</v>
      </c>
      <c r="P233">
        <v>0.24596000000000001</v>
      </c>
      <c r="Q233">
        <v>0.24834100000000001</v>
      </c>
      <c r="R233">
        <v>0.25394499999999998</v>
      </c>
      <c r="S233">
        <v>0.26366499999999998</v>
      </c>
      <c r="T233">
        <v>0.27305699999999999</v>
      </c>
      <c r="U233">
        <v>0.282302</v>
      </c>
      <c r="V233">
        <v>0.29355700000000001</v>
      </c>
      <c r="W233">
        <v>0.30502099999999999</v>
      </c>
      <c r="X233">
        <v>0.31237300000000001</v>
      </c>
      <c r="Y233">
        <v>0.32038699999999998</v>
      </c>
      <c r="Z233">
        <v>0.33423399999999998</v>
      </c>
      <c r="AA233">
        <v>0.35061300000000001</v>
      </c>
      <c r="AB233">
        <v>0.36374800000000002</v>
      </c>
      <c r="AC233">
        <v>0.37379800000000002</v>
      </c>
      <c r="AD233">
        <v>0.38389200000000001</v>
      </c>
      <c r="AE233">
        <v>0.392426</v>
      </c>
      <c r="AF233">
        <v>0.40320600000000001</v>
      </c>
      <c r="AG233">
        <v>0.41310799999999998</v>
      </c>
      <c r="AH233">
        <v>0.41661599999999999</v>
      </c>
      <c r="AI233">
        <v>0.424817</v>
      </c>
      <c r="AJ233">
        <v>0.43833</v>
      </c>
      <c r="AK233">
        <v>0.448799</v>
      </c>
      <c r="AL233" s="109">
        <v>3.6999999999999998E-2</v>
      </c>
    </row>
    <row r="234" spans="1:38" ht="15" customHeight="1">
      <c r="A234" s="122" t="s">
        <v>116</v>
      </c>
      <c r="B234" s="111" t="s">
        <v>638</v>
      </c>
      <c r="C234" t="s">
        <v>2550</v>
      </c>
      <c r="D234" t="s">
        <v>2984</v>
      </c>
      <c r="E234" t="s">
        <v>2985</v>
      </c>
      <c r="F234" t="s">
        <v>1588</v>
      </c>
      <c r="G234">
        <v>0.168402</v>
      </c>
      <c r="H234">
        <v>0.18859699999999999</v>
      </c>
      <c r="I234">
        <v>0.227659</v>
      </c>
      <c r="J234">
        <v>0.252002</v>
      </c>
      <c r="K234">
        <v>0.26878800000000003</v>
      </c>
      <c r="L234">
        <v>0.28090599999999999</v>
      </c>
      <c r="M234">
        <v>0.2828</v>
      </c>
      <c r="N234">
        <v>0.27306599999999998</v>
      </c>
      <c r="O234">
        <v>0.26959699999999998</v>
      </c>
      <c r="P234">
        <v>0.27113100000000001</v>
      </c>
      <c r="Q234">
        <v>0.273756</v>
      </c>
      <c r="R234">
        <v>0.27993299999999999</v>
      </c>
      <c r="S234">
        <v>0.29064899999999999</v>
      </c>
      <c r="T234">
        <v>0.30100100000000002</v>
      </c>
      <c r="U234">
        <v>0.311193</v>
      </c>
      <c r="V234">
        <v>0.32359900000000003</v>
      </c>
      <c r="W234">
        <v>0.33623599999999998</v>
      </c>
      <c r="X234">
        <v>0.34434100000000001</v>
      </c>
      <c r="Y234">
        <v>0.35317500000000002</v>
      </c>
      <c r="Z234">
        <v>0.36843900000000002</v>
      </c>
      <c r="AA234">
        <v>0.386494</v>
      </c>
      <c r="AB234">
        <v>0.40097300000000002</v>
      </c>
      <c r="AC234">
        <v>0.412053</v>
      </c>
      <c r="AD234">
        <v>0.42317900000000003</v>
      </c>
      <c r="AE234">
        <v>0.432587</v>
      </c>
      <c r="AF234">
        <v>0.444469</v>
      </c>
      <c r="AG234">
        <v>0.45538499999999998</v>
      </c>
      <c r="AH234">
        <v>0.45925199999999999</v>
      </c>
      <c r="AI234">
        <v>0.46829300000000001</v>
      </c>
      <c r="AJ234">
        <v>0.48318899999999998</v>
      </c>
      <c r="AK234">
        <v>0.49472899999999997</v>
      </c>
      <c r="AL234" s="109">
        <v>3.6999999999999998E-2</v>
      </c>
    </row>
    <row r="235" spans="1:38" ht="15" customHeight="1">
      <c r="A235" s="122" t="s">
        <v>854</v>
      </c>
      <c r="B235" s="111" t="s">
        <v>637</v>
      </c>
      <c r="C235" t="s">
        <v>1581</v>
      </c>
      <c r="D235" t="s">
        <v>2986</v>
      </c>
      <c r="E235" t="s">
        <v>2987</v>
      </c>
      <c r="F235" t="s">
        <v>1588</v>
      </c>
      <c r="G235">
        <v>0.206702</v>
      </c>
      <c r="H235">
        <v>0.231489</v>
      </c>
      <c r="I235">
        <v>0.27943499999999999</v>
      </c>
      <c r="J235">
        <v>0.30931399999999998</v>
      </c>
      <c r="K235">
        <v>0.32991799999999999</v>
      </c>
      <c r="L235">
        <v>0.34479199999999999</v>
      </c>
      <c r="M235">
        <v>0.34711700000000001</v>
      </c>
      <c r="N235">
        <v>0.33516899999999999</v>
      </c>
      <c r="O235">
        <v>0.33091100000000001</v>
      </c>
      <c r="P235">
        <v>0.33279399999999998</v>
      </c>
      <c r="Q235">
        <v>0.33601500000000001</v>
      </c>
      <c r="R235">
        <v>0.34359800000000001</v>
      </c>
      <c r="S235">
        <v>0.35675000000000001</v>
      </c>
      <c r="T235">
        <v>0.36945699999999998</v>
      </c>
      <c r="U235">
        <v>0.381967</v>
      </c>
      <c r="V235">
        <v>0.39719500000000002</v>
      </c>
      <c r="W235">
        <v>0.41270499999999999</v>
      </c>
      <c r="X235">
        <v>0.422653</v>
      </c>
      <c r="Y235">
        <v>0.43349599999999999</v>
      </c>
      <c r="Z235">
        <v>0.45223200000000002</v>
      </c>
      <c r="AA235">
        <v>0.47439399999999998</v>
      </c>
      <c r="AB235">
        <v>0.49216599999999999</v>
      </c>
      <c r="AC235">
        <v>0.50576500000000002</v>
      </c>
      <c r="AD235">
        <v>0.51942100000000002</v>
      </c>
      <c r="AE235">
        <v>0.53096900000000002</v>
      </c>
      <c r="AF235">
        <v>0.54555399999999998</v>
      </c>
      <c r="AG235">
        <v>0.558952</v>
      </c>
      <c r="AH235">
        <v>0.56369800000000003</v>
      </c>
      <c r="AI235">
        <v>0.57479499999999994</v>
      </c>
      <c r="AJ235">
        <v>0.59307900000000002</v>
      </c>
      <c r="AK235">
        <v>0.60724400000000001</v>
      </c>
      <c r="AL235" s="109">
        <v>3.6999999999999998E-2</v>
      </c>
    </row>
    <row r="236" spans="1:38" ht="15" customHeight="1">
      <c r="B236" s="111" t="s">
        <v>636</v>
      </c>
      <c r="C236" t="s">
        <v>2554</v>
      </c>
      <c r="D236" t="s">
        <v>2988</v>
      </c>
      <c r="E236" t="s">
        <v>2989</v>
      </c>
      <c r="F236" t="s">
        <v>1588</v>
      </c>
      <c r="G236">
        <v>215.37506099999999</v>
      </c>
      <c r="H236">
        <v>234.17735300000001</v>
      </c>
      <c r="I236">
        <v>274.44689899999997</v>
      </c>
      <c r="J236">
        <v>294.94412199999999</v>
      </c>
      <c r="K236">
        <v>305.42755099999999</v>
      </c>
      <c r="L236">
        <v>309.90060399999999</v>
      </c>
      <c r="M236">
        <v>302.90332000000001</v>
      </c>
      <c r="N236">
        <v>283.95864899999998</v>
      </c>
      <c r="O236">
        <v>272.18521099999998</v>
      </c>
      <c r="P236">
        <v>265.76129200000003</v>
      </c>
      <c r="Q236">
        <v>260.518463</v>
      </c>
      <c r="R236">
        <v>258.63812300000001</v>
      </c>
      <c r="S236">
        <v>260.716858</v>
      </c>
      <c r="T236">
        <v>262.13888500000002</v>
      </c>
      <c r="U236">
        <v>263.12133799999998</v>
      </c>
      <c r="V236">
        <v>265.64205900000002</v>
      </c>
      <c r="W236">
        <v>267.97619600000002</v>
      </c>
      <c r="X236">
        <v>266.44220000000001</v>
      </c>
      <c r="Y236">
        <v>265.31829800000003</v>
      </c>
      <c r="Z236">
        <v>268.72378500000002</v>
      </c>
      <c r="AA236">
        <v>273.68182400000001</v>
      </c>
      <c r="AB236">
        <v>275.66473400000001</v>
      </c>
      <c r="AC236">
        <v>275.03070100000002</v>
      </c>
      <c r="AD236">
        <v>274.23019399999998</v>
      </c>
      <c r="AE236">
        <v>272.161743</v>
      </c>
      <c r="AF236">
        <v>271.493042</v>
      </c>
      <c r="AG236">
        <v>270.05877700000002</v>
      </c>
      <c r="AH236">
        <v>264.41949499999998</v>
      </c>
      <c r="AI236">
        <v>261.77172899999999</v>
      </c>
      <c r="AJ236">
        <v>262.23144500000001</v>
      </c>
      <c r="AK236">
        <v>260.67434700000001</v>
      </c>
      <c r="AL236" s="109">
        <v>6.0000000000000001E-3</v>
      </c>
    </row>
    <row r="237" spans="1:38" ht="15" customHeight="1">
      <c r="B237" s="111" t="s">
        <v>635</v>
      </c>
      <c r="C237" t="s">
        <v>1573</v>
      </c>
      <c r="D237" t="s">
        <v>2990</v>
      </c>
      <c r="E237" t="s">
        <v>2991</v>
      </c>
      <c r="F237" t="s">
        <v>1588</v>
      </c>
      <c r="G237">
        <v>566.38568099999998</v>
      </c>
      <c r="H237">
        <v>625.07305899999994</v>
      </c>
      <c r="I237">
        <v>715.903503</v>
      </c>
      <c r="J237">
        <v>765.72906499999999</v>
      </c>
      <c r="K237">
        <v>801.52783199999999</v>
      </c>
      <c r="L237">
        <v>825.61621100000002</v>
      </c>
      <c r="M237">
        <v>821.47271699999999</v>
      </c>
      <c r="N237">
        <v>791.66406199999994</v>
      </c>
      <c r="O237">
        <v>780.74432400000001</v>
      </c>
      <c r="P237">
        <v>778.49139400000001</v>
      </c>
      <c r="Q237">
        <v>774.49169900000004</v>
      </c>
      <c r="R237">
        <v>779.459656</v>
      </c>
      <c r="S237">
        <v>792.89331100000004</v>
      </c>
      <c r="T237">
        <v>804.805969</v>
      </c>
      <c r="U237">
        <v>816.21227999999996</v>
      </c>
      <c r="V237">
        <v>831.59051499999998</v>
      </c>
      <c r="W237">
        <v>844.238159</v>
      </c>
      <c r="X237">
        <v>848.51654099999996</v>
      </c>
      <c r="Y237">
        <v>856.12835700000005</v>
      </c>
      <c r="Z237">
        <v>872.82488999999998</v>
      </c>
      <c r="AA237">
        <v>891.993652</v>
      </c>
      <c r="AB237">
        <v>905.61621100000002</v>
      </c>
      <c r="AC237">
        <v>914.33941700000003</v>
      </c>
      <c r="AD237">
        <v>921.957764</v>
      </c>
      <c r="AE237">
        <v>927.31878700000004</v>
      </c>
      <c r="AF237">
        <v>939.31243900000004</v>
      </c>
      <c r="AG237">
        <v>945.51776099999995</v>
      </c>
      <c r="AH237">
        <v>941.66033900000002</v>
      </c>
      <c r="AI237">
        <v>948.58288600000003</v>
      </c>
      <c r="AJ237">
        <v>958.29565400000001</v>
      </c>
      <c r="AK237">
        <v>962.71301300000005</v>
      </c>
      <c r="AL237" s="109">
        <v>1.7999999999999999E-2</v>
      </c>
    </row>
    <row r="238" spans="1:38" ht="15" customHeight="1">
      <c r="C238" t="s">
        <v>634</v>
      </c>
      <c r="E238" t="s">
        <v>2992</v>
      </c>
    </row>
    <row r="239" spans="1:38" ht="15" customHeight="1">
      <c r="B239" s="111" t="s">
        <v>633</v>
      </c>
      <c r="C239" t="s">
        <v>2565</v>
      </c>
      <c r="D239" t="s">
        <v>2993</v>
      </c>
      <c r="E239" t="s">
        <v>2994</v>
      </c>
      <c r="F239" t="s">
        <v>2995</v>
      </c>
      <c r="G239">
        <v>1508.5570070000001</v>
      </c>
      <c r="H239">
        <v>1600.7733149999999</v>
      </c>
      <c r="I239">
        <v>1616.5277100000001</v>
      </c>
      <c r="J239">
        <v>1618.108643</v>
      </c>
      <c r="K239">
        <v>1617.9658199999999</v>
      </c>
      <c r="L239">
        <v>1567.8839109999999</v>
      </c>
      <c r="M239">
        <v>1587.153687</v>
      </c>
      <c r="N239">
        <v>1586.3214109999999</v>
      </c>
      <c r="O239">
        <v>1606.0509030000001</v>
      </c>
      <c r="P239">
        <v>1623.5897219999999</v>
      </c>
      <c r="Q239">
        <v>1641.5112300000001</v>
      </c>
      <c r="R239">
        <v>1654.219482</v>
      </c>
      <c r="S239">
        <v>1664.4609379999999</v>
      </c>
      <c r="T239">
        <v>1678.1671140000001</v>
      </c>
      <c r="U239">
        <v>1686.5092770000001</v>
      </c>
      <c r="V239">
        <v>1700.822754</v>
      </c>
      <c r="W239">
        <v>1714.348389</v>
      </c>
      <c r="X239">
        <v>1725.946533</v>
      </c>
      <c r="Y239">
        <v>1730.0469969999999</v>
      </c>
      <c r="Z239">
        <v>1747.594971</v>
      </c>
      <c r="AA239">
        <v>1753.466919</v>
      </c>
      <c r="AB239">
        <v>1765.8125</v>
      </c>
      <c r="AC239">
        <v>1783.167725</v>
      </c>
      <c r="AD239">
        <v>1804.6464840000001</v>
      </c>
      <c r="AE239">
        <v>1808.417236</v>
      </c>
      <c r="AF239">
        <v>1822.5867920000001</v>
      </c>
      <c r="AG239">
        <v>1832.412476</v>
      </c>
      <c r="AH239">
        <v>1846.727539</v>
      </c>
      <c r="AI239">
        <v>1860.8991699999999</v>
      </c>
      <c r="AJ239">
        <v>1876.013062</v>
      </c>
      <c r="AK239">
        <v>1898.7479249999999</v>
      </c>
      <c r="AL239" s="109">
        <v>8.0000000000000002E-3</v>
      </c>
    </row>
    <row r="240" spans="1:38" ht="15" customHeight="1">
      <c r="B240" s="111" t="s">
        <v>632</v>
      </c>
      <c r="C240" t="s">
        <v>2566</v>
      </c>
      <c r="D240" t="s">
        <v>2996</v>
      </c>
      <c r="E240" t="s">
        <v>2997</v>
      </c>
      <c r="F240" t="s">
        <v>2998</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ht="15" customHeight="1">
      <c r="C241" t="s">
        <v>133</v>
      </c>
      <c r="E241" t="s">
        <v>2999</v>
      </c>
    </row>
    <row r="242" spans="2:38" ht="15" customHeight="1">
      <c r="B242" s="111" t="s">
        <v>631</v>
      </c>
      <c r="C242" t="s">
        <v>1351</v>
      </c>
      <c r="D242" t="s">
        <v>3000</v>
      </c>
      <c r="E242" t="s">
        <v>3001</v>
      </c>
      <c r="F242" t="s">
        <v>1294</v>
      </c>
      <c r="G242">
        <v>431.86648600000001</v>
      </c>
      <c r="H242">
        <v>455.31277499999999</v>
      </c>
      <c r="I242">
        <v>455.85299700000002</v>
      </c>
      <c r="J242">
        <v>451.90289300000001</v>
      </c>
      <c r="K242">
        <v>447.02917500000001</v>
      </c>
      <c r="L242">
        <v>428.09738199999998</v>
      </c>
      <c r="M242">
        <v>426.76123000000001</v>
      </c>
      <c r="N242">
        <v>418.56616200000002</v>
      </c>
      <c r="O242">
        <v>414.38458300000002</v>
      </c>
      <c r="P242">
        <v>408.179169</v>
      </c>
      <c r="Q242">
        <v>400.68405200000001</v>
      </c>
      <c r="R242">
        <v>392.03097500000001</v>
      </c>
      <c r="S242">
        <v>382.96151700000001</v>
      </c>
      <c r="T242">
        <v>374.84906000000001</v>
      </c>
      <c r="U242">
        <v>365.70837399999999</v>
      </c>
      <c r="V242">
        <v>358.02682499999997</v>
      </c>
      <c r="W242">
        <v>350.32076999999998</v>
      </c>
      <c r="X242">
        <v>342.37686200000002</v>
      </c>
      <c r="Y242">
        <v>333.15429699999999</v>
      </c>
      <c r="Z242">
        <v>326.692047</v>
      </c>
      <c r="AA242">
        <v>318.20410199999998</v>
      </c>
      <c r="AB242">
        <v>311.07351699999998</v>
      </c>
      <c r="AC242">
        <v>304.94457999999997</v>
      </c>
      <c r="AD242">
        <v>299.59271200000001</v>
      </c>
      <c r="AE242">
        <v>291.43927000000002</v>
      </c>
      <c r="AF242">
        <v>285.13330100000002</v>
      </c>
      <c r="AG242">
        <v>278.28723100000002</v>
      </c>
      <c r="AH242">
        <v>272.259613</v>
      </c>
      <c r="AI242">
        <v>266.32595800000001</v>
      </c>
      <c r="AJ242">
        <v>260.63748199999998</v>
      </c>
      <c r="AK242">
        <v>256.08175699999998</v>
      </c>
      <c r="AL242" s="109">
        <v>-1.7000000000000001E-2</v>
      </c>
    </row>
    <row r="243" spans="2:38" ht="15" customHeight="1">
      <c r="B243" s="111" t="s">
        <v>630</v>
      </c>
      <c r="C243" t="s">
        <v>1257</v>
      </c>
      <c r="D243" t="s">
        <v>3002</v>
      </c>
      <c r="E243" t="s">
        <v>3003</v>
      </c>
      <c r="F243" t="s">
        <v>1294</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ht="15" customHeight="1">
      <c r="B244" s="111" t="s">
        <v>629</v>
      </c>
      <c r="C244" t="s">
        <v>1354</v>
      </c>
      <c r="D244" t="s">
        <v>3004</v>
      </c>
      <c r="E244" t="s">
        <v>3005</v>
      </c>
      <c r="F244" t="s">
        <v>1294</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ht="15" customHeight="1">
      <c r="B245" s="111" t="s">
        <v>628</v>
      </c>
      <c r="C245" t="s">
        <v>1355</v>
      </c>
      <c r="D245" t="s">
        <v>3006</v>
      </c>
      <c r="E245" t="s">
        <v>3007</v>
      </c>
      <c r="F245" t="s">
        <v>1294</v>
      </c>
      <c r="G245">
        <v>0.462669</v>
      </c>
      <c r="H245">
        <v>0.48778700000000003</v>
      </c>
      <c r="I245">
        <v>1.467193</v>
      </c>
      <c r="J245">
        <v>2.9146839999999998</v>
      </c>
      <c r="K245">
        <v>4.8174729999999997</v>
      </c>
      <c r="L245">
        <v>6.9412919999999998</v>
      </c>
      <c r="M245">
        <v>10.786287</v>
      </c>
      <c r="N245">
        <v>15.933652</v>
      </c>
      <c r="O245">
        <v>22.684350999999999</v>
      </c>
      <c r="P245">
        <v>30.815408999999999</v>
      </c>
      <c r="Q245">
        <v>40.295997999999997</v>
      </c>
      <c r="R245">
        <v>49.499310000000001</v>
      </c>
      <c r="S245">
        <v>58.439315999999998</v>
      </c>
      <c r="T245">
        <v>67.318634000000003</v>
      </c>
      <c r="U245">
        <v>75.793678</v>
      </c>
      <c r="V245">
        <v>84.352965999999995</v>
      </c>
      <c r="W245">
        <v>92.703484000000003</v>
      </c>
      <c r="X245">
        <v>100.770264</v>
      </c>
      <c r="Y245">
        <v>108.183212</v>
      </c>
      <c r="Z245">
        <v>116.248955</v>
      </c>
      <c r="AA245">
        <v>123.361244</v>
      </c>
      <c r="AB245">
        <v>130.73509200000001</v>
      </c>
      <c r="AC245">
        <v>138.33114599999999</v>
      </c>
      <c r="AD245">
        <v>146.13145399999999</v>
      </c>
      <c r="AE245">
        <v>152.33786000000001</v>
      </c>
      <c r="AF245">
        <v>159.238708</v>
      </c>
      <c r="AG245">
        <v>165.60131799999999</v>
      </c>
      <c r="AH245">
        <v>172.21379099999999</v>
      </c>
      <c r="AI245">
        <v>178.67195100000001</v>
      </c>
      <c r="AJ245">
        <v>185.08367899999999</v>
      </c>
      <c r="AK245">
        <v>192.133804</v>
      </c>
      <c r="AL245" s="109">
        <v>0.223</v>
      </c>
    </row>
    <row r="246" spans="2:38" ht="15" customHeight="1">
      <c r="C246" t="s">
        <v>627</v>
      </c>
      <c r="E246" t="s">
        <v>3008</v>
      </c>
    </row>
    <row r="247" spans="2:38" ht="15" customHeight="1">
      <c r="B247" s="111" t="s">
        <v>626</v>
      </c>
      <c r="C247" t="s">
        <v>2567</v>
      </c>
      <c r="D247" t="s">
        <v>3009</v>
      </c>
      <c r="E247" t="s">
        <v>3010</v>
      </c>
      <c r="F247" t="s">
        <v>2995</v>
      </c>
      <c r="G247">
        <v>347.68133499999999</v>
      </c>
      <c r="H247">
        <v>359.32345600000002</v>
      </c>
      <c r="I247">
        <v>357.10058600000002</v>
      </c>
      <c r="J247">
        <v>354.906677</v>
      </c>
      <c r="K247">
        <v>352.695404</v>
      </c>
      <c r="L247">
        <v>348.07818600000002</v>
      </c>
      <c r="M247">
        <v>341.28057899999999</v>
      </c>
      <c r="N247">
        <v>333.10046399999999</v>
      </c>
      <c r="O247">
        <v>325.25259399999999</v>
      </c>
      <c r="P247">
        <v>316.86505099999999</v>
      </c>
      <c r="Q247">
        <v>308.73144500000001</v>
      </c>
      <c r="R247">
        <v>305.11627199999998</v>
      </c>
      <c r="S247">
        <v>301.85186800000002</v>
      </c>
      <c r="T247">
        <v>298.30835000000002</v>
      </c>
      <c r="U247">
        <v>295.38018799999998</v>
      </c>
      <c r="V247">
        <v>292.62634300000002</v>
      </c>
      <c r="W247">
        <v>289.63000499999998</v>
      </c>
      <c r="X247">
        <v>286.272583</v>
      </c>
      <c r="Y247">
        <v>282.6651</v>
      </c>
      <c r="Z247">
        <v>279.71716300000003</v>
      </c>
      <c r="AA247">
        <v>276.01687600000002</v>
      </c>
      <c r="AB247">
        <v>275.42544600000002</v>
      </c>
      <c r="AC247">
        <v>275.00784299999998</v>
      </c>
      <c r="AD247">
        <v>275.36859099999998</v>
      </c>
      <c r="AE247">
        <v>274.91848800000002</v>
      </c>
      <c r="AF247">
        <v>274.56326300000001</v>
      </c>
      <c r="AG247">
        <v>273.54470800000001</v>
      </c>
      <c r="AH247">
        <v>272.61859099999998</v>
      </c>
      <c r="AI247">
        <v>271.43493699999999</v>
      </c>
      <c r="AJ247">
        <v>270.55728099999999</v>
      </c>
      <c r="AK247">
        <v>270.13116500000001</v>
      </c>
      <c r="AL247" s="109">
        <v>-8.0000000000000002E-3</v>
      </c>
    </row>
    <row r="248" spans="2:38" ht="15" customHeight="1">
      <c r="B248" s="111" t="s">
        <v>625</v>
      </c>
      <c r="C248" t="s">
        <v>2566</v>
      </c>
      <c r="D248" t="s">
        <v>3011</v>
      </c>
      <c r="E248" t="s">
        <v>3012</v>
      </c>
      <c r="F248" t="s">
        <v>2998</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ht="15" customHeight="1">
      <c r="C249" t="s">
        <v>133</v>
      </c>
      <c r="E249" t="s">
        <v>3013</v>
      </c>
    </row>
    <row r="250" spans="2:38" ht="15" customHeight="1">
      <c r="B250" s="111" t="s">
        <v>624</v>
      </c>
      <c r="C250" t="s">
        <v>1351</v>
      </c>
      <c r="D250" t="s">
        <v>3014</v>
      </c>
      <c r="E250" t="s">
        <v>3015</v>
      </c>
      <c r="F250" t="s">
        <v>1294</v>
      </c>
      <c r="G250">
        <v>75.191635000000005</v>
      </c>
      <c r="H250">
        <v>76.9589</v>
      </c>
      <c r="I250">
        <v>76.098526000000007</v>
      </c>
      <c r="J250">
        <v>75.27037</v>
      </c>
      <c r="K250">
        <v>74.415176000000002</v>
      </c>
      <c r="L250">
        <v>73.084762999999995</v>
      </c>
      <c r="M250">
        <v>71.302963000000005</v>
      </c>
      <c r="N250">
        <v>69.233092999999997</v>
      </c>
      <c r="O250">
        <v>67.242203000000003</v>
      </c>
      <c r="P250">
        <v>65.154494999999997</v>
      </c>
      <c r="Q250">
        <v>63.145538000000002</v>
      </c>
      <c r="R250">
        <v>62.077964999999999</v>
      </c>
      <c r="S250">
        <v>61.089278999999998</v>
      </c>
      <c r="T250">
        <v>60.040740999999997</v>
      </c>
      <c r="U250">
        <v>59.132660000000001</v>
      </c>
      <c r="V250">
        <v>58.274765000000002</v>
      </c>
      <c r="W250">
        <v>57.367573</v>
      </c>
      <c r="X250">
        <v>56.396614</v>
      </c>
      <c r="Y250">
        <v>55.386253000000004</v>
      </c>
      <c r="Z250">
        <v>54.511924999999998</v>
      </c>
      <c r="AA250">
        <v>53.470908999999999</v>
      </c>
      <c r="AB250">
        <v>52.990333999999997</v>
      </c>
      <c r="AC250">
        <v>52.540813</v>
      </c>
      <c r="AD250">
        <v>52.235802</v>
      </c>
      <c r="AE250">
        <v>51.775986000000003</v>
      </c>
      <c r="AF250">
        <v>51.338679999999997</v>
      </c>
      <c r="AG250">
        <v>50.768425000000001</v>
      </c>
      <c r="AH250">
        <v>50.210804000000003</v>
      </c>
      <c r="AI250">
        <v>49.611865999999999</v>
      </c>
      <c r="AJ250">
        <v>49.066448000000001</v>
      </c>
      <c r="AK250">
        <v>48.596412999999998</v>
      </c>
      <c r="AL250" s="109">
        <v>-1.4E-2</v>
      </c>
    </row>
    <row r="251" spans="2:38" ht="15" customHeight="1">
      <c r="B251" s="111" t="s">
        <v>623</v>
      </c>
      <c r="C251" t="s">
        <v>1257</v>
      </c>
      <c r="D251" t="s">
        <v>3016</v>
      </c>
      <c r="E251" t="s">
        <v>3017</v>
      </c>
      <c r="F251" t="s">
        <v>1294</v>
      </c>
      <c r="G251">
        <v>1.7463169999999999</v>
      </c>
      <c r="H251">
        <v>1.7177500000000001</v>
      </c>
      <c r="I251">
        <v>1.622441</v>
      </c>
      <c r="J251">
        <v>1.5316080000000001</v>
      </c>
      <c r="K251">
        <v>1.4458219999999999</v>
      </c>
      <c r="L251">
        <v>1.3535349999999999</v>
      </c>
      <c r="M251">
        <v>1.2628820000000001</v>
      </c>
      <c r="N251">
        <v>1.1675450000000001</v>
      </c>
      <c r="O251">
        <v>1.07799</v>
      </c>
      <c r="P251">
        <v>0.99074499999999999</v>
      </c>
      <c r="Q251">
        <v>0.90485899999999997</v>
      </c>
      <c r="R251">
        <v>0.83253600000000005</v>
      </c>
      <c r="S251">
        <v>0.76458099999999996</v>
      </c>
      <c r="T251">
        <v>0.69626699999999997</v>
      </c>
      <c r="U251">
        <v>0.63292599999999999</v>
      </c>
      <c r="V251">
        <v>0.57323100000000005</v>
      </c>
      <c r="W251">
        <v>0.52168000000000003</v>
      </c>
      <c r="X251">
        <v>0.46667500000000001</v>
      </c>
      <c r="Y251">
        <v>0.40619699999999997</v>
      </c>
      <c r="Z251">
        <v>0.34445199999999998</v>
      </c>
      <c r="AA251">
        <v>0.289381</v>
      </c>
      <c r="AB251">
        <v>0.28704800000000003</v>
      </c>
      <c r="AC251">
        <v>0.28491499999999997</v>
      </c>
      <c r="AD251">
        <v>0.283605</v>
      </c>
      <c r="AE251">
        <v>0.28147299999999997</v>
      </c>
      <c r="AF251">
        <v>0.27944799999999997</v>
      </c>
      <c r="AG251">
        <v>0.27677400000000002</v>
      </c>
      <c r="AH251">
        <v>0.27421899999999999</v>
      </c>
      <c r="AI251">
        <v>0.27142100000000002</v>
      </c>
      <c r="AJ251">
        <v>0.268957</v>
      </c>
      <c r="AK251">
        <v>0.26695799999999997</v>
      </c>
      <c r="AL251" s="109">
        <v>-6.0999999999999999E-2</v>
      </c>
    </row>
    <row r="252" spans="2:38" ht="15" customHeight="1">
      <c r="B252" s="111" t="s">
        <v>622</v>
      </c>
      <c r="C252" t="s">
        <v>1354</v>
      </c>
      <c r="D252" t="s">
        <v>3018</v>
      </c>
      <c r="E252" t="s">
        <v>3019</v>
      </c>
      <c r="F252" t="s">
        <v>1294</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ht="15" customHeight="1">
      <c r="B253" s="111" t="s">
        <v>621</v>
      </c>
      <c r="C253" t="s">
        <v>1355</v>
      </c>
      <c r="D253" t="s">
        <v>3020</v>
      </c>
      <c r="E253" t="s">
        <v>3021</v>
      </c>
      <c r="F253" t="s">
        <v>1294</v>
      </c>
      <c r="G253">
        <v>0.40545300000000001</v>
      </c>
      <c r="H253">
        <v>0.46474900000000002</v>
      </c>
      <c r="I253">
        <v>0.50729500000000005</v>
      </c>
      <c r="J253">
        <v>0.54806900000000003</v>
      </c>
      <c r="K253">
        <v>0.585534</v>
      </c>
      <c r="L253">
        <v>0.617282</v>
      </c>
      <c r="M253">
        <v>0.63884099999999999</v>
      </c>
      <c r="N253">
        <v>0.65778499999999995</v>
      </c>
      <c r="O253">
        <v>0.67478000000000005</v>
      </c>
      <c r="P253">
        <v>0.68839099999999998</v>
      </c>
      <c r="Q253">
        <v>0.70272500000000004</v>
      </c>
      <c r="R253">
        <v>0.72755800000000004</v>
      </c>
      <c r="S253">
        <v>0.75117999999999996</v>
      </c>
      <c r="T253">
        <v>0.77397400000000005</v>
      </c>
      <c r="U253">
        <v>0.79636099999999999</v>
      </c>
      <c r="V253">
        <v>0.81736399999999998</v>
      </c>
      <c r="W253">
        <v>0.83218199999999998</v>
      </c>
      <c r="X253">
        <v>0.84796899999999997</v>
      </c>
      <c r="Y253">
        <v>0.86652399999999996</v>
      </c>
      <c r="Z253">
        <v>0.88872399999999996</v>
      </c>
      <c r="AA253">
        <v>0.931948</v>
      </c>
      <c r="AB253">
        <v>0.98800500000000002</v>
      </c>
      <c r="AC253">
        <v>1.0480560000000001</v>
      </c>
      <c r="AD253">
        <v>1.114857</v>
      </c>
      <c r="AE253">
        <v>1.182455</v>
      </c>
      <c r="AF253">
        <v>1.254731</v>
      </c>
      <c r="AG253">
        <v>1.3279970000000001</v>
      </c>
      <c r="AH253">
        <v>1.405883</v>
      </c>
      <c r="AI253">
        <v>1.4871030000000001</v>
      </c>
      <c r="AJ253">
        <v>1.5747169999999999</v>
      </c>
      <c r="AK253">
        <v>1.67012</v>
      </c>
      <c r="AL253" s="109">
        <v>4.8000000000000001E-2</v>
      </c>
    </row>
    <row r="254" spans="2:38" ht="15" customHeight="1">
      <c r="C254" t="s">
        <v>620</v>
      </c>
      <c r="E254" t="s">
        <v>3022</v>
      </c>
    </row>
    <row r="255" spans="2:38" ht="15" customHeight="1">
      <c r="B255" s="111" t="s">
        <v>619</v>
      </c>
      <c r="C255" t="s">
        <v>2568</v>
      </c>
      <c r="D255" t="s">
        <v>3023</v>
      </c>
      <c r="E255" t="s">
        <v>3024</v>
      </c>
      <c r="F255" t="s">
        <v>3025</v>
      </c>
      <c r="G255">
        <v>4133.4975590000004</v>
      </c>
      <c r="H255">
        <v>4480.1191410000001</v>
      </c>
      <c r="I255">
        <v>4842.9975590000004</v>
      </c>
      <c r="J255">
        <v>5102.3203119999998</v>
      </c>
      <c r="K255">
        <v>5347.5864259999998</v>
      </c>
      <c r="L255">
        <v>5607.7910160000001</v>
      </c>
      <c r="M255">
        <v>5849.7714839999999</v>
      </c>
      <c r="N255">
        <v>6069.5566410000001</v>
      </c>
      <c r="O255">
        <v>6297.9384769999997</v>
      </c>
      <c r="P255">
        <v>6534.3159180000002</v>
      </c>
      <c r="Q255">
        <v>6777.189453</v>
      </c>
      <c r="R255">
        <v>7022.310547</v>
      </c>
      <c r="S255">
        <v>7284.1108400000003</v>
      </c>
      <c r="T255">
        <v>7539.5625</v>
      </c>
      <c r="U255">
        <v>7817.6918949999999</v>
      </c>
      <c r="V255">
        <v>8120.7763670000004</v>
      </c>
      <c r="W255">
        <v>8411.2099610000005</v>
      </c>
      <c r="X255">
        <v>8685.3125</v>
      </c>
      <c r="Y255">
        <v>8970.6113280000009</v>
      </c>
      <c r="Z255">
        <v>9279.484375</v>
      </c>
      <c r="AA255">
        <v>9597.0019530000009</v>
      </c>
      <c r="AB255">
        <v>9926.3789059999999</v>
      </c>
      <c r="AC255">
        <v>10264.111328000001</v>
      </c>
      <c r="AD255">
        <v>10615.589844</v>
      </c>
      <c r="AE255">
        <v>10958.377930000001</v>
      </c>
      <c r="AF255">
        <v>11328.463867</v>
      </c>
      <c r="AG255">
        <v>11711.177734000001</v>
      </c>
      <c r="AH255">
        <v>12075.369140999999</v>
      </c>
      <c r="AI255">
        <v>12473.224609000001</v>
      </c>
      <c r="AJ255">
        <v>12883.205078000001</v>
      </c>
      <c r="AK255">
        <v>13275.191406</v>
      </c>
      <c r="AL255" s="109">
        <v>0.04</v>
      </c>
    </row>
    <row r="256" spans="2:38" ht="15" customHeight="1">
      <c r="B256" s="111" t="s">
        <v>618</v>
      </c>
      <c r="C256" t="s">
        <v>2569</v>
      </c>
      <c r="D256" t="s">
        <v>3026</v>
      </c>
      <c r="E256" t="s">
        <v>3027</v>
      </c>
      <c r="F256" t="s">
        <v>3025</v>
      </c>
      <c r="G256">
        <v>1553.1899410000001</v>
      </c>
      <c r="H256">
        <v>1718.5379640000001</v>
      </c>
      <c r="I256">
        <v>1906.9501949999999</v>
      </c>
      <c r="J256">
        <v>2082.2116700000001</v>
      </c>
      <c r="K256">
        <v>2230.2214359999998</v>
      </c>
      <c r="L256">
        <v>2362.141357</v>
      </c>
      <c r="M256">
        <v>2468.0270999999998</v>
      </c>
      <c r="N256">
        <v>2554.6623540000001</v>
      </c>
      <c r="O256">
        <v>2636.6213379999999</v>
      </c>
      <c r="P256">
        <v>2709.3046880000002</v>
      </c>
      <c r="Q256">
        <v>2779.0397950000001</v>
      </c>
      <c r="R256">
        <v>2855.7797850000002</v>
      </c>
      <c r="S256">
        <v>2942.678711</v>
      </c>
      <c r="T256">
        <v>3027.2678219999998</v>
      </c>
      <c r="U256">
        <v>3126.9262699999999</v>
      </c>
      <c r="V256">
        <v>3235.2683109999998</v>
      </c>
      <c r="W256">
        <v>3346.806885</v>
      </c>
      <c r="X256">
        <v>3459.9541020000001</v>
      </c>
      <c r="Y256">
        <v>3568.9562989999999</v>
      </c>
      <c r="Z256">
        <v>3693.2529300000001</v>
      </c>
      <c r="AA256">
        <v>3824.2673340000001</v>
      </c>
      <c r="AB256">
        <v>3958.3852539999998</v>
      </c>
      <c r="AC256">
        <v>4098.7045900000003</v>
      </c>
      <c r="AD256">
        <v>4242.7089839999999</v>
      </c>
      <c r="AE256">
        <v>4388.6625979999999</v>
      </c>
      <c r="AF256">
        <v>4552.1650390000004</v>
      </c>
      <c r="AG256">
        <v>4712.7109380000002</v>
      </c>
      <c r="AH256">
        <v>4875.279297</v>
      </c>
      <c r="AI256">
        <v>5043.6132809999999</v>
      </c>
      <c r="AJ256">
        <v>5208.5297849999997</v>
      </c>
      <c r="AK256">
        <v>5371.4960940000001</v>
      </c>
      <c r="AL256" s="109">
        <v>4.2000000000000003E-2</v>
      </c>
    </row>
    <row r="257" spans="2:38" ht="15" customHeight="1">
      <c r="B257" s="111" t="s">
        <v>617</v>
      </c>
      <c r="C257" t="s">
        <v>2570</v>
      </c>
      <c r="D257" t="s">
        <v>3028</v>
      </c>
      <c r="E257" t="s">
        <v>3029</v>
      </c>
      <c r="F257" t="s">
        <v>3025</v>
      </c>
      <c r="G257">
        <v>2580.3076169999999</v>
      </c>
      <c r="H257">
        <v>2761.5812989999999</v>
      </c>
      <c r="I257">
        <v>2936.0473630000001</v>
      </c>
      <c r="J257">
        <v>3020.1083979999999</v>
      </c>
      <c r="K257">
        <v>3117.36499</v>
      </c>
      <c r="L257">
        <v>3245.649414</v>
      </c>
      <c r="M257">
        <v>3381.7441410000001</v>
      </c>
      <c r="N257">
        <v>3514.8942870000001</v>
      </c>
      <c r="O257">
        <v>3661.3173830000001</v>
      </c>
      <c r="P257">
        <v>3825.0112300000001</v>
      </c>
      <c r="Q257">
        <v>3998.149414</v>
      </c>
      <c r="R257">
        <v>4166.5307620000003</v>
      </c>
      <c r="S257">
        <v>4341.4321289999998</v>
      </c>
      <c r="T257">
        <v>4512.2944340000004</v>
      </c>
      <c r="U257">
        <v>4690.765625</v>
      </c>
      <c r="V257">
        <v>4885.5083009999998</v>
      </c>
      <c r="W257">
        <v>5064.4033200000003</v>
      </c>
      <c r="X257">
        <v>5225.3579099999997</v>
      </c>
      <c r="Y257">
        <v>5401.6547849999997</v>
      </c>
      <c r="Z257">
        <v>5586.2319340000004</v>
      </c>
      <c r="AA257">
        <v>5772.7348629999997</v>
      </c>
      <c r="AB257">
        <v>5967.9931640000004</v>
      </c>
      <c r="AC257">
        <v>6165.4072269999997</v>
      </c>
      <c r="AD257">
        <v>6372.8808589999999</v>
      </c>
      <c r="AE257">
        <v>6569.7153319999998</v>
      </c>
      <c r="AF257">
        <v>6776.298828</v>
      </c>
      <c r="AG257">
        <v>6998.466797</v>
      </c>
      <c r="AH257">
        <v>7200.0898440000001</v>
      </c>
      <c r="AI257">
        <v>7429.611328</v>
      </c>
      <c r="AJ257">
        <v>7674.6757809999999</v>
      </c>
      <c r="AK257">
        <v>7903.6948240000002</v>
      </c>
      <c r="AL257" s="109">
        <v>3.7999999999999999E-2</v>
      </c>
    </row>
    <row r="258" spans="2:38" ht="15" customHeight="1">
      <c r="C258" t="s">
        <v>133</v>
      </c>
      <c r="E258" t="s">
        <v>3030</v>
      </c>
    </row>
    <row r="259" spans="2:38" ht="15" customHeight="1">
      <c r="B259" s="111" t="s">
        <v>616</v>
      </c>
      <c r="C259" t="s">
        <v>1351</v>
      </c>
      <c r="D259" t="s">
        <v>3031</v>
      </c>
      <c r="E259" t="s">
        <v>3032</v>
      </c>
      <c r="F259" t="s">
        <v>1294</v>
      </c>
      <c r="G259">
        <v>425.03616299999999</v>
      </c>
      <c r="H259">
        <v>370.24560500000001</v>
      </c>
      <c r="I259">
        <v>252.653122</v>
      </c>
      <c r="J259">
        <v>226.24581900000001</v>
      </c>
      <c r="K259">
        <v>293.446594</v>
      </c>
      <c r="L259">
        <v>287.95434599999999</v>
      </c>
      <c r="M259">
        <v>269.74572799999999</v>
      </c>
      <c r="N259">
        <v>298.33557100000002</v>
      </c>
      <c r="O259">
        <v>297.11917099999999</v>
      </c>
      <c r="P259">
        <v>307.34466600000002</v>
      </c>
      <c r="Q259">
        <v>308.88790899999998</v>
      </c>
      <c r="R259">
        <v>287.654358</v>
      </c>
      <c r="S259">
        <v>306.24054000000001</v>
      </c>
      <c r="T259">
        <v>305.51928700000002</v>
      </c>
      <c r="U259">
        <v>308.330963</v>
      </c>
      <c r="V259">
        <v>291.13928199999998</v>
      </c>
      <c r="W259">
        <v>309.98889200000002</v>
      </c>
      <c r="X259">
        <v>310.407532</v>
      </c>
      <c r="Y259">
        <v>296.98941000000002</v>
      </c>
      <c r="Z259">
        <v>313.76461799999998</v>
      </c>
      <c r="AA259">
        <v>312.93249500000002</v>
      </c>
      <c r="AB259">
        <v>296.40905800000002</v>
      </c>
      <c r="AC259">
        <v>313.66189600000001</v>
      </c>
      <c r="AD259">
        <v>313.04077100000001</v>
      </c>
      <c r="AE259">
        <v>318.13922100000002</v>
      </c>
      <c r="AF259">
        <v>314.39709499999998</v>
      </c>
      <c r="AG259">
        <v>316.72891199999998</v>
      </c>
      <c r="AH259">
        <v>317.82919299999998</v>
      </c>
      <c r="AI259">
        <v>316.59680200000003</v>
      </c>
      <c r="AJ259">
        <v>315.79705799999999</v>
      </c>
      <c r="AK259">
        <v>316.30053700000002</v>
      </c>
      <c r="AL259" s="109">
        <v>-0.01</v>
      </c>
    </row>
    <row r="260" spans="2:38" ht="15" customHeight="1">
      <c r="B260" s="111" t="s">
        <v>615</v>
      </c>
      <c r="C260" t="s">
        <v>1257</v>
      </c>
      <c r="D260" t="s">
        <v>3033</v>
      </c>
      <c r="E260" t="s">
        <v>3034</v>
      </c>
      <c r="F260" t="s">
        <v>1294</v>
      </c>
      <c r="G260">
        <v>413.53491200000002</v>
      </c>
      <c r="H260">
        <v>474.50048800000002</v>
      </c>
      <c r="I260">
        <v>704.24414100000001</v>
      </c>
      <c r="J260">
        <v>747.77252199999998</v>
      </c>
      <c r="K260">
        <v>617.69500700000003</v>
      </c>
      <c r="L260">
        <v>623.54443400000002</v>
      </c>
      <c r="M260">
        <v>651.77941899999996</v>
      </c>
      <c r="N260">
        <v>593.12518299999999</v>
      </c>
      <c r="O260">
        <v>594.11492899999996</v>
      </c>
      <c r="P260">
        <v>572.40936299999998</v>
      </c>
      <c r="Q260">
        <v>577.09655799999996</v>
      </c>
      <c r="R260">
        <v>618.64599599999997</v>
      </c>
      <c r="S260">
        <v>579.948486</v>
      </c>
      <c r="T260">
        <v>579.65319799999997</v>
      </c>
      <c r="U260">
        <v>572.24395800000002</v>
      </c>
      <c r="V260">
        <v>607.745361</v>
      </c>
      <c r="W260">
        <v>570.14923099999999</v>
      </c>
      <c r="X260">
        <v>567.50323500000002</v>
      </c>
      <c r="Y260">
        <v>591.57428000000004</v>
      </c>
      <c r="Z260">
        <v>556.13769500000001</v>
      </c>
      <c r="AA260">
        <v>550.32708700000001</v>
      </c>
      <c r="AB260">
        <v>580.63720699999999</v>
      </c>
      <c r="AC260">
        <v>539.14996299999996</v>
      </c>
      <c r="AD260">
        <v>535.70849599999997</v>
      </c>
      <c r="AE260">
        <v>517.95916699999998</v>
      </c>
      <c r="AF260">
        <v>517.56463599999995</v>
      </c>
      <c r="AG260">
        <v>506.65536500000002</v>
      </c>
      <c r="AH260">
        <v>499.68572999999998</v>
      </c>
      <c r="AI260">
        <v>499.529877</v>
      </c>
      <c r="AJ260">
        <v>494.734039</v>
      </c>
      <c r="AK260">
        <v>487.25003099999998</v>
      </c>
      <c r="AL260" s="109">
        <v>5.0000000000000001E-3</v>
      </c>
    </row>
    <row r="261" spans="2:38" ht="15" customHeight="1">
      <c r="B261" s="111" t="s">
        <v>614</v>
      </c>
      <c r="C261" t="s">
        <v>1354</v>
      </c>
      <c r="D261" t="s">
        <v>3035</v>
      </c>
      <c r="E261" t="s">
        <v>3036</v>
      </c>
      <c r="F261" t="s">
        <v>1294</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ht="15" customHeight="1">
      <c r="B262" s="111" t="s">
        <v>613</v>
      </c>
      <c r="C262" t="s">
        <v>1355</v>
      </c>
      <c r="D262" t="s">
        <v>3037</v>
      </c>
      <c r="E262" t="s">
        <v>3038</v>
      </c>
      <c r="F262" t="s">
        <v>1294</v>
      </c>
      <c r="G262">
        <v>17.315902999999999</v>
      </c>
      <c r="H262">
        <v>36.718674</v>
      </c>
      <c r="I262">
        <v>17.100639000000001</v>
      </c>
      <c r="J262">
        <v>18.175018000000001</v>
      </c>
      <c r="K262">
        <v>30.260731</v>
      </c>
      <c r="L262">
        <v>33.053322000000001</v>
      </c>
      <c r="M262">
        <v>34.955939999999998</v>
      </c>
      <c r="N262">
        <v>42.351486000000001</v>
      </c>
      <c r="O262">
        <v>43.570652000000003</v>
      </c>
      <c r="P262">
        <v>47.041564999999999</v>
      </c>
      <c r="Q262">
        <v>43.275649999999999</v>
      </c>
      <c r="R262">
        <v>40.027729000000001</v>
      </c>
      <c r="S262">
        <v>45.376812000000001</v>
      </c>
      <c r="T262">
        <v>46.843704000000002</v>
      </c>
      <c r="U262">
        <v>49.102119000000002</v>
      </c>
      <c r="V262">
        <v>45.52393</v>
      </c>
      <c r="W262">
        <v>49.935234000000001</v>
      </c>
      <c r="X262">
        <v>51.650298999999997</v>
      </c>
      <c r="Y262">
        <v>51.096953999999997</v>
      </c>
      <c r="Z262">
        <v>56.260711999999998</v>
      </c>
      <c r="AA262">
        <v>61.169593999999996</v>
      </c>
      <c r="AB262">
        <v>59.988880000000002</v>
      </c>
      <c r="AC262">
        <v>68.321358000000004</v>
      </c>
      <c r="AD262">
        <v>71.590667999999994</v>
      </c>
      <c r="AE262">
        <v>77.730148</v>
      </c>
      <c r="AF262">
        <v>82.270934999999994</v>
      </c>
      <c r="AG262">
        <v>87.080887000000004</v>
      </c>
      <c r="AH262">
        <v>90.691199999999995</v>
      </c>
      <c r="AI262">
        <v>92.562622000000005</v>
      </c>
      <c r="AJ262">
        <v>96.801299999999998</v>
      </c>
      <c r="AK262">
        <v>101.31399500000001</v>
      </c>
      <c r="AL262" s="109">
        <v>6.0999999999999999E-2</v>
      </c>
    </row>
    <row r="263" spans="2:38" ht="15" customHeight="1"/>
    <row r="264" spans="2:38" ht="15" customHeight="1"/>
    <row r="265" spans="2:38" ht="15" customHeight="1"/>
    <row r="266" spans="2:38" ht="15" customHeight="1"/>
    <row r="267" spans="2:38" ht="15" customHeight="1"/>
    <row r="268" spans="2:38" ht="15" customHeight="1"/>
    <row r="269" spans="2:38" ht="15" customHeight="1"/>
    <row r="270" spans="2:38" ht="15"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L262"/>
  <sheetViews>
    <sheetView topLeftCell="A107" workbookViewId="0">
      <selection sqref="A1:XFD1048576"/>
    </sheetView>
  </sheetViews>
  <sheetFormatPr defaultColWidth="9.08984375" defaultRowHeight="14.5"/>
  <sheetData>
    <row r="1" spans="2:38" ht="15" customHeight="1">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c r="AL1" t="s">
        <v>3065</v>
      </c>
    </row>
    <row r="11" spans="2:38">
      <c r="B11" t="s">
        <v>2544</v>
      </c>
    </row>
    <row r="12" spans="2:38">
      <c r="B12" t="s">
        <v>3066</v>
      </c>
    </row>
    <row r="13" spans="2:38">
      <c r="B13" t="s">
        <v>3067</v>
      </c>
    </row>
    <row r="14" spans="2:38">
      <c r="B14" t="s">
        <v>1198</v>
      </c>
    </row>
    <row r="15" spans="2:38">
      <c r="C15" t="s">
        <v>1199</v>
      </c>
      <c r="D15" t="s">
        <v>1288</v>
      </c>
      <c r="E15" t="s">
        <v>1289</v>
      </c>
      <c r="F15">
        <v>2019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3065</v>
      </c>
    </row>
    <row r="16" spans="2:38">
      <c r="B16" t="s">
        <v>831</v>
      </c>
      <c r="D16" t="s">
        <v>3068</v>
      </c>
    </row>
    <row r="17" spans="1:38">
      <c r="B17" t="s">
        <v>2547</v>
      </c>
      <c r="D17" t="s">
        <v>3069</v>
      </c>
    </row>
    <row r="18" spans="1:38">
      <c r="B18" t="s">
        <v>1221</v>
      </c>
      <c r="D18" t="s">
        <v>3070</v>
      </c>
    </row>
    <row r="19" spans="1:38">
      <c r="A19" s="14" t="s">
        <v>115</v>
      </c>
      <c r="B19" t="s">
        <v>1266</v>
      </c>
      <c r="C19" t="s">
        <v>2574</v>
      </c>
      <c r="D19" t="s">
        <v>3071</v>
      </c>
      <c r="E19" t="s">
        <v>1894</v>
      </c>
      <c r="F19">
        <v>45.338524</v>
      </c>
      <c r="G19">
        <v>45.788283999999997</v>
      </c>
      <c r="H19">
        <v>46.912452999999999</v>
      </c>
      <c r="I19">
        <v>47.608184999999999</v>
      </c>
      <c r="J19">
        <v>48.372050999999999</v>
      </c>
      <c r="K19">
        <v>48.945735999999997</v>
      </c>
      <c r="L19">
        <v>49.610019999999999</v>
      </c>
      <c r="M19">
        <v>50.23959</v>
      </c>
      <c r="N19">
        <v>50.934586000000003</v>
      </c>
      <c r="O19">
        <v>51.568053999999997</v>
      </c>
      <c r="P19">
        <v>52.208961000000002</v>
      </c>
      <c r="Q19">
        <v>52.738464</v>
      </c>
      <c r="R19">
        <v>53.561646000000003</v>
      </c>
      <c r="S19">
        <v>54.217136000000004</v>
      </c>
      <c r="T19">
        <v>54.899765000000002</v>
      </c>
      <c r="U19">
        <v>55.501263000000002</v>
      </c>
      <c r="V19">
        <v>56.200676000000001</v>
      </c>
      <c r="W19">
        <v>56.891013999999998</v>
      </c>
      <c r="X19">
        <v>57.387309999999999</v>
      </c>
      <c r="Y19">
        <v>57.848193999999999</v>
      </c>
      <c r="Z19">
        <v>58.258121000000003</v>
      </c>
      <c r="AA19">
        <v>58.647995000000002</v>
      </c>
      <c r="AB19">
        <v>59.020535000000002</v>
      </c>
      <c r="AC19">
        <v>59.377746999999999</v>
      </c>
      <c r="AD19">
        <v>59.672009000000003</v>
      </c>
      <c r="AE19">
        <v>60.044643000000001</v>
      </c>
      <c r="AF19">
        <v>60.455593</v>
      </c>
      <c r="AG19">
        <v>61.005057999999998</v>
      </c>
      <c r="AH19">
        <v>61.351241999999999</v>
      </c>
      <c r="AI19">
        <v>61.864722999999998</v>
      </c>
      <c r="AJ19">
        <v>62.415005000000001</v>
      </c>
      <c r="AK19">
        <v>63.041077000000001</v>
      </c>
      <c r="AL19" s="109">
        <v>1.0999999999999999E-2</v>
      </c>
    </row>
    <row r="20" spans="1:38">
      <c r="A20" s="14" t="s">
        <v>114</v>
      </c>
      <c r="B20" t="s">
        <v>1352</v>
      </c>
      <c r="C20" t="s">
        <v>2576</v>
      </c>
      <c r="D20" t="s">
        <v>3072</v>
      </c>
      <c r="E20" t="s">
        <v>1894</v>
      </c>
      <c r="F20">
        <v>12.993387999999999</v>
      </c>
      <c r="G20">
        <v>13.085564</v>
      </c>
      <c r="H20">
        <v>13.426015</v>
      </c>
      <c r="I20">
        <v>13.682649</v>
      </c>
      <c r="J20">
        <v>13.986616</v>
      </c>
      <c r="K20">
        <v>14.255686000000001</v>
      </c>
      <c r="L20">
        <v>14.576639</v>
      </c>
      <c r="M20">
        <v>14.91924</v>
      </c>
      <c r="N20">
        <v>15.298795</v>
      </c>
      <c r="O20">
        <v>15.655293</v>
      </c>
      <c r="P20">
        <v>16.036183999999999</v>
      </c>
      <c r="Q20">
        <v>16.403683000000001</v>
      </c>
      <c r="R20">
        <v>16.869240000000001</v>
      </c>
      <c r="S20">
        <v>17.3323</v>
      </c>
      <c r="T20">
        <v>17.859477999999999</v>
      </c>
      <c r="U20">
        <v>18.381401</v>
      </c>
      <c r="V20">
        <v>18.955078</v>
      </c>
      <c r="W20">
        <v>19.562397000000001</v>
      </c>
      <c r="X20">
        <v>20.127655000000001</v>
      </c>
      <c r="Y20">
        <v>20.680295999999998</v>
      </c>
      <c r="Z20">
        <v>21.201677</v>
      </c>
      <c r="AA20">
        <v>21.717047000000001</v>
      </c>
      <c r="AB20">
        <v>22.233829</v>
      </c>
      <c r="AC20">
        <v>22.74757</v>
      </c>
      <c r="AD20">
        <v>23.234901000000001</v>
      </c>
      <c r="AE20">
        <v>23.752506</v>
      </c>
      <c r="AF20">
        <v>24.289179000000001</v>
      </c>
      <c r="AG20">
        <v>24.883963000000001</v>
      </c>
      <c r="AH20">
        <v>25.396719000000001</v>
      </c>
      <c r="AI20">
        <v>25.982728999999999</v>
      </c>
      <c r="AJ20">
        <v>26.591958999999999</v>
      </c>
      <c r="AK20">
        <v>27.240181</v>
      </c>
      <c r="AL20" s="109">
        <v>2.4E-2</v>
      </c>
    </row>
    <row r="21" spans="1:38">
      <c r="A21" s="14" t="s">
        <v>853</v>
      </c>
      <c r="B21" t="s">
        <v>1273</v>
      </c>
      <c r="C21" t="s">
        <v>2578</v>
      </c>
      <c r="D21" t="s">
        <v>3073</v>
      </c>
      <c r="E21" t="s">
        <v>1894</v>
      </c>
      <c r="F21">
        <v>1.0973999999999999E-2</v>
      </c>
      <c r="G21">
        <v>1.5585999999999999E-2</v>
      </c>
      <c r="H21">
        <v>2.0188000000000001E-2</v>
      </c>
      <c r="I21">
        <v>2.444E-2</v>
      </c>
      <c r="J21">
        <v>2.8656000000000001E-2</v>
      </c>
      <c r="K21">
        <v>3.2684999999999999E-2</v>
      </c>
      <c r="L21">
        <v>3.6714999999999998E-2</v>
      </c>
      <c r="M21">
        <v>4.0721E-2</v>
      </c>
      <c r="N21">
        <v>4.4825999999999998E-2</v>
      </c>
      <c r="O21">
        <v>4.8932999999999997E-2</v>
      </c>
      <c r="P21">
        <v>5.3137999999999998E-2</v>
      </c>
      <c r="Q21">
        <v>5.7251000000000003E-2</v>
      </c>
      <c r="R21">
        <v>6.1745000000000001E-2</v>
      </c>
      <c r="S21">
        <v>6.6189999999999999E-2</v>
      </c>
      <c r="T21">
        <v>7.0832000000000006E-2</v>
      </c>
      <c r="U21">
        <v>7.5462000000000001E-2</v>
      </c>
      <c r="V21">
        <v>8.0383999999999997E-2</v>
      </c>
      <c r="W21">
        <v>8.5558999999999996E-2</v>
      </c>
      <c r="X21">
        <v>9.0691999999999995E-2</v>
      </c>
      <c r="Y21">
        <v>9.6003000000000005E-2</v>
      </c>
      <c r="Z21">
        <v>0.101338</v>
      </c>
      <c r="AA21">
        <v>0.106766</v>
      </c>
      <c r="AB21">
        <v>0.112318</v>
      </c>
      <c r="AC21">
        <v>0.118038</v>
      </c>
      <c r="AD21">
        <v>0.123782</v>
      </c>
      <c r="AE21">
        <v>0.129915</v>
      </c>
      <c r="AF21">
        <v>0.136434</v>
      </c>
      <c r="AG21">
        <v>0.143651</v>
      </c>
      <c r="AH21">
        <v>0.150753</v>
      </c>
      <c r="AI21">
        <v>0.15869900000000001</v>
      </c>
      <c r="AJ21">
        <v>0.16719000000000001</v>
      </c>
      <c r="AK21">
        <v>0.176341</v>
      </c>
      <c r="AL21" s="109">
        <v>9.4E-2</v>
      </c>
    </row>
    <row r="22" spans="1:38">
      <c r="A22" s="14" t="s">
        <v>113</v>
      </c>
      <c r="B22" t="s">
        <v>1282</v>
      </c>
      <c r="C22" t="s">
        <v>2580</v>
      </c>
      <c r="D22" t="s">
        <v>3074</v>
      </c>
      <c r="E22" t="s">
        <v>1894</v>
      </c>
      <c r="F22">
        <v>6.4700000000000001E-3</v>
      </c>
      <c r="G22">
        <v>9.3130000000000001E-3</v>
      </c>
      <c r="H22">
        <v>1.2081E-2</v>
      </c>
      <c r="I22">
        <v>1.4557E-2</v>
      </c>
      <c r="J22">
        <v>1.6896999999999999E-2</v>
      </c>
      <c r="K22">
        <v>1.9022000000000001E-2</v>
      </c>
      <c r="L22">
        <v>2.1052000000000001E-2</v>
      </c>
      <c r="M22">
        <v>2.2974999999999999E-2</v>
      </c>
      <c r="N22">
        <v>2.486E-2</v>
      </c>
      <c r="O22">
        <v>2.6644000000000001E-2</v>
      </c>
      <c r="P22">
        <v>2.8382999999999999E-2</v>
      </c>
      <c r="Q22">
        <v>2.9987E-2</v>
      </c>
      <c r="R22">
        <v>3.1701E-2</v>
      </c>
      <c r="S22">
        <v>3.3299000000000002E-2</v>
      </c>
      <c r="T22">
        <v>3.492E-2</v>
      </c>
      <c r="U22">
        <v>3.6471999999999997E-2</v>
      </c>
      <c r="V22">
        <v>3.8091E-2</v>
      </c>
      <c r="W22">
        <v>3.9747999999999999E-2</v>
      </c>
      <c r="X22">
        <v>4.1317E-2</v>
      </c>
      <c r="Y22">
        <v>4.2903999999999998E-2</v>
      </c>
      <c r="Z22">
        <v>4.4456000000000002E-2</v>
      </c>
      <c r="AA22">
        <v>4.6025999999999997E-2</v>
      </c>
      <c r="AB22">
        <v>4.7642999999999998E-2</v>
      </c>
      <c r="AC22">
        <v>4.9410000000000003E-2</v>
      </c>
      <c r="AD22">
        <v>5.1302E-2</v>
      </c>
      <c r="AE22">
        <v>5.3527999999999999E-2</v>
      </c>
      <c r="AF22">
        <v>5.6118000000000001E-2</v>
      </c>
      <c r="AG22">
        <v>5.9241000000000002E-2</v>
      </c>
      <c r="AH22">
        <v>6.2593999999999997E-2</v>
      </c>
      <c r="AI22">
        <v>6.6616999999999996E-2</v>
      </c>
      <c r="AJ22">
        <v>7.1225999999999998E-2</v>
      </c>
      <c r="AK22">
        <v>7.6518000000000003E-2</v>
      </c>
      <c r="AL22" s="109">
        <v>8.3000000000000004E-2</v>
      </c>
    </row>
    <row r="23" spans="1:38">
      <c r="A23" s="14" t="s">
        <v>114</v>
      </c>
      <c r="B23" t="s">
        <v>2548</v>
      </c>
      <c r="C23" t="s">
        <v>2582</v>
      </c>
      <c r="D23" t="s">
        <v>3075</v>
      </c>
      <c r="E23" t="s">
        <v>1894</v>
      </c>
      <c r="F23">
        <v>3.7658459999999998</v>
      </c>
      <c r="G23">
        <v>4.0269579999999996</v>
      </c>
      <c r="H23">
        <v>4.3382360000000002</v>
      </c>
      <c r="I23">
        <v>4.6058060000000003</v>
      </c>
      <c r="J23">
        <v>4.8769720000000003</v>
      </c>
      <c r="K23">
        <v>5.1299029999999997</v>
      </c>
      <c r="L23">
        <v>5.4042149999999998</v>
      </c>
      <c r="M23">
        <v>5.6910990000000004</v>
      </c>
      <c r="N23">
        <v>6.0002329999999997</v>
      </c>
      <c r="O23">
        <v>6.3149290000000002</v>
      </c>
      <c r="P23">
        <v>6.6534370000000003</v>
      </c>
      <c r="Q23">
        <v>6.9958359999999997</v>
      </c>
      <c r="R23">
        <v>7.3890659999999997</v>
      </c>
      <c r="S23">
        <v>7.7803979999999999</v>
      </c>
      <c r="T23">
        <v>8.1963489999999997</v>
      </c>
      <c r="U23">
        <v>8.6005299999999991</v>
      </c>
      <c r="V23">
        <v>9.0316989999999997</v>
      </c>
      <c r="W23">
        <v>9.4831579999999995</v>
      </c>
      <c r="X23">
        <v>9.9278499999999994</v>
      </c>
      <c r="Y23">
        <v>10.378411</v>
      </c>
      <c r="Z23">
        <v>10.864091999999999</v>
      </c>
      <c r="AA23">
        <v>11.382462</v>
      </c>
      <c r="AB23">
        <v>11.932074999999999</v>
      </c>
      <c r="AC23">
        <v>12.513221</v>
      </c>
      <c r="AD23">
        <v>13.108843999999999</v>
      </c>
      <c r="AE23">
        <v>13.756455000000001</v>
      </c>
      <c r="AF23">
        <v>14.446859999999999</v>
      </c>
      <c r="AG23">
        <v>15.205769</v>
      </c>
      <c r="AH23">
        <v>15.949208</v>
      </c>
      <c r="AI23">
        <v>16.787099999999999</v>
      </c>
      <c r="AJ23">
        <v>17.678599999999999</v>
      </c>
      <c r="AK23">
        <v>18.642465999999999</v>
      </c>
      <c r="AL23" s="109">
        <v>5.2999999999999999E-2</v>
      </c>
    </row>
    <row r="24" spans="1:38">
      <c r="A24" s="14" t="s">
        <v>112</v>
      </c>
      <c r="B24" t="s">
        <v>1577</v>
      </c>
      <c r="C24" t="s">
        <v>2584</v>
      </c>
      <c r="D24" t="s">
        <v>3076</v>
      </c>
      <c r="E24" t="s">
        <v>1894</v>
      </c>
      <c r="F24">
        <v>1.196E-3</v>
      </c>
      <c r="G24">
        <v>6.3699999999999998E-3</v>
      </c>
      <c r="H24">
        <v>1.1726E-2</v>
      </c>
      <c r="I24">
        <v>1.7243000000000001E-2</v>
      </c>
      <c r="J24">
        <v>2.2969E-2</v>
      </c>
      <c r="K24">
        <v>2.8681999999999999E-2</v>
      </c>
      <c r="L24">
        <v>3.4469E-2</v>
      </c>
      <c r="M24">
        <v>4.0264000000000001E-2</v>
      </c>
      <c r="N24">
        <v>4.6150999999999998E-2</v>
      </c>
      <c r="O24">
        <v>5.1985000000000003E-2</v>
      </c>
      <c r="P24">
        <v>5.7835999999999999E-2</v>
      </c>
      <c r="Q24">
        <v>6.3519999999999993E-2</v>
      </c>
      <c r="R24">
        <v>6.9581000000000004E-2</v>
      </c>
      <c r="S24">
        <v>7.5558E-2</v>
      </c>
      <c r="T24">
        <v>8.1714999999999996E-2</v>
      </c>
      <c r="U24">
        <v>8.7892999999999999E-2</v>
      </c>
      <c r="V24">
        <v>9.4470999999999999E-2</v>
      </c>
      <c r="W24">
        <v>0.10138999999999999</v>
      </c>
      <c r="X24">
        <v>0.108333</v>
      </c>
      <c r="Y24">
        <v>0.115579</v>
      </c>
      <c r="Z24">
        <v>0.12299499999999999</v>
      </c>
      <c r="AA24">
        <v>0.13064999999999999</v>
      </c>
      <c r="AB24">
        <v>0.138547</v>
      </c>
      <c r="AC24">
        <v>0.146707</v>
      </c>
      <c r="AD24">
        <v>0.15472</v>
      </c>
      <c r="AE24">
        <v>0.16304199999999999</v>
      </c>
      <c r="AF24">
        <v>0.171683</v>
      </c>
      <c r="AG24">
        <v>0.18102399999999999</v>
      </c>
      <c r="AH24">
        <v>0.190083</v>
      </c>
      <c r="AI24">
        <v>0.20007900000000001</v>
      </c>
      <c r="AJ24">
        <v>0.2107</v>
      </c>
      <c r="AK24">
        <v>0.22218199999999999</v>
      </c>
      <c r="AL24" s="109">
        <v>0.184</v>
      </c>
    </row>
    <row r="25" spans="1:38">
      <c r="A25" s="14" t="s">
        <v>116</v>
      </c>
      <c r="B25" t="s">
        <v>2549</v>
      </c>
      <c r="C25" t="s">
        <v>2586</v>
      </c>
      <c r="D25" t="s">
        <v>3077</v>
      </c>
      <c r="E25" t="s">
        <v>1894</v>
      </c>
      <c r="F25">
        <v>0</v>
      </c>
      <c r="G25">
        <v>5.8529999999999997E-3</v>
      </c>
      <c r="H25">
        <v>1.1892E-2</v>
      </c>
      <c r="I25">
        <v>1.8107000000000002E-2</v>
      </c>
      <c r="J25">
        <v>2.4537E-2</v>
      </c>
      <c r="K25">
        <v>3.0942000000000001E-2</v>
      </c>
      <c r="L25">
        <v>3.7413000000000002E-2</v>
      </c>
      <c r="M25">
        <v>4.3880000000000002E-2</v>
      </c>
      <c r="N25">
        <v>5.0436000000000002E-2</v>
      </c>
      <c r="O25">
        <v>5.6926999999999998E-2</v>
      </c>
      <c r="P25">
        <v>6.3450999999999994E-2</v>
      </c>
      <c r="Q25">
        <v>6.9806000000000007E-2</v>
      </c>
      <c r="R25">
        <v>7.6573000000000002E-2</v>
      </c>
      <c r="S25">
        <v>8.3243999999999999E-2</v>
      </c>
      <c r="T25">
        <v>9.0151999999999996E-2</v>
      </c>
      <c r="U25">
        <v>9.7090999999999997E-2</v>
      </c>
      <c r="V25">
        <v>0.10445500000000001</v>
      </c>
      <c r="W25">
        <v>0.112183</v>
      </c>
      <c r="X25">
        <v>0.119925</v>
      </c>
      <c r="Y25">
        <v>0.127994</v>
      </c>
      <c r="Z25">
        <v>0.136243</v>
      </c>
      <c r="AA25">
        <v>0.14474000000000001</v>
      </c>
      <c r="AB25">
        <v>0.153498</v>
      </c>
      <c r="AC25">
        <v>0.162546</v>
      </c>
      <c r="AD25">
        <v>0.171433</v>
      </c>
      <c r="AE25">
        <v>0.180675</v>
      </c>
      <c r="AF25">
        <v>0.190275</v>
      </c>
      <c r="AG25">
        <v>0.20064499999999999</v>
      </c>
      <c r="AH25">
        <v>0.210698</v>
      </c>
      <c r="AI25">
        <v>0.22178700000000001</v>
      </c>
      <c r="AJ25">
        <v>0.233566</v>
      </c>
      <c r="AK25">
        <v>0.24629899999999999</v>
      </c>
      <c r="AL25" t="s">
        <v>146</v>
      </c>
    </row>
    <row r="26" spans="1:38">
      <c r="A26" s="14" t="s">
        <v>116</v>
      </c>
      <c r="B26" t="s">
        <v>2550</v>
      </c>
      <c r="C26" t="s">
        <v>2588</v>
      </c>
      <c r="D26" t="s">
        <v>3078</v>
      </c>
      <c r="E26" t="s">
        <v>1894</v>
      </c>
      <c r="F26">
        <v>0</v>
      </c>
      <c r="G26">
        <v>5.4299999999999999E-3</v>
      </c>
      <c r="H26">
        <v>1.1032E-2</v>
      </c>
      <c r="I26">
        <v>1.6796999999999999E-2</v>
      </c>
      <c r="J26">
        <v>2.2762000000000001E-2</v>
      </c>
      <c r="K26">
        <v>2.8704E-2</v>
      </c>
      <c r="L26">
        <v>3.4707000000000002E-2</v>
      </c>
      <c r="M26">
        <v>4.0707E-2</v>
      </c>
      <c r="N26">
        <v>4.6788000000000003E-2</v>
      </c>
      <c r="O26">
        <v>5.2809000000000002E-2</v>
      </c>
      <c r="P26">
        <v>5.8861999999999998E-2</v>
      </c>
      <c r="Q26">
        <v>6.4756999999999995E-2</v>
      </c>
      <c r="R26">
        <v>7.1034E-2</v>
      </c>
      <c r="S26">
        <v>7.7223E-2</v>
      </c>
      <c r="T26">
        <v>8.3630999999999997E-2</v>
      </c>
      <c r="U26">
        <v>9.0068999999999996E-2</v>
      </c>
      <c r="V26">
        <v>9.69E-2</v>
      </c>
      <c r="W26">
        <v>0.10406899999999999</v>
      </c>
      <c r="X26">
        <v>0.111251</v>
      </c>
      <c r="Y26">
        <v>0.11873599999999999</v>
      </c>
      <c r="Z26">
        <v>0.126389</v>
      </c>
      <c r="AA26">
        <v>0.134272</v>
      </c>
      <c r="AB26">
        <v>0.14239599999999999</v>
      </c>
      <c r="AC26">
        <v>0.15079000000000001</v>
      </c>
      <c r="AD26">
        <v>0.15903400000000001</v>
      </c>
      <c r="AE26">
        <v>0.16760800000000001</v>
      </c>
      <c r="AF26">
        <v>0.176513</v>
      </c>
      <c r="AG26">
        <v>0.18613299999999999</v>
      </c>
      <c r="AH26">
        <v>0.19545899999999999</v>
      </c>
      <c r="AI26">
        <v>0.20574500000000001</v>
      </c>
      <c r="AJ26">
        <v>0.216673</v>
      </c>
      <c r="AK26">
        <v>0.22848499999999999</v>
      </c>
      <c r="AL26" t="s">
        <v>146</v>
      </c>
    </row>
    <row r="27" spans="1:38">
      <c r="A27" s="14" t="s">
        <v>854</v>
      </c>
      <c r="B27" t="s">
        <v>1581</v>
      </c>
      <c r="C27" t="s">
        <v>2590</v>
      </c>
      <c r="D27" t="s">
        <v>3079</v>
      </c>
      <c r="E27" t="s">
        <v>1894</v>
      </c>
      <c r="F27">
        <v>0</v>
      </c>
      <c r="G27">
        <v>3.9999999999999998E-6</v>
      </c>
      <c r="H27">
        <v>7.9999999999999996E-6</v>
      </c>
      <c r="I27">
        <v>1.1E-5</v>
      </c>
      <c r="J27">
        <v>1.5E-5</v>
      </c>
      <c r="K27">
        <v>1.9000000000000001E-5</v>
      </c>
      <c r="L27">
        <v>2.1999999999999999E-5</v>
      </c>
      <c r="M27">
        <v>2.5000000000000001E-5</v>
      </c>
      <c r="N27">
        <v>2.9E-5</v>
      </c>
      <c r="O27">
        <v>3.1999999999999999E-5</v>
      </c>
      <c r="P27">
        <v>3.4999999999999997E-5</v>
      </c>
      <c r="Q27">
        <v>3.6999999999999998E-5</v>
      </c>
      <c r="R27">
        <v>4.0000000000000003E-5</v>
      </c>
      <c r="S27">
        <v>4.1999999999999998E-5</v>
      </c>
      <c r="T27">
        <v>4.3999999999999999E-5</v>
      </c>
      <c r="U27">
        <v>4.6E-5</v>
      </c>
      <c r="V27">
        <v>4.8000000000000001E-5</v>
      </c>
      <c r="W27">
        <v>5.0000000000000002E-5</v>
      </c>
      <c r="X27">
        <v>5.1E-5</v>
      </c>
      <c r="Y27">
        <v>5.3000000000000001E-5</v>
      </c>
      <c r="Z27">
        <v>5.3999999999999998E-5</v>
      </c>
      <c r="AA27">
        <v>5.5000000000000002E-5</v>
      </c>
      <c r="AB27">
        <v>5.5999999999999999E-5</v>
      </c>
      <c r="AC27">
        <v>5.7000000000000003E-5</v>
      </c>
      <c r="AD27">
        <v>5.7000000000000003E-5</v>
      </c>
      <c r="AE27">
        <v>5.8E-5</v>
      </c>
      <c r="AF27">
        <v>5.8E-5</v>
      </c>
      <c r="AG27">
        <v>5.8E-5</v>
      </c>
      <c r="AH27">
        <v>5.8E-5</v>
      </c>
      <c r="AI27">
        <v>5.7000000000000003E-5</v>
      </c>
      <c r="AJ27">
        <v>5.7000000000000003E-5</v>
      </c>
      <c r="AK27">
        <v>5.7000000000000003E-5</v>
      </c>
      <c r="AL27" t="s">
        <v>146</v>
      </c>
    </row>
    <row r="28" spans="1:38">
      <c r="B28" t="s">
        <v>2551</v>
      </c>
      <c r="C28" t="s">
        <v>2592</v>
      </c>
      <c r="D28" t="s">
        <v>3080</v>
      </c>
      <c r="E28" t="s">
        <v>1894</v>
      </c>
      <c r="F28">
        <v>62.116385999999999</v>
      </c>
      <c r="G28">
        <v>62.943370999999999</v>
      </c>
      <c r="H28">
        <v>64.743599000000003</v>
      </c>
      <c r="I28">
        <v>65.987815999999995</v>
      </c>
      <c r="J28">
        <v>67.351500999999999</v>
      </c>
      <c r="K28">
        <v>68.471275000000006</v>
      </c>
      <c r="L28">
        <v>69.755111999999997</v>
      </c>
      <c r="M28">
        <v>71.038391000000004</v>
      </c>
      <c r="N28">
        <v>72.446449000000001</v>
      </c>
      <c r="O28">
        <v>73.775642000000005</v>
      </c>
      <c r="P28">
        <v>75.160049000000001</v>
      </c>
      <c r="Q28">
        <v>76.423125999999996</v>
      </c>
      <c r="R28">
        <v>78.130523999999994</v>
      </c>
      <c r="S28">
        <v>79.665405000000007</v>
      </c>
      <c r="T28">
        <v>81.316840999999997</v>
      </c>
      <c r="U28">
        <v>82.870200999999994</v>
      </c>
      <c r="V28">
        <v>84.601653999999996</v>
      </c>
      <c r="W28">
        <v>86.379333000000003</v>
      </c>
      <c r="X28">
        <v>87.914253000000002</v>
      </c>
      <c r="Y28">
        <v>89.408103999999994</v>
      </c>
      <c r="Z28">
        <v>90.855507000000003</v>
      </c>
      <c r="AA28">
        <v>92.309944000000002</v>
      </c>
      <c r="AB28">
        <v>93.781006000000005</v>
      </c>
      <c r="AC28">
        <v>95.266006000000004</v>
      </c>
      <c r="AD28">
        <v>96.675811999999993</v>
      </c>
      <c r="AE28">
        <v>98.248458999999997</v>
      </c>
      <c r="AF28">
        <v>99.922531000000006</v>
      </c>
      <c r="AG28">
        <v>101.865318</v>
      </c>
      <c r="AH28">
        <v>103.506516</v>
      </c>
      <c r="AI28">
        <v>105.487534</v>
      </c>
      <c r="AJ28">
        <v>107.584824</v>
      </c>
      <c r="AK28">
        <v>109.87376399999999</v>
      </c>
      <c r="AL28" s="109">
        <v>1.9E-2</v>
      </c>
    </row>
    <row r="29" spans="1:38">
      <c r="B29" t="s">
        <v>1223</v>
      </c>
      <c r="D29" t="s">
        <v>3081</v>
      </c>
    </row>
    <row r="30" spans="1:38">
      <c r="A30" s="14" t="s">
        <v>115</v>
      </c>
      <c r="B30" t="s">
        <v>1266</v>
      </c>
      <c r="C30" t="s">
        <v>2595</v>
      </c>
      <c r="D30" t="s">
        <v>3082</v>
      </c>
      <c r="E30" t="s">
        <v>1894</v>
      </c>
      <c r="F30">
        <v>37.390987000000003</v>
      </c>
      <c r="G30">
        <v>37.651057999999999</v>
      </c>
      <c r="H30">
        <v>38.255333</v>
      </c>
      <c r="I30">
        <v>39.042721</v>
      </c>
      <c r="J30">
        <v>39.896670999999998</v>
      </c>
      <c r="K30">
        <v>40.529400000000003</v>
      </c>
      <c r="L30">
        <v>41.234603999999997</v>
      </c>
      <c r="M30">
        <v>42.001170999999999</v>
      </c>
      <c r="N30">
        <v>42.927920999999998</v>
      </c>
      <c r="O30">
        <v>43.856090999999999</v>
      </c>
      <c r="P30">
        <v>44.826850999999998</v>
      </c>
      <c r="Q30">
        <v>45.700695000000003</v>
      </c>
      <c r="R30">
        <v>46.816063</v>
      </c>
      <c r="S30">
        <v>47.872447999999999</v>
      </c>
      <c r="T30">
        <v>49.006832000000003</v>
      </c>
      <c r="U30">
        <v>50.061405000000001</v>
      </c>
      <c r="V30">
        <v>51.208477000000002</v>
      </c>
      <c r="W30">
        <v>52.445694000000003</v>
      </c>
      <c r="X30">
        <v>53.645896999999998</v>
      </c>
      <c r="Y30">
        <v>54.897556000000002</v>
      </c>
      <c r="Z30">
        <v>56.169155000000003</v>
      </c>
      <c r="AA30">
        <v>57.510933000000001</v>
      </c>
      <c r="AB30">
        <v>58.898468000000001</v>
      </c>
      <c r="AC30">
        <v>60.352451000000002</v>
      </c>
      <c r="AD30">
        <v>61.86562</v>
      </c>
      <c r="AE30">
        <v>63.564087000000001</v>
      </c>
      <c r="AF30">
        <v>65.405051999999998</v>
      </c>
      <c r="AG30">
        <v>67.477622999999994</v>
      </c>
      <c r="AH30">
        <v>69.356185999999994</v>
      </c>
      <c r="AI30">
        <v>71.449592999999993</v>
      </c>
      <c r="AJ30">
        <v>73.637810000000002</v>
      </c>
      <c r="AK30">
        <v>75.867867000000004</v>
      </c>
      <c r="AL30" s="109">
        <v>2.3E-2</v>
      </c>
    </row>
    <row r="31" spans="1:38">
      <c r="A31" s="14" t="s">
        <v>114</v>
      </c>
      <c r="B31" t="s">
        <v>1352</v>
      </c>
      <c r="C31" t="s">
        <v>2597</v>
      </c>
      <c r="D31" t="s">
        <v>3083</v>
      </c>
      <c r="E31" t="s">
        <v>1894</v>
      </c>
      <c r="F31">
        <v>16.566603000000001</v>
      </c>
      <c r="G31">
        <v>16.396280000000001</v>
      </c>
      <c r="H31">
        <v>16.439896000000001</v>
      </c>
      <c r="I31">
        <v>16.529689999999999</v>
      </c>
      <c r="J31">
        <v>16.688790999999998</v>
      </c>
      <c r="K31">
        <v>16.827316</v>
      </c>
      <c r="L31">
        <v>17.001038000000001</v>
      </c>
      <c r="M31">
        <v>17.231853000000001</v>
      </c>
      <c r="N31">
        <v>17.535267000000001</v>
      </c>
      <c r="O31">
        <v>17.869351999999999</v>
      </c>
      <c r="P31">
        <v>18.247271000000001</v>
      </c>
      <c r="Q31">
        <v>18.587626</v>
      </c>
      <c r="R31">
        <v>19.025107999999999</v>
      </c>
      <c r="S31">
        <v>19.452936000000001</v>
      </c>
      <c r="T31">
        <v>19.913948000000001</v>
      </c>
      <c r="U31">
        <v>20.349620999999999</v>
      </c>
      <c r="V31">
        <v>20.815242999999999</v>
      </c>
      <c r="W31">
        <v>21.332705000000001</v>
      </c>
      <c r="X31">
        <v>21.817457000000001</v>
      </c>
      <c r="Y31">
        <v>22.307468</v>
      </c>
      <c r="Z31">
        <v>22.81044</v>
      </c>
      <c r="AA31">
        <v>23.333673000000001</v>
      </c>
      <c r="AB31">
        <v>23.874891000000002</v>
      </c>
      <c r="AC31">
        <v>24.436152</v>
      </c>
      <c r="AD31">
        <v>25.008697999999999</v>
      </c>
      <c r="AE31">
        <v>25.639744</v>
      </c>
      <c r="AF31">
        <v>26.300379</v>
      </c>
      <c r="AG31">
        <v>27.032423000000001</v>
      </c>
      <c r="AH31">
        <v>27.666231</v>
      </c>
      <c r="AI31">
        <v>28.366410999999999</v>
      </c>
      <c r="AJ31">
        <v>29.091557999999999</v>
      </c>
      <c r="AK31">
        <v>29.820221</v>
      </c>
      <c r="AL31" s="109">
        <v>1.9E-2</v>
      </c>
    </row>
    <row r="32" spans="1:38">
      <c r="A32" s="14" t="s">
        <v>853</v>
      </c>
      <c r="B32" t="s">
        <v>1273</v>
      </c>
      <c r="C32" t="s">
        <v>2599</v>
      </c>
      <c r="D32" t="s">
        <v>3084</v>
      </c>
      <c r="E32" t="s">
        <v>1894</v>
      </c>
      <c r="F32">
        <v>5.5921999999999999E-2</v>
      </c>
      <c r="G32">
        <v>5.8422000000000002E-2</v>
      </c>
      <c r="H32">
        <v>6.1231000000000001E-2</v>
      </c>
      <c r="I32">
        <v>6.4163999999999999E-2</v>
      </c>
      <c r="J32">
        <v>6.7024E-2</v>
      </c>
      <c r="K32">
        <v>6.9318000000000005E-2</v>
      </c>
      <c r="L32">
        <v>7.1513999999999994E-2</v>
      </c>
      <c r="M32">
        <v>7.3596999999999996E-2</v>
      </c>
      <c r="N32">
        <v>7.5757000000000005E-2</v>
      </c>
      <c r="O32">
        <v>7.7814999999999995E-2</v>
      </c>
      <c r="P32">
        <v>7.9933000000000004E-2</v>
      </c>
      <c r="Q32">
        <v>8.1991999999999995E-2</v>
      </c>
      <c r="R32">
        <v>8.4631999999999999E-2</v>
      </c>
      <c r="S32">
        <v>8.7399000000000004E-2</v>
      </c>
      <c r="T32">
        <v>9.0812000000000004E-2</v>
      </c>
      <c r="U32">
        <v>9.4510999999999998E-2</v>
      </c>
      <c r="V32">
        <v>9.8367999999999997E-2</v>
      </c>
      <c r="W32">
        <v>0.10267900000000001</v>
      </c>
      <c r="X32">
        <v>0.107306</v>
      </c>
      <c r="Y32">
        <v>0.112402</v>
      </c>
      <c r="Z32">
        <v>0.117908</v>
      </c>
      <c r="AA32">
        <v>0.123947</v>
      </c>
      <c r="AB32">
        <v>0.13048199999999999</v>
      </c>
      <c r="AC32">
        <v>0.13749600000000001</v>
      </c>
      <c r="AD32">
        <v>0.14489199999999999</v>
      </c>
      <c r="AE32">
        <v>0.153001</v>
      </c>
      <c r="AF32">
        <v>0.161827</v>
      </c>
      <c r="AG32">
        <v>0.17168600000000001</v>
      </c>
      <c r="AH32">
        <v>0.18148</v>
      </c>
      <c r="AI32">
        <v>0.19229099999999999</v>
      </c>
      <c r="AJ32">
        <v>0.20347499999999999</v>
      </c>
      <c r="AK32">
        <v>0.21540500000000001</v>
      </c>
      <c r="AL32" s="109">
        <v>4.3999999999999997E-2</v>
      </c>
    </row>
    <row r="33" spans="1:38">
      <c r="A33" s="14" t="s">
        <v>113</v>
      </c>
      <c r="B33" t="s">
        <v>1282</v>
      </c>
      <c r="C33" t="s">
        <v>2601</v>
      </c>
      <c r="D33" t="s">
        <v>3085</v>
      </c>
      <c r="E33" t="s">
        <v>1894</v>
      </c>
      <c r="F33">
        <v>5.5612000000000002E-2</v>
      </c>
      <c r="G33">
        <v>6.5286999999999998E-2</v>
      </c>
      <c r="H33">
        <v>7.4654999999999999E-2</v>
      </c>
      <c r="I33">
        <v>8.4429000000000004E-2</v>
      </c>
      <c r="J33">
        <v>9.3921000000000004E-2</v>
      </c>
      <c r="K33">
        <v>0.102322</v>
      </c>
      <c r="L33">
        <v>0.110358</v>
      </c>
      <c r="M33">
        <v>0.118071</v>
      </c>
      <c r="N33">
        <v>0.12572800000000001</v>
      </c>
      <c r="O33">
        <v>0.133018</v>
      </c>
      <c r="P33">
        <v>0.140044</v>
      </c>
      <c r="Q33">
        <v>0.14629900000000001</v>
      </c>
      <c r="R33">
        <v>0.152974</v>
      </c>
      <c r="S33">
        <v>0.15912000000000001</v>
      </c>
      <c r="T33">
        <v>0.165322</v>
      </c>
      <c r="U33">
        <v>0.17105899999999999</v>
      </c>
      <c r="V33">
        <v>0.176927</v>
      </c>
      <c r="W33">
        <v>0.183001</v>
      </c>
      <c r="X33">
        <v>0.18904699999999999</v>
      </c>
      <c r="Y33">
        <v>0.19531000000000001</v>
      </c>
      <c r="Z33">
        <v>0.201764</v>
      </c>
      <c r="AA33">
        <v>0.20865300000000001</v>
      </c>
      <c r="AB33">
        <v>0.21584600000000001</v>
      </c>
      <c r="AC33">
        <v>0.22340399999999999</v>
      </c>
      <c r="AD33">
        <v>0.23105500000000001</v>
      </c>
      <c r="AE33">
        <v>0.239401</v>
      </c>
      <c r="AF33">
        <v>0.24857000000000001</v>
      </c>
      <c r="AG33">
        <v>0.25901099999999999</v>
      </c>
      <c r="AH33">
        <v>0.26900299999999999</v>
      </c>
      <c r="AI33">
        <v>0.28018599999999999</v>
      </c>
      <c r="AJ33">
        <v>0.29225899999999999</v>
      </c>
      <c r="AK33">
        <v>0.30513000000000001</v>
      </c>
      <c r="AL33" s="109">
        <v>5.6000000000000001E-2</v>
      </c>
    </row>
    <row r="34" spans="1:38">
      <c r="A34" s="14" t="s">
        <v>114</v>
      </c>
      <c r="B34" t="s">
        <v>2548</v>
      </c>
      <c r="C34" t="s">
        <v>2603</v>
      </c>
      <c r="D34" t="s">
        <v>3086</v>
      </c>
      <c r="E34" t="s">
        <v>1894</v>
      </c>
      <c r="F34">
        <v>0.53423900000000002</v>
      </c>
      <c r="G34">
        <v>0.58652700000000002</v>
      </c>
      <c r="H34">
        <v>0.637934</v>
      </c>
      <c r="I34">
        <v>0.69095700000000004</v>
      </c>
      <c r="J34">
        <v>0.74268299999999998</v>
      </c>
      <c r="K34">
        <v>0.78819300000000003</v>
      </c>
      <c r="L34">
        <v>0.83354200000000001</v>
      </c>
      <c r="M34">
        <v>0.87686900000000001</v>
      </c>
      <c r="N34">
        <v>0.92605300000000002</v>
      </c>
      <c r="O34">
        <v>0.97683500000000001</v>
      </c>
      <c r="P34">
        <v>1.0313369999999999</v>
      </c>
      <c r="Q34">
        <v>1.08677</v>
      </c>
      <c r="R34">
        <v>1.1505369999999999</v>
      </c>
      <c r="S34">
        <v>1.2158640000000001</v>
      </c>
      <c r="T34">
        <v>1.2856099999999999</v>
      </c>
      <c r="U34">
        <v>1.358646</v>
      </c>
      <c r="V34">
        <v>1.4376869999999999</v>
      </c>
      <c r="W34">
        <v>1.521798</v>
      </c>
      <c r="X34">
        <v>1.6080209999999999</v>
      </c>
      <c r="Y34">
        <v>1.6993689999999999</v>
      </c>
      <c r="Z34">
        <v>1.795857</v>
      </c>
      <c r="AA34">
        <v>1.8995789999999999</v>
      </c>
      <c r="AB34">
        <v>2.0079929999999999</v>
      </c>
      <c r="AC34">
        <v>2.1233209999999998</v>
      </c>
      <c r="AD34">
        <v>2.2442489999999999</v>
      </c>
      <c r="AE34">
        <v>2.3755730000000002</v>
      </c>
      <c r="AF34">
        <v>2.517299</v>
      </c>
      <c r="AG34">
        <v>2.6739329999999999</v>
      </c>
      <c r="AH34">
        <v>2.828532</v>
      </c>
      <c r="AI34">
        <v>2.9973200000000002</v>
      </c>
      <c r="AJ34">
        <v>3.1779609999999998</v>
      </c>
      <c r="AK34">
        <v>3.3688739999999999</v>
      </c>
      <c r="AL34" s="109">
        <v>6.0999999999999999E-2</v>
      </c>
    </row>
    <row r="35" spans="1:38">
      <c r="A35" s="14" t="s">
        <v>112</v>
      </c>
      <c r="B35" t="s">
        <v>1577</v>
      </c>
      <c r="C35" t="s">
        <v>2605</v>
      </c>
      <c r="D35" t="s">
        <v>3087</v>
      </c>
      <c r="E35" t="s">
        <v>1894</v>
      </c>
      <c r="F35">
        <v>7.1000000000000005E-5</v>
      </c>
      <c r="G35">
        <v>5.1609999999999998E-3</v>
      </c>
      <c r="H35">
        <v>9.7660000000000004E-3</v>
      </c>
      <c r="I35">
        <v>1.4656000000000001E-2</v>
      </c>
      <c r="J35">
        <v>1.9452000000000001E-2</v>
      </c>
      <c r="K35">
        <v>2.3952999999999999E-2</v>
      </c>
      <c r="L35">
        <v>2.8353E-2</v>
      </c>
      <c r="M35">
        <v>3.2732999999999998E-2</v>
      </c>
      <c r="N35">
        <v>3.7233000000000002E-2</v>
      </c>
      <c r="O35">
        <v>4.1780999999999999E-2</v>
      </c>
      <c r="P35">
        <v>4.6467000000000001E-2</v>
      </c>
      <c r="Q35">
        <v>5.1115000000000001E-2</v>
      </c>
      <c r="R35">
        <v>5.6113999999999997E-2</v>
      </c>
      <c r="S35">
        <v>6.1133E-2</v>
      </c>
      <c r="T35">
        <v>6.6396999999999998E-2</v>
      </c>
      <c r="U35">
        <v>7.1689000000000003E-2</v>
      </c>
      <c r="V35">
        <v>7.7237E-2</v>
      </c>
      <c r="W35">
        <v>8.3089999999999997E-2</v>
      </c>
      <c r="X35">
        <v>8.9113999999999999E-2</v>
      </c>
      <c r="Y35">
        <v>9.5493999999999996E-2</v>
      </c>
      <c r="Z35">
        <v>0.10194499999999999</v>
      </c>
      <c r="AA35">
        <v>0.108822</v>
      </c>
      <c r="AB35">
        <v>0.11605600000000001</v>
      </c>
      <c r="AC35">
        <v>0.123671</v>
      </c>
      <c r="AD35">
        <v>0.131604</v>
      </c>
      <c r="AE35">
        <v>0.14016500000000001</v>
      </c>
      <c r="AF35">
        <v>0.149365</v>
      </c>
      <c r="AG35">
        <v>0.159495</v>
      </c>
      <c r="AH35">
        <v>0.169539</v>
      </c>
      <c r="AI35">
        <v>0.180507</v>
      </c>
      <c r="AJ35">
        <v>0.19219</v>
      </c>
      <c r="AK35">
        <v>0.204486</v>
      </c>
      <c r="AL35" s="109">
        <v>0.29299999999999998</v>
      </c>
    </row>
    <row r="36" spans="1:38">
      <c r="A36" s="14" t="s">
        <v>116</v>
      </c>
      <c r="B36" t="s">
        <v>2549</v>
      </c>
      <c r="C36" t="s">
        <v>2607</v>
      </c>
      <c r="D36" t="s">
        <v>3088</v>
      </c>
      <c r="E36" t="s">
        <v>1894</v>
      </c>
      <c r="F36">
        <v>0</v>
      </c>
      <c r="G36">
        <v>5.6379999999999998E-3</v>
      </c>
      <c r="H36">
        <v>1.0749999999999999E-2</v>
      </c>
      <c r="I36">
        <v>1.6177E-2</v>
      </c>
      <c r="J36">
        <v>2.1499999999999998E-2</v>
      </c>
      <c r="K36">
        <v>2.6495999999999999E-2</v>
      </c>
      <c r="L36">
        <v>3.1379999999999998E-2</v>
      </c>
      <c r="M36">
        <v>3.6240000000000001E-2</v>
      </c>
      <c r="N36">
        <v>4.1232999999999999E-2</v>
      </c>
      <c r="O36">
        <v>4.6280000000000002E-2</v>
      </c>
      <c r="P36">
        <v>5.1478999999999997E-2</v>
      </c>
      <c r="Q36">
        <v>5.6634999999999998E-2</v>
      </c>
      <c r="R36">
        <v>6.2178999999999998E-2</v>
      </c>
      <c r="S36">
        <v>6.7746000000000001E-2</v>
      </c>
      <c r="T36">
        <v>7.3582999999999996E-2</v>
      </c>
      <c r="U36">
        <v>7.9455999999999999E-2</v>
      </c>
      <c r="V36">
        <v>8.5608000000000004E-2</v>
      </c>
      <c r="W36">
        <v>9.2099E-2</v>
      </c>
      <c r="X36">
        <v>9.8779000000000006E-2</v>
      </c>
      <c r="Y36">
        <v>0.105854</v>
      </c>
      <c r="Z36">
        <v>0.113008</v>
      </c>
      <c r="AA36">
        <v>0.12063400000000001</v>
      </c>
      <c r="AB36">
        <v>0.12865599999999999</v>
      </c>
      <c r="AC36">
        <v>0.1371</v>
      </c>
      <c r="AD36">
        <v>0.145896</v>
      </c>
      <c r="AE36">
        <v>0.15539</v>
      </c>
      <c r="AF36">
        <v>0.16558999999999999</v>
      </c>
      <c r="AG36">
        <v>0.17682300000000001</v>
      </c>
      <c r="AH36">
        <v>0.18795999999999999</v>
      </c>
      <c r="AI36">
        <v>0.20012199999999999</v>
      </c>
      <c r="AJ36">
        <v>0.21307799999999999</v>
      </c>
      <c r="AK36">
        <v>0.226713</v>
      </c>
      <c r="AL36" t="s">
        <v>146</v>
      </c>
    </row>
    <row r="37" spans="1:38">
      <c r="A37" s="14" t="s">
        <v>116</v>
      </c>
      <c r="B37" t="s">
        <v>2550</v>
      </c>
      <c r="C37" t="s">
        <v>2609</v>
      </c>
      <c r="D37" t="s">
        <v>3089</v>
      </c>
      <c r="E37" t="s">
        <v>1894</v>
      </c>
      <c r="F37">
        <v>0</v>
      </c>
      <c r="G37">
        <v>4.8609999999999999E-3</v>
      </c>
      <c r="H37">
        <v>9.2689999999999995E-3</v>
      </c>
      <c r="I37">
        <v>1.3949E-2</v>
      </c>
      <c r="J37">
        <v>1.8537999999999999E-2</v>
      </c>
      <c r="K37">
        <v>2.2846000000000002E-2</v>
      </c>
      <c r="L37">
        <v>2.7057000000000001E-2</v>
      </c>
      <c r="M37">
        <v>3.1247E-2</v>
      </c>
      <c r="N37">
        <v>3.5553000000000001E-2</v>
      </c>
      <c r="O37">
        <v>3.9904000000000002E-2</v>
      </c>
      <c r="P37">
        <v>4.4387000000000003E-2</v>
      </c>
      <c r="Q37">
        <v>4.8832E-2</v>
      </c>
      <c r="R37">
        <v>5.3613000000000001E-2</v>
      </c>
      <c r="S37">
        <v>5.8413E-2</v>
      </c>
      <c r="T37">
        <v>6.3446000000000002E-2</v>
      </c>
      <c r="U37">
        <v>6.8510000000000001E-2</v>
      </c>
      <c r="V37">
        <v>7.3814000000000005E-2</v>
      </c>
      <c r="W37">
        <v>7.9410999999999995E-2</v>
      </c>
      <c r="X37">
        <v>8.5170999999999997E-2</v>
      </c>
      <c r="Y37">
        <v>9.1271000000000005E-2</v>
      </c>
      <c r="Z37">
        <v>9.7438999999999998E-2</v>
      </c>
      <c r="AA37">
        <v>0.104014</v>
      </c>
      <c r="AB37">
        <v>0.110931</v>
      </c>
      <c r="AC37">
        <v>0.118212</v>
      </c>
      <c r="AD37">
        <v>0.12579699999999999</v>
      </c>
      <c r="AE37">
        <v>0.13398199999999999</v>
      </c>
      <c r="AF37">
        <v>0.14277699999999999</v>
      </c>
      <c r="AG37">
        <v>0.15246299999999999</v>
      </c>
      <c r="AH37">
        <v>0.16206499999999999</v>
      </c>
      <c r="AI37">
        <v>0.17255200000000001</v>
      </c>
      <c r="AJ37">
        <v>0.183723</v>
      </c>
      <c r="AK37">
        <v>0.19547999999999999</v>
      </c>
      <c r="AL37" t="s">
        <v>146</v>
      </c>
    </row>
    <row r="38" spans="1:38">
      <c r="A38" s="14" t="s">
        <v>854</v>
      </c>
      <c r="B38" t="s">
        <v>1581</v>
      </c>
      <c r="C38" t="s">
        <v>2611</v>
      </c>
      <c r="D38" t="s">
        <v>3090</v>
      </c>
      <c r="E38" t="s">
        <v>1894</v>
      </c>
      <c r="F38">
        <v>0</v>
      </c>
      <c r="G38">
        <v>8.6680000000000004E-3</v>
      </c>
      <c r="H38">
        <v>1.6527E-2</v>
      </c>
      <c r="I38">
        <v>2.4871999999999998E-2</v>
      </c>
      <c r="J38">
        <v>3.3055000000000001E-2</v>
      </c>
      <c r="K38">
        <v>4.0737000000000002E-2</v>
      </c>
      <c r="L38">
        <v>4.8244000000000002E-2</v>
      </c>
      <c r="M38">
        <v>5.5717000000000003E-2</v>
      </c>
      <c r="N38">
        <v>6.3394000000000006E-2</v>
      </c>
      <c r="O38">
        <v>7.1152999999999994E-2</v>
      </c>
      <c r="P38">
        <v>7.9145999999999994E-2</v>
      </c>
      <c r="Q38">
        <v>8.7072999999999998E-2</v>
      </c>
      <c r="R38">
        <v>9.5597000000000001E-2</v>
      </c>
      <c r="S38">
        <v>0.104156</v>
      </c>
      <c r="T38">
        <v>0.11312999999999999</v>
      </c>
      <c r="U38">
        <v>0.12216</v>
      </c>
      <c r="V38">
        <v>0.13161800000000001</v>
      </c>
      <c r="W38">
        <v>0.141597</v>
      </c>
      <c r="X38">
        <v>0.151867</v>
      </c>
      <c r="Y38">
        <v>0.162744</v>
      </c>
      <c r="Z38">
        <v>0.17374300000000001</v>
      </c>
      <c r="AA38">
        <v>0.18546799999999999</v>
      </c>
      <c r="AB38">
        <v>0.197801</v>
      </c>
      <c r="AC38">
        <v>0.210784</v>
      </c>
      <c r="AD38">
        <v>0.22430700000000001</v>
      </c>
      <c r="AE38">
        <v>0.238903</v>
      </c>
      <c r="AF38">
        <v>0.25458599999999998</v>
      </c>
      <c r="AG38">
        <v>0.27185599999999999</v>
      </c>
      <c r="AH38">
        <v>0.28897800000000001</v>
      </c>
      <c r="AI38">
        <v>0.30767600000000001</v>
      </c>
      <c r="AJ38">
        <v>0.32759500000000003</v>
      </c>
      <c r="AK38">
        <v>0.34855900000000001</v>
      </c>
      <c r="AL38" t="s">
        <v>146</v>
      </c>
    </row>
    <row r="39" spans="1:38">
      <c r="B39" t="s">
        <v>2552</v>
      </c>
      <c r="C39" t="s">
        <v>2613</v>
      </c>
      <c r="D39" t="s">
        <v>3091</v>
      </c>
      <c r="E39" t="s">
        <v>1894</v>
      </c>
      <c r="F39">
        <v>54.603447000000003</v>
      </c>
      <c r="G39">
        <v>54.781798999999999</v>
      </c>
      <c r="H39">
        <v>55.515346999999998</v>
      </c>
      <c r="I39">
        <v>56.481617</v>
      </c>
      <c r="J39">
        <v>57.581673000000002</v>
      </c>
      <c r="K39">
        <v>58.430546</v>
      </c>
      <c r="L39">
        <v>59.386108</v>
      </c>
      <c r="M39">
        <v>60.457507999999997</v>
      </c>
      <c r="N39">
        <v>61.768149999999999</v>
      </c>
      <c r="O39">
        <v>63.112183000000002</v>
      </c>
      <c r="P39">
        <v>64.546806000000004</v>
      </c>
      <c r="Q39">
        <v>65.847083999999995</v>
      </c>
      <c r="R39">
        <v>67.496689000000003</v>
      </c>
      <c r="S39">
        <v>69.079162999999994</v>
      </c>
      <c r="T39">
        <v>70.779044999999996</v>
      </c>
      <c r="U39">
        <v>72.377150999999998</v>
      </c>
      <c r="V39">
        <v>74.105148</v>
      </c>
      <c r="W39">
        <v>75.981803999999997</v>
      </c>
      <c r="X39">
        <v>77.792572000000007</v>
      </c>
      <c r="Y39">
        <v>79.667381000000006</v>
      </c>
      <c r="Z39">
        <v>81.581305999999998</v>
      </c>
      <c r="AA39">
        <v>83.595695000000006</v>
      </c>
      <c r="AB39">
        <v>85.681190000000001</v>
      </c>
      <c r="AC39">
        <v>87.862358</v>
      </c>
      <c r="AD39">
        <v>90.121964000000006</v>
      </c>
      <c r="AE39">
        <v>92.640227999999993</v>
      </c>
      <c r="AF39">
        <v>95.345427999999998</v>
      </c>
      <c r="AG39">
        <v>98.375381000000004</v>
      </c>
      <c r="AH39">
        <v>101.10974899999999</v>
      </c>
      <c r="AI39">
        <v>104.14670599999999</v>
      </c>
      <c r="AJ39">
        <v>107.31989299999999</v>
      </c>
      <c r="AK39">
        <v>110.55276499999999</v>
      </c>
      <c r="AL39" s="109">
        <v>2.3E-2</v>
      </c>
    </row>
    <row r="40" spans="1:38">
      <c r="B40" t="s">
        <v>2553</v>
      </c>
      <c r="D40" t="s">
        <v>3092</v>
      </c>
    </row>
    <row r="41" spans="1:38">
      <c r="A41" s="14" t="s">
        <v>115</v>
      </c>
      <c r="B41" t="s">
        <v>1266</v>
      </c>
      <c r="C41" t="s">
        <v>2616</v>
      </c>
      <c r="D41" t="s">
        <v>3093</v>
      </c>
      <c r="E41" t="s">
        <v>1894</v>
      </c>
      <c r="F41">
        <v>185.11108400000001</v>
      </c>
      <c r="G41">
        <v>187.41339099999999</v>
      </c>
      <c r="H41">
        <v>190.11419699999999</v>
      </c>
      <c r="I41">
        <v>192.664795</v>
      </c>
      <c r="J41">
        <v>195.16325399999999</v>
      </c>
      <c r="K41">
        <v>196.35145600000001</v>
      </c>
      <c r="L41">
        <v>197.61440999999999</v>
      </c>
      <c r="M41">
        <v>198.733994</v>
      </c>
      <c r="N41">
        <v>200.05453499999999</v>
      </c>
      <c r="O41">
        <v>200.98191800000001</v>
      </c>
      <c r="P41">
        <v>201.929855</v>
      </c>
      <c r="Q41">
        <v>202.31111100000001</v>
      </c>
      <c r="R41">
        <v>203.65454099999999</v>
      </c>
      <c r="S41">
        <v>204.46348599999999</v>
      </c>
      <c r="T41">
        <v>205.50788900000001</v>
      </c>
      <c r="U41">
        <v>206.09761</v>
      </c>
      <c r="V41">
        <v>206.87872300000001</v>
      </c>
      <c r="W41">
        <v>207.776093</v>
      </c>
      <c r="X41">
        <v>208.35296600000001</v>
      </c>
      <c r="Y41">
        <v>209.02235400000001</v>
      </c>
      <c r="Z41">
        <v>209.614487</v>
      </c>
      <c r="AA41">
        <v>210.35394299999999</v>
      </c>
      <c r="AB41">
        <v>211.09272799999999</v>
      </c>
      <c r="AC41">
        <v>211.95198099999999</v>
      </c>
      <c r="AD41">
        <v>212.687378</v>
      </c>
      <c r="AE41">
        <v>213.74752799999999</v>
      </c>
      <c r="AF41">
        <v>215.013824</v>
      </c>
      <c r="AG41">
        <v>216.77552800000001</v>
      </c>
      <c r="AH41">
        <v>217.644012</v>
      </c>
      <c r="AI41">
        <v>218.93441799999999</v>
      </c>
      <c r="AJ41">
        <v>220.25176999999999</v>
      </c>
      <c r="AK41">
        <v>221.42288199999999</v>
      </c>
      <c r="AL41" s="109">
        <v>6.0000000000000001E-3</v>
      </c>
    </row>
    <row r="42" spans="1:38">
      <c r="A42" s="14" t="s">
        <v>114</v>
      </c>
      <c r="B42" t="s">
        <v>1352</v>
      </c>
      <c r="C42" t="s">
        <v>2618</v>
      </c>
      <c r="D42" t="s">
        <v>3094</v>
      </c>
      <c r="E42" t="s">
        <v>1894</v>
      </c>
      <c r="F42">
        <v>0.18604699999999999</v>
      </c>
      <c r="G42">
        <v>0.164021</v>
      </c>
      <c r="H42">
        <v>0.147254</v>
      </c>
      <c r="I42">
        <v>0.13270699999999999</v>
      </c>
      <c r="J42">
        <v>0.121167</v>
      </c>
      <c r="K42">
        <v>0.111348</v>
      </c>
      <c r="L42">
        <v>0.10306899999999999</v>
      </c>
      <c r="M42">
        <v>9.6655000000000005E-2</v>
      </c>
      <c r="N42">
        <v>9.1883999999999993E-2</v>
      </c>
      <c r="O42">
        <v>8.7783E-2</v>
      </c>
      <c r="P42">
        <v>8.4326999999999999E-2</v>
      </c>
      <c r="Q42">
        <v>8.1729999999999997E-2</v>
      </c>
      <c r="R42">
        <v>7.9777000000000001E-2</v>
      </c>
      <c r="S42">
        <v>7.7663999999999997E-2</v>
      </c>
      <c r="T42">
        <v>7.6067999999999997E-2</v>
      </c>
      <c r="U42">
        <v>7.4709999999999999E-2</v>
      </c>
      <c r="V42">
        <v>7.3875999999999997E-2</v>
      </c>
      <c r="W42">
        <v>7.3050000000000004E-2</v>
      </c>
      <c r="X42">
        <v>7.2313000000000002E-2</v>
      </c>
      <c r="Y42">
        <v>7.1783E-2</v>
      </c>
      <c r="Z42">
        <v>7.1441000000000004E-2</v>
      </c>
      <c r="AA42">
        <v>7.1091000000000001E-2</v>
      </c>
      <c r="AB42">
        <v>7.0878999999999998E-2</v>
      </c>
      <c r="AC42">
        <v>7.0614999999999997E-2</v>
      </c>
      <c r="AD42">
        <v>7.0347999999999994E-2</v>
      </c>
      <c r="AE42">
        <v>7.0442000000000005E-2</v>
      </c>
      <c r="AF42">
        <v>7.0763000000000006E-2</v>
      </c>
      <c r="AG42">
        <v>7.1356000000000003E-2</v>
      </c>
      <c r="AH42">
        <v>7.1734000000000006E-2</v>
      </c>
      <c r="AI42">
        <v>7.2326000000000001E-2</v>
      </c>
      <c r="AJ42">
        <v>7.2960999999999998E-2</v>
      </c>
      <c r="AK42">
        <v>7.3634000000000005E-2</v>
      </c>
      <c r="AL42" s="109">
        <v>-2.9000000000000001E-2</v>
      </c>
    </row>
    <row r="43" spans="1:38">
      <c r="A43" s="14" t="s">
        <v>853</v>
      </c>
      <c r="B43" t="s">
        <v>1273</v>
      </c>
      <c r="C43" t="s">
        <v>2620</v>
      </c>
      <c r="D43" t="s">
        <v>3095</v>
      </c>
      <c r="E43" t="s">
        <v>1894</v>
      </c>
      <c r="F43">
        <v>3.8039999999999997E-2</v>
      </c>
      <c r="G43">
        <v>4.2250000000000003E-2</v>
      </c>
      <c r="H43">
        <v>4.5719000000000003E-2</v>
      </c>
      <c r="I43">
        <v>4.8656999999999999E-2</v>
      </c>
      <c r="J43">
        <v>5.1005000000000002E-2</v>
      </c>
      <c r="K43">
        <v>5.2517000000000001E-2</v>
      </c>
      <c r="L43">
        <v>5.3672999999999998E-2</v>
      </c>
      <c r="M43">
        <v>5.4608999999999998E-2</v>
      </c>
      <c r="N43">
        <v>5.5481000000000003E-2</v>
      </c>
      <c r="O43">
        <v>5.6133000000000002E-2</v>
      </c>
      <c r="P43">
        <v>5.6626999999999997E-2</v>
      </c>
      <c r="Q43">
        <v>5.6869999999999997E-2</v>
      </c>
      <c r="R43">
        <v>5.7257000000000002E-2</v>
      </c>
      <c r="S43">
        <v>5.7373E-2</v>
      </c>
      <c r="T43">
        <v>5.7585999999999998E-2</v>
      </c>
      <c r="U43">
        <v>5.7757000000000003E-2</v>
      </c>
      <c r="V43">
        <v>5.8034000000000002E-2</v>
      </c>
      <c r="W43">
        <v>5.8368000000000003E-2</v>
      </c>
      <c r="X43">
        <v>5.8708000000000003E-2</v>
      </c>
      <c r="Y43">
        <v>5.9150000000000001E-2</v>
      </c>
      <c r="Z43">
        <v>5.9648E-2</v>
      </c>
      <c r="AA43">
        <v>6.0263999999999998E-2</v>
      </c>
      <c r="AB43">
        <v>6.0982000000000001E-2</v>
      </c>
      <c r="AC43">
        <v>6.1772000000000001E-2</v>
      </c>
      <c r="AD43">
        <v>6.2573000000000004E-2</v>
      </c>
      <c r="AE43">
        <v>6.3511999999999999E-2</v>
      </c>
      <c r="AF43">
        <v>6.4572000000000004E-2</v>
      </c>
      <c r="AG43">
        <v>6.5864000000000006E-2</v>
      </c>
      <c r="AH43">
        <v>6.6961999999999994E-2</v>
      </c>
      <c r="AI43">
        <v>6.8256999999999998E-2</v>
      </c>
      <c r="AJ43">
        <v>6.9611999999999993E-2</v>
      </c>
      <c r="AK43">
        <v>7.0968000000000003E-2</v>
      </c>
      <c r="AL43" s="109">
        <v>0.02</v>
      </c>
    </row>
    <row r="44" spans="1:38">
      <c r="A44" s="14" t="s">
        <v>113</v>
      </c>
      <c r="B44" t="s">
        <v>1282</v>
      </c>
      <c r="C44" t="s">
        <v>2622</v>
      </c>
      <c r="D44" t="s">
        <v>3096</v>
      </c>
      <c r="E44" t="s">
        <v>1894</v>
      </c>
      <c r="F44">
        <v>2.235852</v>
      </c>
      <c r="G44">
        <v>2.3072599999999999</v>
      </c>
      <c r="H44">
        <v>2.3521740000000002</v>
      </c>
      <c r="I44">
        <v>2.370501</v>
      </c>
      <c r="J44">
        <v>2.369211</v>
      </c>
      <c r="K44">
        <v>2.3400919999999998</v>
      </c>
      <c r="L44">
        <v>2.3049620000000002</v>
      </c>
      <c r="M44">
        <v>2.2675209999999999</v>
      </c>
      <c r="N44">
        <v>2.236297</v>
      </c>
      <c r="O44">
        <v>2.2058680000000002</v>
      </c>
      <c r="P44">
        <v>2.1837369999999998</v>
      </c>
      <c r="Q44">
        <v>2.1648830000000001</v>
      </c>
      <c r="R44">
        <v>2.1671659999999999</v>
      </c>
      <c r="S44">
        <v>2.1769319999999999</v>
      </c>
      <c r="T44">
        <v>2.2061190000000002</v>
      </c>
      <c r="U44">
        <v>2.2490019999999999</v>
      </c>
      <c r="V44">
        <v>2.314432</v>
      </c>
      <c r="W44">
        <v>2.4044219999999998</v>
      </c>
      <c r="X44">
        <v>2.515682</v>
      </c>
      <c r="Y44">
        <v>2.6519810000000001</v>
      </c>
      <c r="Z44">
        <v>2.8108740000000001</v>
      </c>
      <c r="AA44">
        <v>2.9949810000000001</v>
      </c>
      <c r="AB44">
        <v>3.2070069999999999</v>
      </c>
      <c r="AC44">
        <v>3.4493109999999998</v>
      </c>
      <c r="AD44">
        <v>3.7169569999999998</v>
      </c>
      <c r="AE44">
        <v>4.0213150000000004</v>
      </c>
      <c r="AF44">
        <v>4.3658599999999996</v>
      </c>
      <c r="AG44">
        <v>4.7620519999999997</v>
      </c>
      <c r="AH44">
        <v>5.1815509999999998</v>
      </c>
      <c r="AI44">
        <v>5.6565690000000002</v>
      </c>
      <c r="AJ44">
        <v>6.1847760000000003</v>
      </c>
      <c r="AK44">
        <v>6.7661749999999996</v>
      </c>
      <c r="AL44" s="109">
        <v>3.5999999999999997E-2</v>
      </c>
    </row>
    <row r="45" spans="1:38">
      <c r="A45" s="14" t="s">
        <v>114</v>
      </c>
      <c r="B45" t="s">
        <v>2548</v>
      </c>
      <c r="C45" t="s">
        <v>2624</v>
      </c>
      <c r="D45" t="s">
        <v>3097</v>
      </c>
      <c r="E45" t="s">
        <v>1894</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c r="A46" s="14" t="s">
        <v>112</v>
      </c>
      <c r="B46" t="s">
        <v>1577</v>
      </c>
      <c r="C46" t="s">
        <v>2626</v>
      </c>
      <c r="D46" t="s">
        <v>3098</v>
      </c>
      <c r="E46" t="s">
        <v>1894</v>
      </c>
      <c r="F46">
        <v>0</v>
      </c>
      <c r="G46">
        <v>1.1329999999999999E-3</v>
      </c>
      <c r="H46">
        <v>2.1700000000000001E-3</v>
      </c>
      <c r="I46">
        <v>3.2880000000000001E-3</v>
      </c>
      <c r="J46">
        <v>4.4120000000000001E-3</v>
      </c>
      <c r="K46">
        <v>5.4990000000000004E-3</v>
      </c>
      <c r="L46">
        <v>6.5900000000000004E-3</v>
      </c>
      <c r="M46">
        <v>7.6899999999999998E-3</v>
      </c>
      <c r="N46">
        <v>8.8170000000000002E-3</v>
      </c>
      <c r="O46">
        <v>9.9380000000000007E-3</v>
      </c>
      <c r="P46">
        <v>1.106E-2</v>
      </c>
      <c r="Q46">
        <v>1.2128999999999999E-2</v>
      </c>
      <c r="R46">
        <v>1.3225000000000001E-2</v>
      </c>
      <c r="S46">
        <v>1.4255E-2</v>
      </c>
      <c r="T46">
        <v>1.5266999999999999E-2</v>
      </c>
      <c r="U46">
        <v>1.6209999999999999E-2</v>
      </c>
      <c r="V46">
        <v>1.7135000000000001E-2</v>
      </c>
      <c r="W46">
        <v>1.8044000000000001E-2</v>
      </c>
      <c r="X46">
        <v>1.891E-2</v>
      </c>
      <c r="Y46">
        <v>1.9789999999999999E-2</v>
      </c>
      <c r="Z46">
        <v>2.0648E-2</v>
      </c>
      <c r="AA46">
        <v>2.1499999999999998E-2</v>
      </c>
      <c r="AB46">
        <v>2.2360999999999999E-2</v>
      </c>
      <c r="AC46">
        <v>2.3272000000000001E-2</v>
      </c>
      <c r="AD46">
        <v>2.419E-2</v>
      </c>
      <c r="AE46">
        <v>2.5174999999999999E-2</v>
      </c>
      <c r="AF46">
        <v>2.6214999999999999E-2</v>
      </c>
      <c r="AG46">
        <v>2.7355999999999998E-2</v>
      </c>
      <c r="AH46">
        <v>2.8424999999999999E-2</v>
      </c>
      <c r="AI46">
        <v>2.9589000000000001E-2</v>
      </c>
      <c r="AJ46">
        <v>3.0810000000000001E-2</v>
      </c>
      <c r="AK46">
        <v>3.2077000000000001E-2</v>
      </c>
      <c r="AL46" t="s">
        <v>146</v>
      </c>
    </row>
    <row r="47" spans="1:38">
      <c r="A47" s="14" t="s">
        <v>116</v>
      </c>
      <c r="B47" t="s">
        <v>2549</v>
      </c>
      <c r="C47" t="s">
        <v>2628</v>
      </c>
      <c r="D47" t="s">
        <v>3099</v>
      </c>
      <c r="E47" t="s">
        <v>1894</v>
      </c>
      <c r="F47">
        <v>1.0020000000000001E-3</v>
      </c>
      <c r="G47">
        <v>2.5200000000000001E-3</v>
      </c>
      <c r="H47">
        <v>3.9379999999999997E-3</v>
      </c>
      <c r="I47">
        <v>5.4669999999999996E-3</v>
      </c>
      <c r="J47">
        <v>7.0060000000000001E-3</v>
      </c>
      <c r="K47">
        <v>8.489E-3</v>
      </c>
      <c r="L47">
        <v>9.9710000000000007E-3</v>
      </c>
      <c r="M47">
        <v>1.1457999999999999E-2</v>
      </c>
      <c r="N47">
        <v>1.2973999999999999E-2</v>
      </c>
      <c r="O47">
        <v>1.447E-2</v>
      </c>
      <c r="P47">
        <v>1.5956999999999999E-2</v>
      </c>
      <c r="Q47">
        <v>1.7364000000000001E-2</v>
      </c>
      <c r="R47">
        <v>1.8807000000000001E-2</v>
      </c>
      <c r="S47">
        <v>2.0157000000000001E-2</v>
      </c>
      <c r="T47">
        <v>2.1486000000000002E-2</v>
      </c>
      <c r="U47">
        <v>2.2728000000000002E-2</v>
      </c>
      <c r="V47">
        <v>2.3959000000000001E-2</v>
      </c>
      <c r="W47">
        <v>2.5186E-2</v>
      </c>
      <c r="X47">
        <v>2.6352E-2</v>
      </c>
      <c r="Y47">
        <v>2.7521E-2</v>
      </c>
      <c r="Z47">
        <v>2.8666000000000001E-2</v>
      </c>
      <c r="AA47">
        <v>2.9833999999999999E-2</v>
      </c>
      <c r="AB47">
        <v>3.1025E-2</v>
      </c>
      <c r="AC47">
        <v>3.2273999999999997E-2</v>
      </c>
      <c r="AD47">
        <v>3.3533E-2</v>
      </c>
      <c r="AE47">
        <v>3.4883999999999998E-2</v>
      </c>
      <c r="AF47">
        <v>3.6311999999999997E-2</v>
      </c>
      <c r="AG47">
        <v>3.7878000000000002E-2</v>
      </c>
      <c r="AH47">
        <v>3.9345999999999999E-2</v>
      </c>
      <c r="AI47">
        <v>4.0945000000000002E-2</v>
      </c>
      <c r="AJ47">
        <v>4.2622E-2</v>
      </c>
      <c r="AK47">
        <v>4.4364000000000001E-2</v>
      </c>
      <c r="AL47" s="109">
        <v>0.13</v>
      </c>
    </row>
    <row r="48" spans="1:38">
      <c r="A48" s="14" t="s">
        <v>116</v>
      </c>
      <c r="B48" t="s">
        <v>2550</v>
      </c>
      <c r="C48" t="s">
        <v>2630</v>
      </c>
      <c r="D48" t="s">
        <v>3100</v>
      </c>
      <c r="E48" t="s">
        <v>1894</v>
      </c>
      <c r="F48">
        <v>1.0790000000000001E-3</v>
      </c>
      <c r="G48">
        <v>2.666E-3</v>
      </c>
      <c r="H48">
        <v>4.15E-3</v>
      </c>
      <c r="I48">
        <v>5.7489999999999998E-3</v>
      </c>
      <c r="J48">
        <v>7.3590000000000001E-3</v>
      </c>
      <c r="K48">
        <v>8.9099999999999995E-3</v>
      </c>
      <c r="L48">
        <v>1.0460000000000001E-2</v>
      </c>
      <c r="M48">
        <v>1.2014E-2</v>
      </c>
      <c r="N48">
        <v>1.3599E-2</v>
      </c>
      <c r="O48">
        <v>1.5162999999999999E-2</v>
      </c>
      <c r="P48">
        <v>1.6718E-2</v>
      </c>
      <c r="Q48">
        <v>1.8186999999999998E-2</v>
      </c>
      <c r="R48">
        <v>1.9695000000000001E-2</v>
      </c>
      <c r="S48">
        <v>2.1104999999999999E-2</v>
      </c>
      <c r="T48">
        <v>2.2494E-2</v>
      </c>
      <c r="U48">
        <v>2.3792000000000001E-2</v>
      </c>
      <c r="V48">
        <v>2.5078E-2</v>
      </c>
      <c r="W48">
        <v>2.6360999999999999E-2</v>
      </c>
      <c r="X48">
        <v>2.7581000000000001E-2</v>
      </c>
      <c r="Y48">
        <v>2.8802000000000001E-2</v>
      </c>
      <c r="Z48">
        <v>2.9999000000000001E-2</v>
      </c>
      <c r="AA48">
        <v>3.1220000000000001E-2</v>
      </c>
      <c r="AB48">
        <v>3.2467000000000003E-2</v>
      </c>
      <c r="AC48">
        <v>3.3772999999999997E-2</v>
      </c>
      <c r="AD48">
        <v>3.5090999999999997E-2</v>
      </c>
      <c r="AE48">
        <v>3.6504000000000002E-2</v>
      </c>
      <c r="AF48">
        <v>3.7997000000000003E-2</v>
      </c>
      <c r="AG48">
        <v>3.9635999999999998E-2</v>
      </c>
      <c r="AH48">
        <v>4.1170999999999999E-2</v>
      </c>
      <c r="AI48">
        <v>4.2845000000000001E-2</v>
      </c>
      <c r="AJ48">
        <v>4.4599E-2</v>
      </c>
      <c r="AK48">
        <v>4.6420999999999997E-2</v>
      </c>
      <c r="AL48" s="109">
        <v>0.129</v>
      </c>
    </row>
    <row r="49" spans="1:38">
      <c r="A49" s="14" t="s">
        <v>854</v>
      </c>
      <c r="B49" t="s">
        <v>1581</v>
      </c>
      <c r="C49" t="s">
        <v>2632</v>
      </c>
      <c r="D49" t="s">
        <v>3101</v>
      </c>
      <c r="E49" t="s">
        <v>1894</v>
      </c>
      <c r="F49">
        <v>1.173E-3</v>
      </c>
      <c r="G49">
        <v>3.3279999999999998E-3</v>
      </c>
      <c r="H49">
        <v>5.3369999999999997E-3</v>
      </c>
      <c r="I49">
        <v>7.502E-3</v>
      </c>
      <c r="J49">
        <v>9.6810000000000004E-3</v>
      </c>
      <c r="K49">
        <v>1.1782000000000001E-2</v>
      </c>
      <c r="L49">
        <v>1.3883E-2</v>
      </c>
      <c r="M49">
        <v>1.5993E-2</v>
      </c>
      <c r="N49">
        <v>1.8145999999999999E-2</v>
      </c>
      <c r="O49">
        <v>2.0274E-2</v>
      </c>
      <c r="P49">
        <v>2.2391999999999999E-2</v>
      </c>
      <c r="Q49">
        <v>2.4396999999999999E-2</v>
      </c>
      <c r="R49">
        <v>2.6453999999999998E-2</v>
      </c>
      <c r="S49">
        <v>2.8381E-2</v>
      </c>
      <c r="T49">
        <v>3.0276000000000001E-2</v>
      </c>
      <c r="U49">
        <v>3.2046999999999999E-2</v>
      </c>
      <c r="V49">
        <v>3.3798000000000002E-2</v>
      </c>
      <c r="W49">
        <v>3.5539000000000001E-2</v>
      </c>
      <c r="X49">
        <v>3.7196E-2</v>
      </c>
      <c r="Y49">
        <v>3.8859999999999999E-2</v>
      </c>
      <c r="Z49">
        <v>4.0488000000000003E-2</v>
      </c>
      <c r="AA49">
        <v>4.2140999999999998E-2</v>
      </c>
      <c r="AB49">
        <v>4.3824000000000002E-2</v>
      </c>
      <c r="AC49">
        <v>4.5592000000000001E-2</v>
      </c>
      <c r="AD49">
        <v>4.7375E-2</v>
      </c>
      <c r="AE49">
        <v>4.9286999999999997E-2</v>
      </c>
      <c r="AF49">
        <v>5.1306999999999998E-2</v>
      </c>
      <c r="AG49">
        <v>5.3524000000000002E-2</v>
      </c>
      <c r="AH49">
        <v>5.5599999999999997E-2</v>
      </c>
      <c r="AI49">
        <v>5.7862999999999998E-2</v>
      </c>
      <c r="AJ49">
        <v>6.0235999999999998E-2</v>
      </c>
      <c r="AK49">
        <v>6.2700000000000006E-2</v>
      </c>
      <c r="AL49" s="109">
        <v>0.13700000000000001</v>
      </c>
    </row>
    <row r="50" spans="1:38">
      <c r="B50" t="s">
        <v>2554</v>
      </c>
      <c r="C50" t="s">
        <v>2634</v>
      </c>
      <c r="D50" t="s">
        <v>3102</v>
      </c>
      <c r="E50" t="s">
        <v>1894</v>
      </c>
      <c r="F50">
        <v>187.57427999999999</v>
      </c>
      <c r="G50">
        <v>189.93634</v>
      </c>
      <c r="H50">
        <v>192.67484999999999</v>
      </c>
      <c r="I50">
        <v>195.238831</v>
      </c>
      <c r="J50">
        <v>197.73292499999999</v>
      </c>
      <c r="K50">
        <v>198.88999899999999</v>
      </c>
      <c r="L50">
        <v>200.11705000000001</v>
      </c>
      <c r="M50">
        <v>201.199692</v>
      </c>
      <c r="N50">
        <v>202.49142499999999</v>
      </c>
      <c r="O50">
        <v>203.39149499999999</v>
      </c>
      <c r="P50">
        <v>204.320618</v>
      </c>
      <c r="Q50">
        <v>204.68647799999999</v>
      </c>
      <c r="R50">
        <v>206.036835</v>
      </c>
      <c r="S50">
        <v>206.859329</v>
      </c>
      <c r="T50">
        <v>207.93722500000001</v>
      </c>
      <c r="U50">
        <v>208.573792</v>
      </c>
      <c r="V50">
        <v>209.42460600000001</v>
      </c>
      <c r="W50">
        <v>210.416504</v>
      </c>
      <c r="X50">
        <v>211.109589</v>
      </c>
      <c r="Y50">
        <v>211.91996800000001</v>
      </c>
      <c r="Z50">
        <v>212.676163</v>
      </c>
      <c r="AA50">
        <v>213.60458399999999</v>
      </c>
      <c r="AB50">
        <v>214.56098900000001</v>
      </c>
      <c r="AC50">
        <v>215.668274</v>
      </c>
      <c r="AD50">
        <v>216.67707799999999</v>
      </c>
      <c r="AE50">
        <v>218.04837000000001</v>
      </c>
      <c r="AF50">
        <v>219.66639699999999</v>
      </c>
      <c r="AG50">
        <v>221.832581</v>
      </c>
      <c r="AH50">
        <v>223.127869</v>
      </c>
      <c r="AI50">
        <v>224.901825</v>
      </c>
      <c r="AJ50">
        <v>226.75671399999999</v>
      </c>
      <c r="AK50">
        <v>228.51850899999999</v>
      </c>
      <c r="AL50" s="109">
        <v>6.0000000000000001E-3</v>
      </c>
    </row>
    <row r="51" spans="1:38">
      <c r="B51" t="s">
        <v>2555</v>
      </c>
      <c r="C51" t="s">
        <v>2636</v>
      </c>
      <c r="D51" t="s">
        <v>3103</v>
      </c>
      <c r="E51" t="s">
        <v>1894</v>
      </c>
      <c r="F51">
        <v>304.29357900000002</v>
      </c>
      <c r="G51">
        <v>307.66116299999999</v>
      </c>
      <c r="H51">
        <v>312.93335000000002</v>
      </c>
      <c r="I51">
        <v>317.70700099999999</v>
      </c>
      <c r="J51">
        <v>322.66467299999999</v>
      </c>
      <c r="K51">
        <v>325.79129</v>
      </c>
      <c r="L51">
        <v>329.25698899999998</v>
      </c>
      <c r="M51">
        <v>332.694885</v>
      </c>
      <c r="N51">
        <v>336.70532200000002</v>
      </c>
      <c r="O51">
        <v>340.27844199999998</v>
      </c>
      <c r="P51">
        <v>344.02716099999998</v>
      </c>
      <c r="Q51">
        <v>346.95617700000003</v>
      </c>
      <c r="R51">
        <v>351.66378800000001</v>
      </c>
      <c r="S51">
        <v>355.60348499999998</v>
      </c>
      <c r="T51">
        <v>360.03207400000002</v>
      </c>
      <c r="U51">
        <v>363.81957999999997</v>
      </c>
      <c r="V51">
        <v>368.12973</v>
      </c>
      <c r="W51">
        <v>372.77658100000002</v>
      </c>
      <c r="X51">
        <v>376.815247</v>
      </c>
      <c r="Y51">
        <v>380.994415</v>
      </c>
      <c r="Z51">
        <v>385.11114500000002</v>
      </c>
      <c r="AA51">
        <v>389.50805700000001</v>
      </c>
      <c r="AB51">
        <v>394.02108800000002</v>
      </c>
      <c r="AC51">
        <v>398.79629499999999</v>
      </c>
      <c r="AD51">
        <v>403.47387700000002</v>
      </c>
      <c r="AE51">
        <v>408.93469199999998</v>
      </c>
      <c r="AF51">
        <v>414.93237299999998</v>
      </c>
      <c r="AG51">
        <v>422.07150300000001</v>
      </c>
      <c r="AH51">
        <v>427.74401899999998</v>
      </c>
      <c r="AI51">
        <v>434.53539999999998</v>
      </c>
      <c r="AJ51">
        <v>441.66012599999999</v>
      </c>
      <c r="AK51">
        <v>448.94326799999999</v>
      </c>
      <c r="AL51" s="109">
        <v>1.2999999999999999E-2</v>
      </c>
    </row>
    <row r="52" spans="1:38">
      <c r="B52" t="s">
        <v>2556</v>
      </c>
      <c r="D52" t="s">
        <v>3104</v>
      </c>
    </row>
    <row r="53" spans="1:38">
      <c r="B53" t="s">
        <v>1221</v>
      </c>
      <c r="D53" t="s">
        <v>3105</v>
      </c>
    </row>
    <row r="54" spans="1:38">
      <c r="A54" s="14" t="s">
        <v>115</v>
      </c>
      <c r="B54" t="s">
        <v>1266</v>
      </c>
      <c r="C54" t="s">
        <v>2640</v>
      </c>
      <c r="D54" t="s">
        <v>3106</v>
      </c>
      <c r="E54" t="s">
        <v>1294</v>
      </c>
      <c r="F54">
        <v>441.157196</v>
      </c>
      <c r="G54">
        <v>439.851654</v>
      </c>
      <c r="H54">
        <v>444.875854</v>
      </c>
      <c r="I54">
        <v>445.75824</v>
      </c>
      <c r="J54">
        <v>447.026276</v>
      </c>
      <c r="K54">
        <v>446.18331899999998</v>
      </c>
      <c r="L54">
        <v>445.75247200000001</v>
      </c>
      <c r="M54">
        <v>444.64956699999999</v>
      </c>
      <c r="N54">
        <v>443.95849600000003</v>
      </c>
      <c r="O54">
        <v>443.044647</v>
      </c>
      <c r="P54">
        <v>442.47238199999998</v>
      </c>
      <c r="Q54">
        <v>441.41467299999999</v>
      </c>
      <c r="R54">
        <v>443.26297</v>
      </c>
      <c r="S54">
        <v>444.08538800000002</v>
      </c>
      <c r="T54">
        <v>445.49386600000003</v>
      </c>
      <c r="U54">
        <v>446.66549700000002</v>
      </c>
      <c r="V54">
        <v>448.95410199999998</v>
      </c>
      <c r="W54">
        <v>451.39312699999999</v>
      </c>
      <c r="X54">
        <v>452.53585800000002</v>
      </c>
      <c r="Y54">
        <v>453.64514200000002</v>
      </c>
      <c r="Z54">
        <v>454.65353399999998</v>
      </c>
      <c r="AA54">
        <v>455.76773100000003</v>
      </c>
      <c r="AB54">
        <v>456.98211700000002</v>
      </c>
      <c r="AC54">
        <v>458.283661</v>
      </c>
      <c r="AD54">
        <v>459.356964</v>
      </c>
      <c r="AE54">
        <v>461.23822000000001</v>
      </c>
      <c r="AF54">
        <v>463.55627399999997</v>
      </c>
      <c r="AG54">
        <v>467.04431199999999</v>
      </c>
      <c r="AH54">
        <v>469.11380000000003</v>
      </c>
      <c r="AI54">
        <v>472.58075000000002</v>
      </c>
      <c r="AJ54">
        <v>476.39025900000001</v>
      </c>
      <c r="AK54">
        <v>480.847961</v>
      </c>
      <c r="AL54" s="109">
        <v>3.0000000000000001E-3</v>
      </c>
    </row>
    <row r="55" spans="1:38">
      <c r="A55" s="14" t="s">
        <v>114</v>
      </c>
      <c r="B55" t="s">
        <v>1352</v>
      </c>
      <c r="C55" t="s">
        <v>2642</v>
      </c>
      <c r="D55" t="s">
        <v>3107</v>
      </c>
      <c r="E55" t="s">
        <v>1294</v>
      </c>
      <c r="F55">
        <v>165.25325000000001</v>
      </c>
      <c r="G55">
        <v>164.454971</v>
      </c>
      <c r="H55">
        <v>166.53810100000001</v>
      </c>
      <c r="I55">
        <v>167.45056199999999</v>
      </c>
      <c r="J55">
        <v>168.80522199999999</v>
      </c>
      <c r="K55">
        <v>169.56707800000001</v>
      </c>
      <c r="L55">
        <v>170.78431699999999</v>
      </c>
      <c r="M55">
        <v>172.09639000000001</v>
      </c>
      <c r="N55">
        <v>173.62622099999999</v>
      </c>
      <c r="O55">
        <v>174.87560999999999</v>
      </c>
      <c r="P55">
        <v>176.28919999999999</v>
      </c>
      <c r="Q55">
        <v>177.55345199999999</v>
      </c>
      <c r="R55">
        <v>179.84492499999999</v>
      </c>
      <c r="S55">
        <v>182.160492</v>
      </c>
      <c r="T55">
        <v>185.23513800000001</v>
      </c>
      <c r="U55">
        <v>188.33802800000001</v>
      </c>
      <c r="V55">
        <v>192.02383399999999</v>
      </c>
      <c r="W55">
        <v>196.10861199999999</v>
      </c>
      <c r="X55">
        <v>199.81353799999999</v>
      </c>
      <c r="Y55">
        <v>203.407028</v>
      </c>
      <c r="Z55">
        <v>206.713821</v>
      </c>
      <c r="AA55">
        <v>210.07699600000001</v>
      </c>
      <c r="AB55">
        <v>213.51179500000001</v>
      </c>
      <c r="AC55">
        <v>216.92773399999999</v>
      </c>
      <c r="AD55">
        <v>220.113113</v>
      </c>
      <c r="AE55">
        <v>223.60792499999999</v>
      </c>
      <c r="AF55">
        <v>227.27912900000001</v>
      </c>
      <c r="AG55">
        <v>231.45361299999999</v>
      </c>
      <c r="AH55">
        <v>234.81632999999999</v>
      </c>
      <c r="AI55">
        <v>238.794479</v>
      </c>
      <c r="AJ55">
        <v>242.93493699999999</v>
      </c>
      <c r="AK55">
        <v>247.39920000000001</v>
      </c>
      <c r="AL55" s="109">
        <v>1.2999999999999999E-2</v>
      </c>
    </row>
    <row r="56" spans="1:38">
      <c r="A56" s="14" t="s">
        <v>853</v>
      </c>
      <c r="B56" t="s">
        <v>1273</v>
      </c>
      <c r="C56" t="s">
        <v>2644</v>
      </c>
      <c r="D56" t="s">
        <v>3108</v>
      </c>
      <c r="E56" t="s">
        <v>1294</v>
      </c>
      <c r="F56">
        <v>0.118809</v>
      </c>
      <c r="G56">
        <v>0.165408</v>
      </c>
      <c r="H56">
        <v>0.21107600000000001</v>
      </c>
      <c r="I56">
        <v>0.25260300000000002</v>
      </c>
      <c r="J56">
        <v>0.293383</v>
      </c>
      <c r="K56">
        <v>0.33160899999999999</v>
      </c>
      <c r="L56">
        <v>0.36896699999999999</v>
      </c>
      <c r="M56">
        <v>0.40499800000000002</v>
      </c>
      <c r="N56">
        <v>0.44082300000000002</v>
      </c>
      <c r="O56">
        <v>0.47652</v>
      </c>
      <c r="P56">
        <v>0.51246700000000001</v>
      </c>
      <c r="Q56">
        <v>0.54691599999999996</v>
      </c>
      <c r="R56">
        <v>0.58455000000000001</v>
      </c>
      <c r="S56">
        <v>0.62150399999999995</v>
      </c>
      <c r="T56">
        <v>0.66028299999999995</v>
      </c>
      <c r="U56">
        <v>0.69889100000000004</v>
      </c>
      <c r="V56">
        <v>0.74020699999999995</v>
      </c>
      <c r="W56">
        <v>0.78395999999999999</v>
      </c>
      <c r="X56">
        <v>0.82745500000000005</v>
      </c>
      <c r="Y56">
        <v>0.87267899999999998</v>
      </c>
      <c r="Z56">
        <v>0.91802300000000003</v>
      </c>
      <c r="AA56">
        <v>0.96418899999999996</v>
      </c>
      <c r="AB56">
        <v>1.011474</v>
      </c>
      <c r="AC56">
        <v>1.0603659999999999</v>
      </c>
      <c r="AD56">
        <v>1.109532</v>
      </c>
      <c r="AE56">
        <v>1.162245</v>
      </c>
      <c r="AF56">
        <v>1.2184900000000001</v>
      </c>
      <c r="AG56">
        <v>1.281112</v>
      </c>
      <c r="AH56">
        <v>1.342859</v>
      </c>
      <c r="AI56">
        <v>1.4122779999999999</v>
      </c>
      <c r="AJ56">
        <v>1.4866569999999999</v>
      </c>
      <c r="AK56">
        <v>1.5669919999999999</v>
      </c>
      <c r="AL56" s="109">
        <v>8.6999999999999994E-2</v>
      </c>
    </row>
    <row r="57" spans="1:38">
      <c r="A57" s="14" t="s">
        <v>113</v>
      </c>
      <c r="B57" t="s">
        <v>1282</v>
      </c>
      <c r="C57" t="s">
        <v>2646</v>
      </c>
      <c r="D57" t="s">
        <v>3109</v>
      </c>
      <c r="E57" t="s">
        <v>1294</v>
      </c>
      <c r="F57">
        <v>6.5120999999999998E-2</v>
      </c>
      <c r="G57">
        <v>9.4753000000000004E-2</v>
      </c>
      <c r="H57">
        <v>0.123069</v>
      </c>
      <c r="I57">
        <v>0.148065</v>
      </c>
      <c r="J57">
        <v>0.17125299999999999</v>
      </c>
      <c r="K57">
        <v>0.19175</v>
      </c>
      <c r="L57">
        <v>0.21068100000000001</v>
      </c>
      <c r="M57">
        <v>0.227911</v>
      </c>
      <c r="N57">
        <v>0.244148</v>
      </c>
      <c r="O57">
        <v>0.25945400000000002</v>
      </c>
      <c r="P57">
        <v>0.27416099999999999</v>
      </c>
      <c r="Q57">
        <v>0.28744799999999998</v>
      </c>
      <c r="R57">
        <v>0.301732</v>
      </c>
      <c r="S57">
        <v>0.314938</v>
      </c>
      <c r="T57">
        <v>0.32844299999999998</v>
      </c>
      <c r="U57">
        <v>0.34143200000000001</v>
      </c>
      <c r="V57">
        <v>0.35519499999999998</v>
      </c>
      <c r="W57">
        <v>0.36943100000000001</v>
      </c>
      <c r="X57">
        <v>0.382965</v>
      </c>
      <c r="Y57">
        <v>0.39681</v>
      </c>
      <c r="Z57">
        <v>0.410437</v>
      </c>
      <c r="AA57">
        <v>0.42427599999999999</v>
      </c>
      <c r="AB57">
        <v>0.43861299999999998</v>
      </c>
      <c r="AC57">
        <v>0.45444000000000001</v>
      </c>
      <c r="AD57">
        <v>0.471522</v>
      </c>
      <c r="AE57">
        <v>0.49183500000000002</v>
      </c>
      <c r="AF57">
        <v>0.51565799999999995</v>
      </c>
      <c r="AG57">
        <v>0.54457800000000001</v>
      </c>
      <c r="AH57">
        <v>0.57587299999999997</v>
      </c>
      <c r="AI57">
        <v>0.61359200000000003</v>
      </c>
      <c r="AJ57">
        <v>0.65694699999999995</v>
      </c>
      <c r="AK57">
        <v>0.70685100000000001</v>
      </c>
      <c r="AL57" s="109">
        <v>0.08</v>
      </c>
    </row>
    <row r="58" spans="1:38">
      <c r="A58" s="14" t="s">
        <v>114</v>
      </c>
      <c r="B58" t="s">
        <v>2548</v>
      </c>
      <c r="C58" t="s">
        <v>2648</v>
      </c>
      <c r="D58" t="s">
        <v>3110</v>
      </c>
      <c r="E58" t="s">
        <v>1294</v>
      </c>
      <c r="F58">
        <v>46.497841000000001</v>
      </c>
      <c r="G58">
        <v>49.382297999999999</v>
      </c>
      <c r="H58">
        <v>52.720523999999997</v>
      </c>
      <c r="I58">
        <v>55.438412</v>
      </c>
      <c r="J58">
        <v>58.098877000000002</v>
      </c>
      <c r="K58">
        <v>60.435454999999997</v>
      </c>
      <c r="L58">
        <v>62.901671999999998</v>
      </c>
      <c r="M58">
        <v>65.381752000000006</v>
      </c>
      <c r="N58">
        <v>67.983559</v>
      </c>
      <c r="O58">
        <v>70.611564999999999</v>
      </c>
      <c r="P58">
        <v>73.415970000000002</v>
      </c>
      <c r="Q58">
        <v>76.181006999999994</v>
      </c>
      <c r="R58">
        <v>79.430351000000002</v>
      </c>
      <c r="S58">
        <v>82.622687999999997</v>
      </c>
      <c r="T58">
        <v>86.056984</v>
      </c>
      <c r="U58">
        <v>89.336876000000004</v>
      </c>
      <c r="V58">
        <v>92.878960000000006</v>
      </c>
      <c r="W58">
        <v>96.613060000000004</v>
      </c>
      <c r="X58">
        <v>100.280106</v>
      </c>
      <c r="Y58">
        <v>103.984886</v>
      </c>
      <c r="Z58">
        <v>108.045677</v>
      </c>
      <c r="AA58">
        <v>112.491905</v>
      </c>
      <c r="AB58">
        <v>117.267647</v>
      </c>
      <c r="AC58">
        <v>122.368492</v>
      </c>
      <c r="AD58">
        <v>127.61853000000001</v>
      </c>
      <c r="AE58">
        <v>133.36409</v>
      </c>
      <c r="AF58">
        <v>139.49873400000001</v>
      </c>
      <c r="AG58">
        <v>146.25076300000001</v>
      </c>
      <c r="AH58">
        <v>152.80003400000001</v>
      </c>
      <c r="AI58">
        <v>160.19517500000001</v>
      </c>
      <c r="AJ58">
        <v>168.01229900000001</v>
      </c>
      <c r="AK58">
        <v>176.45491000000001</v>
      </c>
      <c r="AL58" s="109">
        <v>4.3999999999999997E-2</v>
      </c>
    </row>
    <row r="59" spans="1:38">
      <c r="A59" s="14" t="s">
        <v>112</v>
      </c>
      <c r="B59" t="s">
        <v>1577</v>
      </c>
      <c r="C59" t="s">
        <v>2650</v>
      </c>
      <c r="D59" t="s">
        <v>3111</v>
      </c>
      <c r="E59" t="s">
        <v>1294</v>
      </c>
      <c r="F59">
        <v>6.8770000000000003E-3</v>
      </c>
      <c r="G59">
        <v>3.3599999999999998E-2</v>
      </c>
      <c r="H59">
        <v>6.1106000000000001E-2</v>
      </c>
      <c r="I59">
        <v>8.9328000000000005E-2</v>
      </c>
      <c r="J59">
        <v>0.11849</v>
      </c>
      <c r="K59">
        <v>0.14740200000000001</v>
      </c>
      <c r="L59">
        <v>0.17644599999999999</v>
      </c>
      <c r="M59">
        <v>0.20519999999999999</v>
      </c>
      <c r="N59">
        <v>0.23400699999999999</v>
      </c>
      <c r="O59">
        <v>0.262262</v>
      </c>
      <c r="P59">
        <v>0.29012500000000002</v>
      </c>
      <c r="Q59">
        <v>0.31678299999999998</v>
      </c>
      <c r="R59">
        <v>0.34505200000000003</v>
      </c>
      <c r="S59">
        <v>0.37275399999999997</v>
      </c>
      <c r="T59">
        <v>0.401254</v>
      </c>
      <c r="U59">
        <v>0.42981200000000003</v>
      </c>
      <c r="V59">
        <v>0.46034900000000001</v>
      </c>
      <c r="W59">
        <v>0.49257000000000001</v>
      </c>
      <c r="X59">
        <v>0.52495199999999997</v>
      </c>
      <c r="Y59">
        <v>0.55886100000000005</v>
      </c>
      <c r="Z59">
        <v>0.59360500000000005</v>
      </c>
      <c r="AA59">
        <v>0.62952699999999995</v>
      </c>
      <c r="AB59">
        <v>0.66700199999999998</v>
      </c>
      <c r="AC59">
        <v>0.70572699999999999</v>
      </c>
      <c r="AD59">
        <v>0.74365800000000004</v>
      </c>
      <c r="AE59">
        <v>0.78296399999999999</v>
      </c>
      <c r="AF59">
        <v>0.82369999999999999</v>
      </c>
      <c r="AG59">
        <v>0.86769499999999999</v>
      </c>
      <c r="AH59">
        <v>0.91022899999999995</v>
      </c>
      <c r="AI59">
        <v>0.95715099999999997</v>
      </c>
      <c r="AJ59">
        <v>1.0069669999999999</v>
      </c>
      <c r="AK59">
        <v>1.0608439999999999</v>
      </c>
      <c r="AL59" s="109">
        <v>0.17599999999999999</v>
      </c>
    </row>
    <row r="60" spans="1:38">
      <c r="A60" s="14" t="s">
        <v>116</v>
      </c>
      <c r="B60" t="s">
        <v>2549</v>
      </c>
      <c r="C60" t="s">
        <v>2652</v>
      </c>
      <c r="D60" t="s">
        <v>3112</v>
      </c>
      <c r="E60" t="s">
        <v>1294</v>
      </c>
      <c r="F60">
        <v>0</v>
      </c>
      <c r="G60">
        <v>3.6101000000000001E-2</v>
      </c>
      <c r="H60">
        <v>7.2613999999999998E-2</v>
      </c>
      <c r="I60">
        <v>0.109613</v>
      </c>
      <c r="J60">
        <v>0.14730299999999999</v>
      </c>
      <c r="K60">
        <v>0.184003</v>
      </c>
      <c r="L60">
        <v>0.219995</v>
      </c>
      <c r="M60">
        <v>0.25469999999999998</v>
      </c>
      <c r="N60">
        <v>0.28847899999999999</v>
      </c>
      <c r="O60">
        <v>0.32112800000000002</v>
      </c>
      <c r="P60">
        <v>0.35269499999999998</v>
      </c>
      <c r="Q60">
        <v>0.38236300000000001</v>
      </c>
      <c r="R60">
        <v>0.41358099999999998</v>
      </c>
      <c r="S60">
        <v>0.44394</v>
      </c>
      <c r="T60">
        <v>0.47541699999999998</v>
      </c>
      <c r="U60">
        <v>0.50700999999999996</v>
      </c>
      <c r="V60">
        <v>0.54084500000000002</v>
      </c>
      <c r="W60">
        <v>0.57661799999999996</v>
      </c>
      <c r="X60">
        <v>0.61259699999999995</v>
      </c>
      <c r="Y60">
        <v>0.65040900000000001</v>
      </c>
      <c r="Z60">
        <v>0.68915700000000002</v>
      </c>
      <c r="AA60">
        <v>0.72917100000000001</v>
      </c>
      <c r="AB60">
        <v>0.77050099999999999</v>
      </c>
      <c r="AC60">
        <v>0.81327099999999997</v>
      </c>
      <c r="AD60">
        <v>0.85494300000000001</v>
      </c>
      <c r="AE60">
        <v>0.89818200000000004</v>
      </c>
      <c r="AF60">
        <v>0.94306199999999996</v>
      </c>
      <c r="AG60">
        <v>0.99169600000000002</v>
      </c>
      <c r="AH60">
        <v>1.038762</v>
      </c>
      <c r="AI60">
        <v>1.0910120000000001</v>
      </c>
      <c r="AJ60">
        <v>1.146795</v>
      </c>
      <c r="AK60">
        <v>1.207525</v>
      </c>
      <c r="AL60" t="s">
        <v>146</v>
      </c>
    </row>
    <row r="61" spans="1:38">
      <c r="A61" s="14" t="s">
        <v>116</v>
      </c>
      <c r="B61" t="s">
        <v>2550</v>
      </c>
      <c r="C61" t="s">
        <v>2654</v>
      </c>
      <c r="D61" t="s">
        <v>3113</v>
      </c>
      <c r="E61" t="s">
        <v>1294</v>
      </c>
      <c r="F61">
        <v>0</v>
      </c>
      <c r="G61">
        <v>3.7775000000000003E-2</v>
      </c>
      <c r="H61">
        <v>7.5880000000000003E-2</v>
      </c>
      <c r="I61">
        <v>0.11486399999999999</v>
      </c>
      <c r="J61">
        <v>0.154915</v>
      </c>
      <c r="K61">
        <v>0.19441</v>
      </c>
      <c r="L61">
        <v>0.23379800000000001</v>
      </c>
      <c r="M61">
        <v>0.27249899999999999</v>
      </c>
      <c r="N61">
        <v>0.31092900000000001</v>
      </c>
      <c r="O61">
        <v>0.34859499999999999</v>
      </c>
      <c r="P61">
        <v>0.38585000000000003</v>
      </c>
      <c r="Q61">
        <v>0.42161500000000002</v>
      </c>
      <c r="R61">
        <v>0.45966499999999999</v>
      </c>
      <c r="S61">
        <v>0.49687900000000002</v>
      </c>
      <c r="T61">
        <v>0.53535900000000003</v>
      </c>
      <c r="U61">
        <v>0.57391899999999996</v>
      </c>
      <c r="V61">
        <v>0.61492000000000002</v>
      </c>
      <c r="W61">
        <v>0.65798699999999999</v>
      </c>
      <c r="X61">
        <v>0.70110099999999997</v>
      </c>
      <c r="Y61">
        <v>0.74609800000000004</v>
      </c>
      <c r="Z61">
        <v>0.79204600000000003</v>
      </c>
      <c r="AA61">
        <v>0.83935300000000002</v>
      </c>
      <c r="AB61">
        <v>0.88824199999999998</v>
      </c>
      <c r="AC61">
        <v>0.93876000000000004</v>
      </c>
      <c r="AD61">
        <v>0.98813099999999998</v>
      </c>
      <c r="AE61">
        <v>1.039385</v>
      </c>
      <c r="AF61">
        <v>1.092538</v>
      </c>
      <c r="AG61">
        <v>1.149966</v>
      </c>
      <c r="AH61">
        <v>1.205433</v>
      </c>
      <c r="AI61">
        <v>1.2667040000000001</v>
      </c>
      <c r="AJ61">
        <v>1.3318080000000001</v>
      </c>
      <c r="AK61">
        <v>1.402339</v>
      </c>
      <c r="AL61" t="s">
        <v>146</v>
      </c>
    </row>
    <row r="62" spans="1:38">
      <c r="A62" s="14" t="s">
        <v>854</v>
      </c>
      <c r="B62" t="s">
        <v>1581</v>
      </c>
      <c r="C62" t="s">
        <v>2656</v>
      </c>
      <c r="D62" t="s">
        <v>3114</v>
      </c>
      <c r="E62" t="s">
        <v>1294</v>
      </c>
      <c r="F62">
        <v>0</v>
      </c>
      <c r="G62">
        <v>2.8E-5</v>
      </c>
      <c r="H62">
        <v>6.0999999999999999E-5</v>
      </c>
      <c r="I62">
        <v>9.2999999999999997E-5</v>
      </c>
      <c r="J62">
        <v>1.25E-4</v>
      </c>
      <c r="K62">
        <v>1.56E-4</v>
      </c>
      <c r="L62">
        <v>1.8599999999999999E-4</v>
      </c>
      <c r="M62">
        <v>2.14E-4</v>
      </c>
      <c r="N62">
        <v>2.42E-4</v>
      </c>
      <c r="O62">
        <v>2.6800000000000001E-4</v>
      </c>
      <c r="P62">
        <v>2.9300000000000002E-4</v>
      </c>
      <c r="Q62">
        <v>3.1399999999999999E-4</v>
      </c>
      <c r="R62">
        <v>3.3599999999999998E-4</v>
      </c>
      <c r="S62">
        <v>3.5599999999999998E-4</v>
      </c>
      <c r="T62">
        <v>3.7500000000000001E-4</v>
      </c>
      <c r="U62">
        <v>3.9100000000000002E-4</v>
      </c>
      <c r="V62">
        <v>4.0700000000000003E-4</v>
      </c>
      <c r="W62">
        <v>4.2200000000000001E-4</v>
      </c>
      <c r="X62">
        <v>4.35E-4</v>
      </c>
      <c r="Y62">
        <v>4.4799999999999999E-4</v>
      </c>
      <c r="Z62">
        <v>4.5899999999999999E-4</v>
      </c>
      <c r="AA62">
        <v>4.6799999999999999E-4</v>
      </c>
      <c r="AB62">
        <v>4.7600000000000002E-4</v>
      </c>
      <c r="AC62">
        <v>4.84E-4</v>
      </c>
      <c r="AD62">
        <v>4.8799999999999999E-4</v>
      </c>
      <c r="AE62">
        <v>4.9100000000000001E-4</v>
      </c>
      <c r="AF62">
        <v>4.9200000000000003E-4</v>
      </c>
      <c r="AG62">
        <v>4.9299999999999995E-4</v>
      </c>
      <c r="AH62">
        <v>4.9200000000000003E-4</v>
      </c>
      <c r="AI62">
        <v>4.8999999999999998E-4</v>
      </c>
      <c r="AJ62">
        <v>4.8899999999999996E-4</v>
      </c>
      <c r="AK62">
        <v>4.8700000000000002E-4</v>
      </c>
      <c r="AL62" t="s">
        <v>146</v>
      </c>
    </row>
    <row r="63" spans="1:38">
      <c r="B63" t="s">
        <v>2551</v>
      </c>
      <c r="C63" t="s">
        <v>2658</v>
      </c>
      <c r="D63" t="s">
        <v>3115</v>
      </c>
      <c r="E63" t="s">
        <v>1294</v>
      </c>
      <c r="F63">
        <v>653.09906000000001</v>
      </c>
      <c r="G63">
        <v>654.05694600000004</v>
      </c>
      <c r="H63">
        <v>664.67810099999997</v>
      </c>
      <c r="I63">
        <v>669.36163299999998</v>
      </c>
      <c r="J63">
        <v>674.81567399999994</v>
      </c>
      <c r="K63">
        <v>677.23498500000005</v>
      </c>
      <c r="L63">
        <v>680.64837599999998</v>
      </c>
      <c r="M63">
        <v>683.49285899999995</v>
      </c>
      <c r="N63">
        <v>687.087219</v>
      </c>
      <c r="O63">
        <v>690.200378</v>
      </c>
      <c r="P63">
        <v>693.99310300000002</v>
      </c>
      <c r="Q63">
        <v>697.10479699999996</v>
      </c>
      <c r="R63">
        <v>704.64343299999996</v>
      </c>
      <c r="S63">
        <v>711.11901899999998</v>
      </c>
      <c r="T63">
        <v>719.18737799999997</v>
      </c>
      <c r="U63">
        <v>726.89202899999998</v>
      </c>
      <c r="V63">
        <v>736.568848</v>
      </c>
      <c r="W63">
        <v>746.99585000000002</v>
      </c>
      <c r="X63">
        <v>755.67889400000001</v>
      </c>
      <c r="Y63">
        <v>764.26238999999998</v>
      </c>
      <c r="Z63">
        <v>772.81689500000005</v>
      </c>
      <c r="AA63">
        <v>781.92358400000001</v>
      </c>
      <c r="AB63">
        <v>791.53808600000002</v>
      </c>
      <c r="AC63">
        <v>801.55267300000003</v>
      </c>
      <c r="AD63">
        <v>811.25689699999998</v>
      </c>
      <c r="AE63">
        <v>822.58532700000001</v>
      </c>
      <c r="AF63">
        <v>834.92816200000004</v>
      </c>
      <c r="AG63">
        <v>849.58459500000004</v>
      </c>
      <c r="AH63">
        <v>861.80407700000001</v>
      </c>
      <c r="AI63">
        <v>876.91131600000006</v>
      </c>
      <c r="AJ63">
        <v>892.96679700000004</v>
      </c>
      <c r="AK63">
        <v>910.64691200000004</v>
      </c>
      <c r="AL63" s="109">
        <v>1.0999999999999999E-2</v>
      </c>
    </row>
    <row r="64" spans="1:38">
      <c r="B64" t="s">
        <v>1223</v>
      </c>
      <c r="D64" t="s">
        <v>3116</v>
      </c>
    </row>
    <row r="65" spans="1:38">
      <c r="A65" s="14" t="s">
        <v>115</v>
      </c>
      <c r="B65" t="s">
        <v>1266</v>
      </c>
      <c r="C65" t="s">
        <v>2661</v>
      </c>
      <c r="D65" t="s">
        <v>3117</v>
      </c>
      <c r="E65" t="s">
        <v>1294</v>
      </c>
      <c r="F65">
        <v>583.02459699999997</v>
      </c>
      <c r="G65">
        <v>581.14209000000005</v>
      </c>
      <c r="H65">
        <v>583.52539100000001</v>
      </c>
      <c r="I65">
        <v>587.59240699999998</v>
      </c>
      <c r="J65">
        <v>591.92028800000003</v>
      </c>
      <c r="K65">
        <v>592.27313200000003</v>
      </c>
      <c r="L65">
        <v>592.91033900000002</v>
      </c>
      <c r="M65">
        <v>593.69622800000002</v>
      </c>
      <c r="N65">
        <v>595.82226600000001</v>
      </c>
      <c r="O65">
        <v>597.81622300000004</v>
      </c>
      <c r="P65">
        <v>599.55847200000005</v>
      </c>
      <c r="Q65">
        <v>599.48644999999999</v>
      </c>
      <c r="R65">
        <v>602.17468299999996</v>
      </c>
      <c r="S65">
        <v>604.21283000000005</v>
      </c>
      <c r="T65">
        <v>607.89031999999997</v>
      </c>
      <c r="U65">
        <v>611.25531000000001</v>
      </c>
      <c r="V65">
        <v>616.68695100000002</v>
      </c>
      <c r="W65">
        <v>623.76696800000002</v>
      </c>
      <c r="X65">
        <v>630.86199999999997</v>
      </c>
      <c r="Y65">
        <v>638.98382600000002</v>
      </c>
      <c r="Z65">
        <v>647.66485599999999</v>
      </c>
      <c r="AA65">
        <v>657.49169900000004</v>
      </c>
      <c r="AB65">
        <v>668.18353300000001</v>
      </c>
      <c r="AC65">
        <v>680.01757799999996</v>
      </c>
      <c r="AD65">
        <v>693.08587599999998</v>
      </c>
      <c r="AE65">
        <v>708.71026600000005</v>
      </c>
      <c r="AF65">
        <v>726.21118200000001</v>
      </c>
      <c r="AG65">
        <v>746.43725600000005</v>
      </c>
      <c r="AH65">
        <v>764.74041699999998</v>
      </c>
      <c r="AI65">
        <v>785.607483</v>
      </c>
      <c r="AJ65">
        <v>807.61657700000001</v>
      </c>
      <c r="AK65">
        <v>830.16796899999997</v>
      </c>
      <c r="AL65" s="109">
        <v>1.0999999999999999E-2</v>
      </c>
    </row>
    <row r="66" spans="1:38">
      <c r="A66" s="14" t="s">
        <v>114</v>
      </c>
      <c r="B66" t="s">
        <v>1352</v>
      </c>
      <c r="C66" t="s">
        <v>2663</v>
      </c>
      <c r="D66" t="s">
        <v>3118</v>
      </c>
      <c r="E66" t="s">
        <v>1294</v>
      </c>
      <c r="F66">
        <v>315.82879600000001</v>
      </c>
      <c r="G66">
        <v>310.56317100000001</v>
      </c>
      <c r="H66">
        <v>308.88848899999999</v>
      </c>
      <c r="I66">
        <v>307.66574100000003</v>
      </c>
      <c r="J66">
        <v>307.47314499999999</v>
      </c>
      <c r="K66">
        <v>306.65286300000002</v>
      </c>
      <c r="L66">
        <v>306.09021000000001</v>
      </c>
      <c r="M66">
        <v>306.23422199999999</v>
      </c>
      <c r="N66">
        <v>307.23190299999999</v>
      </c>
      <c r="O66">
        <v>308.74417099999999</v>
      </c>
      <c r="P66">
        <v>310.61322000000001</v>
      </c>
      <c r="Q66">
        <v>311.502747</v>
      </c>
      <c r="R66">
        <v>313.73165899999998</v>
      </c>
      <c r="S66">
        <v>315.691193</v>
      </c>
      <c r="T66">
        <v>318.20575000000002</v>
      </c>
      <c r="U66">
        <v>320.505066</v>
      </c>
      <c r="V66">
        <v>323.48764</v>
      </c>
      <c r="W66">
        <v>327.50503500000002</v>
      </c>
      <c r="X66">
        <v>331.14382899999998</v>
      </c>
      <c r="Y66">
        <v>334.98123199999998</v>
      </c>
      <c r="Z66">
        <v>339.189301</v>
      </c>
      <c r="AA66">
        <v>343.82592799999998</v>
      </c>
      <c r="AB66">
        <v>348.88836700000002</v>
      </c>
      <c r="AC66">
        <v>354.42437699999999</v>
      </c>
      <c r="AD66">
        <v>360.34695399999998</v>
      </c>
      <c r="AE66">
        <v>367.28848299999999</v>
      </c>
      <c r="AF66">
        <v>374.715057</v>
      </c>
      <c r="AG66">
        <v>383.20318600000002</v>
      </c>
      <c r="AH66">
        <v>390.34759500000001</v>
      </c>
      <c r="AI66">
        <v>398.53735399999999</v>
      </c>
      <c r="AJ66">
        <v>407.16967799999998</v>
      </c>
      <c r="AK66">
        <v>415.88867199999999</v>
      </c>
      <c r="AL66" s="109">
        <v>8.9999999999999993E-3</v>
      </c>
    </row>
    <row r="67" spans="1:38">
      <c r="A67" s="14" t="s">
        <v>853</v>
      </c>
      <c r="B67" t="s">
        <v>1273</v>
      </c>
      <c r="C67" t="s">
        <v>2665</v>
      </c>
      <c r="D67" t="s">
        <v>3119</v>
      </c>
      <c r="E67" t="s">
        <v>1294</v>
      </c>
      <c r="F67">
        <v>1.0311980000000001</v>
      </c>
      <c r="G67">
        <v>1.0696479999999999</v>
      </c>
      <c r="H67">
        <v>1.110603</v>
      </c>
      <c r="I67">
        <v>1.1512469999999999</v>
      </c>
      <c r="J67">
        <v>1.188234</v>
      </c>
      <c r="K67">
        <v>1.2126889999999999</v>
      </c>
      <c r="L67">
        <v>1.2326619999999999</v>
      </c>
      <c r="M67">
        <v>1.2480100000000001</v>
      </c>
      <c r="N67">
        <v>1.261868</v>
      </c>
      <c r="O67">
        <v>1.2733220000000001</v>
      </c>
      <c r="P67">
        <v>1.283337</v>
      </c>
      <c r="Q67">
        <v>1.290902</v>
      </c>
      <c r="R67">
        <v>1.3064150000000001</v>
      </c>
      <c r="S67">
        <v>1.32368</v>
      </c>
      <c r="T67">
        <v>1.351958</v>
      </c>
      <c r="U67">
        <v>1.385958</v>
      </c>
      <c r="V67">
        <v>1.4224220000000001</v>
      </c>
      <c r="W67">
        <v>1.466655</v>
      </c>
      <c r="X67">
        <v>1.5165979999999999</v>
      </c>
      <c r="Y67">
        <v>1.574333</v>
      </c>
      <c r="Z67">
        <v>1.638801</v>
      </c>
      <c r="AA67">
        <v>1.7115499999999999</v>
      </c>
      <c r="AB67">
        <v>1.79193</v>
      </c>
      <c r="AC67">
        <v>1.8794979999999999</v>
      </c>
      <c r="AD67">
        <v>1.972728</v>
      </c>
      <c r="AE67">
        <v>2.075974</v>
      </c>
      <c r="AF67">
        <v>2.189079</v>
      </c>
      <c r="AG67">
        <v>2.3162020000000001</v>
      </c>
      <c r="AH67">
        <v>2.4425219999999999</v>
      </c>
      <c r="AI67">
        <v>2.5825149999999999</v>
      </c>
      <c r="AJ67">
        <v>2.7252079999999999</v>
      </c>
      <c r="AK67">
        <v>2.8784999999999998</v>
      </c>
      <c r="AL67" s="109">
        <v>3.4000000000000002E-2</v>
      </c>
    </row>
    <row r="68" spans="1:38">
      <c r="A68" s="14" t="s">
        <v>113</v>
      </c>
      <c r="B68" t="s">
        <v>1282</v>
      </c>
      <c r="C68" t="s">
        <v>2667</v>
      </c>
      <c r="D68" t="s">
        <v>3120</v>
      </c>
      <c r="E68" t="s">
        <v>1294</v>
      </c>
      <c r="F68">
        <v>1.050346</v>
      </c>
      <c r="G68">
        <v>1.216439</v>
      </c>
      <c r="H68">
        <v>1.370239</v>
      </c>
      <c r="I68">
        <v>1.526119</v>
      </c>
      <c r="J68">
        <v>1.671853</v>
      </c>
      <c r="K68">
        <v>1.7926010000000001</v>
      </c>
      <c r="L68">
        <v>1.900882</v>
      </c>
      <c r="M68">
        <v>1.9971460000000001</v>
      </c>
      <c r="N68">
        <v>2.086325</v>
      </c>
      <c r="O68">
        <v>2.1676570000000002</v>
      </c>
      <c r="P68">
        <v>2.2395529999999999</v>
      </c>
      <c r="Q68">
        <v>2.2950430000000002</v>
      </c>
      <c r="R68">
        <v>2.3540169999999998</v>
      </c>
      <c r="S68">
        <v>2.4033540000000002</v>
      </c>
      <c r="T68">
        <v>2.4543339999999998</v>
      </c>
      <c r="U68">
        <v>2.4996909999999999</v>
      </c>
      <c r="V68">
        <v>2.549337</v>
      </c>
      <c r="W68">
        <v>2.604311</v>
      </c>
      <c r="X68">
        <v>2.6618539999999999</v>
      </c>
      <c r="Y68">
        <v>2.7251310000000002</v>
      </c>
      <c r="Z68">
        <v>2.7937439999999998</v>
      </c>
      <c r="AA68">
        <v>2.8706580000000002</v>
      </c>
      <c r="AB68">
        <v>2.953354</v>
      </c>
      <c r="AC68">
        <v>3.0427729999999999</v>
      </c>
      <c r="AD68">
        <v>3.133775</v>
      </c>
      <c r="AE68">
        <v>3.2346590000000002</v>
      </c>
      <c r="AF68">
        <v>3.347699</v>
      </c>
      <c r="AG68">
        <v>3.4784600000000001</v>
      </c>
      <c r="AH68">
        <v>3.6031620000000002</v>
      </c>
      <c r="AI68">
        <v>3.7436630000000002</v>
      </c>
      <c r="AJ68">
        <v>3.8960370000000002</v>
      </c>
      <c r="AK68">
        <v>4.0592620000000004</v>
      </c>
      <c r="AL68" s="109">
        <v>4.4999999999999998E-2</v>
      </c>
    </row>
    <row r="69" spans="1:38">
      <c r="A69" s="14" t="s">
        <v>114</v>
      </c>
      <c r="B69" t="s">
        <v>2548</v>
      </c>
      <c r="C69" t="s">
        <v>2669</v>
      </c>
      <c r="D69" t="s">
        <v>3121</v>
      </c>
      <c r="E69" t="s">
        <v>1294</v>
      </c>
      <c r="F69">
        <v>9.4828349999999997</v>
      </c>
      <c r="G69">
        <v>10.419926999999999</v>
      </c>
      <c r="H69">
        <v>11.287534000000001</v>
      </c>
      <c r="I69">
        <v>12.152426</v>
      </c>
      <c r="J69">
        <v>12.963708</v>
      </c>
      <c r="K69">
        <v>13.633286</v>
      </c>
      <c r="L69">
        <v>14.262791999999999</v>
      </c>
      <c r="M69">
        <v>14.869062</v>
      </c>
      <c r="N69">
        <v>15.494346999999999</v>
      </c>
      <c r="O69">
        <v>16.135024999999999</v>
      </c>
      <c r="P69">
        <v>16.796637</v>
      </c>
      <c r="Q69">
        <v>17.441680999999999</v>
      </c>
      <c r="R69">
        <v>18.186598</v>
      </c>
      <c r="S69">
        <v>18.932759999999998</v>
      </c>
      <c r="T69">
        <v>19.730701</v>
      </c>
      <c r="U69">
        <v>20.589763999999999</v>
      </c>
      <c r="V69">
        <v>21.544627999999999</v>
      </c>
      <c r="W69">
        <v>22.577014999999999</v>
      </c>
      <c r="X69">
        <v>23.637888</v>
      </c>
      <c r="Y69">
        <v>24.774678999999999</v>
      </c>
      <c r="Z69">
        <v>25.988871</v>
      </c>
      <c r="AA69">
        <v>27.312747999999999</v>
      </c>
      <c r="AB69">
        <v>28.724049000000001</v>
      </c>
      <c r="AC69">
        <v>30.229347000000001</v>
      </c>
      <c r="AD69">
        <v>31.806156000000001</v>
      </c>
      <c r="AE69">
        <v>33.528435000000002</v>
      </c>
      <c r="AF69">
        <v>35.393272000000003</v>
      </c>
      <c r="AG69">
        <v>37.463073999999999</v>
      </c>
      <c r="AH69">
        <v>39.498669</v>
      </c>
      <c r="AI69">
        <v>41.72813</v>
      </c>
      <c r="AJ69">
        <v>44.123730000000002</v>
      </c>
      <c r="AK69">
        <v>46.665295</v>
      </c>
      <c r="AL69" s="109">
        <v>5.2999999999999999E-2</v>
      </c>
    </row>
    <row r="70" spans="1:38">
      <c r="A70" s="14" t="s">
        <v>112</v>
      </c>
      <c r="B70" t="s">
        <v>1577</v>
      </c>
      <c r="C70" t="s">
        <v>2671</v>
      </c>
      <c r="D70" t="s">
        <v>3122</v>
      </c>
      <c r="E70" t="s">
        <v>1294</v>
      </c>
      <c r="F70">
        <v>0</v>
      </c>
      <c r="G70">
        <v>4.2022999999999998E-2</v>
      </c>
      <c r="H70">
        <v>7.8827999999999995E-2</v>
      </c>
      <c r="I70">
        <v>0.117428</v>
      </c>
      <c r="J70">
        <v>0.15464700000000001</v>
      </c>
      <c r="K70">
        <v>0.18876200000000001</v>
      </c>
      <c r="L70">
        <v>0.22114200000000001</v>
      </c>
      <c r="M70">
        <v>0.25221399999999999</v>
      </c>
      <c r="N70">
        <v>0.28285500000000002</v>
      </c>
      <c r="O70">
        <v>0.31328099999999998</v>
      </c>
      <c r="P70">
        <v>0.34373900000000002</v>
      </c>
      <c r="Q70">
        <v>0.37302000000000002</v>
      </c>
      <c r="R70">
        <v>0.40406199999999998</v>
      </c>
      <c r="S70">
        <v>0.43482900000000002</v>
      </c>
      <c r="T70">
        <v>0.46739599999999998</v>
      </c>
      <c r="U70">
        <v>0.50030399999999997</v>
      </c>
      <c r="V70">
        <v>0.53513100000000002</v>
      </c>
      <c r="W70">
        <v>0.57220499999999996</v>
      </c>
      <c r="X70">
        <v>0.61060599999999998</v>
      </c>
      <c r="Y70">
        <v>0.65165099999999998</v>
      </c>
      <c r="Z70">
        <v>0.69301999999999997</v>
      </c>
      <c r="AA70">
        <v>0.73751999999999995</v>
      </c>
      <c r="AB70">
        <v>0.78456999999999999</v>
      </c>
      <c r="AC70">
        <v>0.834337</v>
      </c>
      <c r="AD70">
        <v>0.88637299999999997</v>
      </c>
      <c r="AE70">
        <v>0.94275900000000001</v>
      </c>
      <c r="AF70">
        <v>1.0035320000000001</v>
      </c>
      <c r="AG70">
        <v>1.0706599999999999</v>
      </c>
      <c r="AH70">
        <v>1.1372629999999999</v>
      </c>
      <c r="AI70">
        <v>1.2101470000000001</v>
      </c>
      <c r="AJ70">
        <v>1.287914</v>
      </c>
      <c r="AK70">
        <v>1.36988</v>
      </c>
      <c r="AL70" t="s">
        <v>146</v>
      </c>
    </row>
    <row r="71" spans="1:38">
      <c r="A71" s="14" t="s">
        <v>116</v>
      </c>
      <c r="B71" t="s">
        <v>2549</v>
      </c>
      <c r="C71" t="s">
        <v>2673</v>
      </c>
      <c r="D71" t="s">
        <v>3123</v>
      </c>
      <c r="E71" t="s">
        <v>1294</v>
      </c>
      <c r="F71">
        <v>0</v>
      </c>
      <c r="G71">
        <v>5.5306000000000001E-2</v>
      </c>
      <c r="H71">
        <v>0.103892</v>
      </c>
      <c r="I71">
        <v>0.15448899999999999</v>
      </c>
      <c r="J71">
        <v>0.20302799999999999</v>
      </c>
      <c r="K71">
        <v>0.24706</v>
      </c>
      <c r="L71">
        <v>0.288304</v>
      </c>
      <c r="M71">
        <v>0.32799699999999998</v>
      </c>
      <c r="N71">
        <v>0.36751400000000001</v>
      </c>
      <c r="O71">
        <v>0.40693000000000001</v>
      </c>
      <c r="P71">
        <v>0.44628699999999999</v>
      </c>
      <c r="Q71">
        <v>0.48405599999999999</v>
      </c>
      <c r="R71">
        <v>0.52407599999999999</v>
      </c>
      <c r="S71">
        <v>0.56353399999999998</v>
      </c>
      <c r="T71">
        <v>0.60492199999999996</v>
      </c>
      <c r="U71">
        <v>0.64663499999999996</v>
      </c>
      <c r="V71">
        <v>0.69105099999999997</v>
      </c>
      <c r="W71">
        <v>0.73821499999999995</v>
      </c>
      <c r="X71">
        <v>0.78693999999999997</v>
      </c>
      <c r="Y71">
        <v>0.83891499999999997</v>
      </c>
      <c r="Z71">
        <v>0.89107199999999998</v>
      </c>
      <c r="AA71">
        <v>0.94704600000000005</v>
      </c>
      <c r="AB71">
        <v>1.006078</v>
      </c>
      <c r="AC71">
        <v>1.068365</v>
      </c>
      <c r="AD71">
        <v>1.133327</v>
      </c>
      <c r="AE71">
        <v>1.2036279999999999</v>
      </c>
      <c r="AF71">
        <v>1.2792650000000001</v>
      </c>
      <c r="AG71">
        <v>1.362733</v>
      </c>
      <c r="AH71">
        <v>1.4453020000000001</v>
      </c>
      <c r="AI71">
        <v>1.5356529999999999</v>
      </c>
      <c r="AJ71">
        <v>1.6320079999999999</v>
      </c>
      <c r="AK71">
        <v>1.733589</v>
      </c>
      <c r="AL71" t="s">
        <v>146</v>
      </c>
    </row>
    <row r="72" spans="1:38">
      <c r="A72" s="14" t="s">
        <v>116</v>
      </c>
      <c r="B72" t="s">
        <v>2550</v>
      </c>
      <c r="C72" t="s">
        <v>2675</v>
      </c>
      <c r="D72" t="s">
        <v>3124</v>
      </c>
      <c r="E72" t="s">
        <v>1294</v>
      </c>
      <c r="F72">
        <v>0</v>
      </c>
      <c r="G72">
        <v>5.9111999999999998E-2</v>
      </c>
      <c r="H72">
        <v>0.110777</v>
      </c>
      <c r="I72">
        <v>0.16477900000000001</v>
      </c>
      <c r="J72">
        <v>0.21660499999999999</v>
      </c>
      <c r="K72">
        <v>0.26381100000000002</v>
      </c>
      <c r="L72">
        <v>0.30832300000000001</v>
      </c>
      <c r="M72">
        <v>0.35087800000000002</v>
      </c>
      <c r="N72">
        <v>0.39271299999999998</v>
      </c>
      <c r="O72">
        <v>0.43441600000000002</v>
      </c>
      <c r="P72">
        <v>0.47602299999999997</v>
      </c>
      <c r="Q72">
        <v>0.51595599999999997</v>
      </c>
      <c r="R72">
        <v>0.55831600000000003</v>
      </c>
      <c r="S72">
        <v>0.60019</v>
      </c>
      <c r="T72">
        <v>0.64449999999999996</v>
      </c>
      <c r="U72">
        <v>0.68922799999999995</v>
      </c>
      <c r="V72">
        <v>0.73654200000000003</v>
      </c>
      <c r="W72">
        <v>0.78691</v>
      </c>
      <c r="X72">
        <v>0.83909800000000001</v>
      </c>
      <c r="Y72">
        <v>0.89491299999999996</v>
      </c>
      <c r="Z72">
        <v>0.95108700000000002</v>
      </c>
      <c r="AA72">
        <v>1.011533</v>
      </c>
      <c r="AB72">
        <v>1.0754300000000001</v>
      </c>
      <c r="AC72">
        <v>1.1430039999999999</v>
      </c>
      <c r="AD72">
        <v>1.2136290000000001</v>
      </c>
      <c r="AE72">
        <v>1.2901450000000001</v>
      </c>
      <c r="AF72">
        <v>1.3725750000000001</v>
      </c>
      <c r="AG72">
        <v>1.4638770000000001</v>
      </c>
      <c r="AH72">
        <v>1.5540179999999999</v>
      </c>
      <c r="AI72">
        <v>1.6521459999999999</v>
      </c>
      <c r="AJ72">
        <v>1.7560199999999999</v>
      </c>
      <c r="AK72">
        <v>1.8644849999999999</v>
      </c>
      <c r="AL72" t="s">
        <v>146</v>
      </c>
    </row>
    <row r="73" spans="1:38">
      <c r="A73" s="14" t="s">
        <v>854</v>
      </c>
      <c r="B73" t="s">
        <v>1581</v>
      </c>
      <c r="C73" t="s">
        <v>2677</v>
      </c>
      <c r="D73" t="s">
        <v>3125</v>
      </c>
      <c r="E73" t="s">
        <v>1294</v>
      </c>
      <c r="F73">
        <v>0</v>
      </c>
      <c r="G73">
        <v>0.104361</v>
      </c>
      <c r="H73">
        <v>0.19897999999999999</v>
      </c>
      <c r="I73">
        <v>0.29944300000000001</v>
      </c>
      <c r="J73">
        <v>0.39796700000000002</v>
      </c>
      <c r="K73">
        <v>0.49045100000000003</v>
      </c>
      <c r="L73">
        <v>0.58083899999999999</v>
      </c>
      <c r="M73">
        <v>0.67079999999999995</v>
      </c>
      <c r="N73">
        <v>0.76322699999999999</v>
      </c>
      <c r="O73">
        <v>0.85664600000000002</v>
      </c>
      <c r="P73">
        <v>0.95287299999999997</v>
      </c>
      <c r="Q73">
        <v>1.0483150000000001</v>
      </c>
      <c r="R73">
        <v>1.150943</v>
      </c>
      <c r="S73">
        <v>1.2539830000000001</v>
      </c>
      <c r="T73">
        <v>1.3620289999999999</v>
      </c>
      <c r="U73">
        <v>1.4707399999999999</v>
      </c>
      <c r="V73">
        <v>1.5846119999999999</v>
      </c>
      <c r="W73">
        <v>1.704755</v>
      </c>
      <c r="X73">
        <v>1.828409</v>
      </c>
      <c r="Y73">
        <v>1.959357</v>
      </c>
      <c r="Z73">
        <v>2.0917759999999999</v>
      </c>
      <c r="AA73">
        <v>2.2329340000000002</v>
      </c>
      <c r="AB73">
        <v>2.381421</v>
      </c>
      <c r="AC73">
        <v>2.5377320000000001</v>
      </c>
      <c r="AD73">
        <v>2.7005469999999998</v>
      </c>
      <c r="AE73">
        <v>2.8762699999999999</v>
      </c>
      <c r="AF73">
        <v>3.065083</v>
      </c>
      <c r="AG73">
        <v>3.2730049999999999</v>
      </c>
      <c r="AH73">
        <v>3.4791470000000002</v>
      </c>
      <c r="AI73">
        <v>3.7042670000000002</v>
      </c>
      <c r="AJ73">
        <v>3.9440819999999999</v>
      </c>
      <c r="AK73">
        <v>4.1964740000000003</v>
      </c>
      <c r="AL73" t="s">
        <v>146</v>
      </c>
    </row>
    <row r="74" spans="1:38">
      <c r="B74" t="s">
        <v>2552</v>
      </c>
      <c r="C74" t="s">
        <v>2679</v>
      </c>
      <c r="D74" t="s">
        <v>3126</v>
      </c>
      <c r="E74" t="s">
        <v>1294</v>
      </c>
      <c r="F74">
        <v>910.41778599999998</v>
      </c>
      <c r="G74">
        <v>904.67193599999996</v>
      </c>
      <c r="H74">
        <v>906.67492700000003</v>
      </c>
      <c r="I74">
        <v>910.824341</v>
      </c>
      <c r="J74">
        <v>916.18945299999996</v>
      </c>
      <c r="K74">
        <v>916.754456</v>
      </c>
      <c r="L74">
        <v>917.79534899999999</v>
      </c>
      <c r="M74">
        <v>919.64654499999995</v>
      </c>
      <c r="N74">
        <v>923.70263699999998</v>
      </c>
      <c r="O74">
        <v>928.14770499999997</v>
      </c>
      <c r="P74">
        <v>932.71014400000001</v>
      </c>
      <c r="Q74">
        <v>934.43859899999995</v>
      </c>
      <c r="R74">
        <v>940.39080799999999</v>
      </c>
      <c r="S74">
        <v>945.41644299999996</v>
      </c>
      <c r="T74">
        <v>952.71173099999999</v>
      </c>
      <c r="U74">
        <v>959.542419</v>
      </c>
      <c r="V74">
        <v>969.23834199999999</v>
      </c>
      <c r="W74">
        <v>981.72210700000005</v>
      </c>
      <c r="X74">
        <v>993.88696300000004</v>
      </c>
      <c r="Y74">
        <v>1007.3838500000001</v>
      </c>
      <c r="Z74">
        <v>1021.90271</v>
      </c>
      <c r="AA74">
        <v>1038.1407469999999</v>
      </c>
      <c r="AB74">
        <v>1055.7886960000001</v>
      </c>
      <c r="AC74">
        <v>1075.1777340000001</v>
      </c>
      <c r="AD74">
        <v>1096.279419</v>
      </c>
      <c r="AE74">
        <v>1121.1507570000001</v>
      </c>
      <c r="AF74">
        <v>1148.577759</v>
      </c>
      <c r="AG74">
        <v>1180.0683590000001</v>
      </c>
      <c r="AH74">
        <v>1208.248047</v>
      </c>
      <c r="AI74">
        <v>1240.3016359999999</v>
      </c>
      <c r="AJ74">
        <v>1274.1513669999999</v>
      </c>
      <c r="AK74">
        <v>1308.824341</v>
      </c>
      <c r="AL74" s="109">
        <v>1.2E-2</v>
      </c>
    </row>
    <row r="75" spans="1:38">
      <c r="B75" t="s">
        <v>2553</v>
      </c>
      <c r="D75" t="s">
        <v>3127</v>
      </c>
    </row>
    <row r="76" spans="1:38">
      <c r="A76" s="14" t="s">
        <v>115</v>
      </c>
      <c r="B76" t="s">
        <v>1266</v>
      </c>
      <c r="C76" t="s">
        <v>2682</v>
      </c>
      <c r="D76" t="s">
        <v>3128</v>
      </c>
      <c r="E76" t="s">
        <v>1294</v>
      </c>
      <c r="F76">
        <v>4258.8935549999997</v>
      </c>
      <c r="G76">
        <v>4285.783203</v>
      </c>
      <c r="H76">
        <v>4320.4902339999999</v>
      </c>
      <c r="I76">
        <v>4344.2280270000001</v>
      </c>
      <c r="J76">
        <v>4361.0522460000002</v>
      </c>
      <c r="K76">
        <v>4342.6108400000003</v>
      </c>
      <c r="L76">
        <v>4319.611328</v>
      </c>
      <c r="M76">
        <v>4286.7934569999998</v>
      </c>
      <c r="N76">
        <v>4251.9614259999998</v>
      </c>
      <c r="O76">
        <v>4208.0600590000004</v>
      </c>
      <c r="P76">
        <v>4162.546875</v>
      </c>
      <c r="Q76">
        <v>4105.7827150000003</v>
      </c>
      <c r="R76">
        <v>4070.0808109999998</v>
      </c>
      <c r="S76">
        <v>4026.779297</v>
      </c>
      <c r="T76">
        <v>3994.0900879999999</v>
      </c>
      <c r="U76">
        <v>3958.875732</v>
      </c>
      <c r="V76">
        <v>3933.375732</v>
      </c>
      <c r="W76">
        <v>3914.6594239999999</v>
      </c>
      <c r="X76">
        <v>3893.8469239999999</v>
      </c>
      <c r="Y76">
        <v>3878.2661130000001</v>
      </c>
      <c r="Z76">
        <v>3864.001221</v>
      </c>
      <c r="AA76">
        <v>3855.7053219999998</v>
      </c>
      <c r="AB76">
        <v>3849.7072750000002</v>
      </c>
      <c r="AC76">
        <v>3848.711914</v>
      </c>
      <c r="AD76">
        <v>3847.7434079999998</v>
      </c>
      <c r="AE76">
        <v>3854.5754390000002</v>
      </c>
      <c r="AF76">
        <v>3866.46875</v>
      </c>
      <c r="AG76">
        <v>3887.9670409999999</v>
      </c>
      <c r="AH76">
        <v>3894.1276859999998</v>
      </c>
      <c r="AI76">
        <v>3908.438721</v>
      </c>
      <c r="AJ76">
        <v>3923.5161130000001</v>
      </c>
      <c r="AK76">
        <v>3936.148682</v>
      </c>
      <c r="AL76" s="109">
        <v>-3.0000000000000001E-3</v>
      </c>
    </row>
    <row r="77" spans="1:38">
      <c r="A77" s="14" t="s">
        <v>114</v>
      </c>
      <c r="B77" t="s">
        <v>1352</v>
      </c>
      <c r="C77" t="s">
        <v>2684</v>
      </c>
      <c r="D77" t="s">
        <v>3129</v>
      </c>
      <c r="E77" t="s">
        <v>1294</v>
      </c>
      <c r="F77">
        <v>4.3203969999999998</v>
      </c>
      <c r="G77">
        <v>3.7875899999999998</v>
      </c>
      <c r="H77">
        <v>3.3770989999999999</v>
      </c>
      <c r="I77">
        <v>3.0180609999999999</v>
      </c>
      <c r="J77">
        <v>2.7291829999999999</v>
      </c>
      <c r="K77">
        <v>2.4808590000000001</v>
      </c>
      <c r="L77">
        <v>2.2678069999999999</v>
      </c>
      <c r="M77">
        <v>2.0982630000000002</v>
      </c>
      <c r="N77">
        <v>1.9670859999999999</v>
      </c>
      <c r="O77">
        <v>1.8524020000000001</v>
      </c>
      <c r="P77">
        <v>1.752364</v>
      </c>
      <c r="Q77">
        <v>1.673133</v>
      </c>
      <c r="R77">
        <v>1.607944</v>
      </c>
      <c r="S77">
        <v>1.540219</v>
      </c>
      <c r="T77">
        <v>1.4848950000000001</v>
      </c>
      <c r="U77">
        <v>1.436504</v>
      </c>
      <c r="V77">
        <v>1.4005559999999999</v>
      </c>
      <c r="W77">
        <v>1.366252</v>
      </c>
      <c r="X77">
        <v>1.336071</v>
      </c>
      <c r="Y77">
        <v>1.311409</v>
      </c>
      <c r="Z77">
        <v>1.291439</v>
      </c>
      <c r="AA77">
        <v>1.2723869999999999</v>
      </c>
      <c r="AB77">
        <v>1.2574559999999999</v>
      </c>
      <c r="AC77">
        <v>1.242483</v>
      </c>
      <c r="AD77">
        <v>1.228507</v>
      </c>
      <c r="AE77">
        <v>1.222953</v>
      </c>
      <c r="AF77">
        <v>1.2228810000000001</v>
      </c>
      <c r="AG77">
        <v>1.2285379999999999</v>
      </c>
      <c r="AH77">
        <v>1.2311609999999999</v>
      </c>
      <c r="AI77">
        <v>1.2380340000000001</v>
      </c>
      <c r="AJ77">
        <v>1.245771</v>
      </c>
      <c r="AK77">
        <v>1.2545059999999999</v>
      </c>
      <c r="AL77" s="109">
        <v>-3.9E-2</v>
      </c>
    </row>
    <row r="78" spans="1:38">
      <c r="A78" s="14" t="s">
        <v>853</v>
      </c>
      <c r="B78" t="s">
        <v>1273</v>
      </c>
      <c r="C78" t="s">
        <v>2686</v>
      </c>
      <c r="D78" t="s">
        <v>3130</v>
      </c>
      <c r="E78" t="s">
        <v>1294</v>
      </c>
      <c r="F78">
        <v>0.81035999999999997</v>
      </c>
      <c r="G78">
        <v>0.88644400000000001</v>
      </c>
      <c r="H78">
        <v>0.94521200000000005</v>
      </c>
      <c r="I78">
        <v>0.99129800000000001</v>
      </c>
      <c r="J78">
        <v>1.024351</v>
      </c>
      <c r="K78">
        <v>1.039668</v>
      </c>
      <c r="L78">
        <v>1.0469550000000001</v>
      </c>
      <c r="M78">
        <v>1.0492729999999999</v>
      </c>
      <c r="N78">
        <v>1.0495110000000001</v>
      </c>
      <c r="O78">
        <v>1.046117</v>
      </c>
      <c r="P78">
        <v>1.0390809999999999</v>
      </c>
      <c r="Q78">
        <v>1.0273319999999999</v>
      </c>
      <c r="R78">
        <v>1.0181370000000001</v>
      </c>
      <c r="S78">
        <v>1.0045980000000001</v>
      </c>
      <c r="T78">
        <v>0.99453999999999998</v>
      </c>
      <c r="U78">
        <v>0.98602800000000002</v>
      </c>
      <c r="V78">
        <v>0.98146999999999995</v>
      </c>
      <c r="W78">
        <v>0.97937399999999997</v>
      </c>
      <c r="X78">
        <v>0.97847300000000004</v>
      </c>
      <c r="Y78">
        <v>0.98034900000000003</v>
      </c>
      <c r="Z78">
        <v>0.98392500000000005</v>
      </c>
      <c r="AA78">
        <v>0.990093</v>
      </c>
      <c r="AB78">
        <v>0.99858100000000005</v>
      </c>
      <c r="AC78">
        <v>1.0088900000000001</v>
      </c>
      <c r="AD78">
        <v>1.0199659999999999</v>
      </c>
      <c r="AE78">
        <v>1.0338259999999999</v>
      </c>
      <c r="AF78">
        <v>1.050095</v>
      </c>
      <c r="AG78">
        <v>1.070481</v>
      </c>
      <c r="AH78">
        <v>1.0880030000000001</v>
      </c>
      <c r="AI78">
        <v>1.108889</v>
      </c>
      <c r="AJ78">
        <v>1.130644</v>
      </c>
      <c r="AK78">
        <v>1.1521889999999999</v>
      </c>
      <c r="AL78" s="109">
        <v>1.0999999999999999E-2</v>
      </c>
    </row>
    <row r="79" spans="1:38">
      <c r="A79" s="14" t="s">
        <v>113</v>
      </c>
      <c r="B79" t="s">
        <v>1282</v>
      </c>
      <c r="C79" t="s">
        <v>2688</v>
      </c>
      <c r="D79" t="s">
        <v>3131</v>
      </c>
      <c r="E79" t="s">
        <v>1294</v>
      </c>
      <c r="F79">
        <v>54.018718999999997</v>
      </c>
      <c r="G79">
        <v>55.781914</v>
      </c>
      <c r="H79">
        <v>56.729793999999998</v>
      </c>
      <c r="I79">
        <v>56.885624</v>
      </c>
      <c r="J79">
        <v>56.448985999999998</v>
      </c>
      <c r="K79">
        <v>55.246741999999998</v>
      </c>
      <c r="L79">
        <v>53.820228999999998</v>
      </c>
      <c r="M79">
        <v>52.273933</v>
      </c>
      <c r="N79">
        <v>50.818474000000002</v>
      </c>
      <c r="O79">
        <v>49.399054999999997</v>
      </c>
      <c r="P79">
        <v>48.145229</v>
      </c>
      <c r="Q79">
        <v>46.961269000000001</v>
      </c>
      <c r="R79">
        <v>46.237040999999998</v>
      </c>
      <c r="S79">
        <v>45.686107999999997</v>
      </c>
      <c r="T79">
        <v>45.579388000000002</v>
      </c>
      <c r="U79">
        <v>45.790652999999999</v>
      </c>
      <c r="V79">
        <v>46.503081999999999</v>
      </c>
      <c r="W79">
        <v>47.745373000000001</v>
      </c>
      <c r="X79">
        <v>49.441398999999997</v>
      </c>
      <c r="Y79">
        <v>51.657761000000001</v>
      </c>
      <c r="Z79">
        <v>54.329909999999998</v>
      </c>
      <c r="AA79">
        <v>57.498725999999998</v>
      </c>
      <c r="AB79">
        <v>61.206291</v>
      </c>
      <c r="AC79">
        <v>65.498626999999999</v>
      </c>
      <c r="AD79">
        <v>70.278464999999997</v>
      </c>
      <c r="AE79">
        <v>75.747337000000002</v>
      </c>
      <c r="AF79">
        <v>81.962646000000007</v>
      </c>
      <c r="AG79">
        <v>89.130889999999994</v>
      </c>
      <c r="AH79">
        <v>96.720200000000006</v>
      </c>
      <c r="AI79">
        <v>105.325768</v>
      </c>
      <c r="AJ79">
        <v>114.90081000000001</v>
      </c>
      <c r="AK79">
        <v>125.43792000000001</v>
      </c>
      <c r="AL79" s="109">
        <v>2.8000000000000001E-2</v>
      </c>
    </row>
    <row r="80" spans="1:38">
      <c r="A80" s="14" t="s">
        <v>114</v>
      </c>
      <c r="B80" t="s">
        <v>2548</v>
      </c>
      <c r="C80" t="s">
        <v>2690</v>
      </c>
      <c r="D80" t="s">
        <v>3132</v>
      </c>
      <c r="E80" t="s">
        <v>1294</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c r="A81" s="14" t="s">
        <v>112</v>
      </c>
      <c r="B81" t="s">
        <v>1577</v>
      </c>
      <c r="C81" t="s">
        <v>2692</v>
      </c>
      <c r="D81" t="s">
        <v>3133</v>
      </c>
      <c r="E81" t="s">
        <v>1294</v>
      </c>
      <c r="F81">
        <v>0</v>
      </c>
      <c r="G81">
        <v>2.1637E-2</v>
      </c>
      <c r="H81">
        <v>3.5090000000000003E-2</v>
      </c>
      <c r="I81">
        <v>4.9528999999999997E-2</v>
      </c>
      <c r="J81">
        <v>6.3950999999999994E-2</v>
      </c>
      <c r="K81">
        <v>7.7684000000000003E-2</v>
      </c>
      <c r="L81">
        <v>9.1188000000000005E-2</v>
      </c>
      <c r="M81">
        <v>0.10445500000000001</v>
      </c>
      <c r="N81">
        <v>0.117675</v>
      </c>
      <c r="O81">
        <v>0.13055700000000001</v>
      </c>
      <c r="P81">
        <v>0.14303399999999999</v>
      </c>
      <c r="Q81">
        <v>0.154474</v>
      </c>
      <c r="R81">
        <v>0.16592999999999999</v>
      </c>
      <c r="S81">
        <v>0.176312</v>
      </c>
      <c r="T81">
        <v>0.18635399999999999</v>
      </c>
      <c r="U81">
        <v>0.195494</v>
      </c>
      <c r="V81">
        <v>0.204402</v>
      </c>
      <c r="W81">
        <v>0.213144</v>
      </c>
      <c r="X81">
        <v>0.221469</v>
      </c>
      <c r="Y81">
        <v>0.230132</v>
      </c>
      <c r="Z81">
        <v>0.23839299999999999</v>
      </c>
      <c r="AA81">
        <v>0.24653900000000001</v>
      </c>
      <c r="AB81">
        <v>0.25501600000000002</v>
      </c>
      <c r="AC81">
        <v>0.26447199999999998</v>
      </c>
      <c r="AD81">
        <v>0.27400099999999999</v>
      </c>
      <c r="AE81">
        <v>0.28440199999999999</v>
      </c>
      <c r="AF81">
        <v>0.29552899999999999</v>
      </c>
      <c r="AG81">
        <v>0.30787599999999998</v>
      </c>
      <c r="AH81">
        <v>0.31947500000000001</v>
      </c>
      <c r="AI81">
        <v>0.33218999999999999</v>
      </c>
      <c r="AJ81">
        <v>0.34556799999999999</v>
      </c>
      <c r="AK81">
        <v>0.359487</v>
      </c>
      <c r="AL81" t="s">
        <v>146</v>
      </c>
    </row>
    <row r="82" spans="1:38">
      <c r="A82" s="14" t="s">
        <v>116</v>
      </c>
      <c r="B82" t="s">
        <v>2549</v>
      </c>
      <c r="C82" t="s">
        <v>2694</v>
      </c>
      <c r="D82" t="s">
        <v>3134</v>
      </c>
      <c r="E82" t="s">
        <v>1294</v>
      </c>
      <c r="F82">
        <v>5.6251000000000002E-2</v>
      </c>
      <c r="G82">
        <v>8.1597000000000003E-2</v>
      </c>
      <c r="H82">
        <v>0.10340299999999999</v>
      </c>
      <c r="I82">
        <v>0.12631500000000001</v>
      </c>
      <c r="J82">
        <v>0.148871</v>
      </c>
      <c r="K82">
        <v>0.169628</v>
      </c>
      <c r="L82">
        <v>0.18956200000000001</v>
      </c>
      <c r="M82">
        <v>0.20862600000000001</v>
      </c>
      <c r="N82">
        <v>0.22717899999999999</v>
      </c>
      <c r="O82">
        <v>0.244647</v>
      </c>
      <c r="P82">
        <v>0.26111899999999999</v>
      </c>
      <c r="Q82">
        <v>0.27562399999999998</v>
      </c>
      <c r="R82">
        <v>0.29021400000000003</v>
      </c>
      <c r="S82">
        <v>0.30312800000000001</v>
      </c>
      <c r="T82">
        <v>0.31587300000000001</v>
      </c>
      <c r="U82">
        <v>0.32773200000000002</v>
      </c>
      <c r="V82">
        <v>0.34006500000000001</v>
      </c>
      <c r="W82">
        <v>0.35317900000000002</v>
      </c>
      <c r="X82">
        <v>0.36474000000000001</v>
      </c>
      <c r="Y82">
        <v>0.37606299999999998</v>
      </c>
      <c r="Z82">
        <v>0.38788600000000001</v>
      </c>
      <c r="AA82">
        <v>0.401592</v>
      </c>
      <c r="AB82">
        <v>0.41502800000000001</v>
      </c>
      <c r="AC82">
        <v>0.42952899999999999</v>
      </c>
      <c r="AD82">
        <v>0.44428600000000001</v>
      </c>
      <c r="AE82">
        <v>0.460422</v>
      </c>
      <c r="AF82">
        <v>0.477686</v>
      </c>
      <c r="AG82">
        <v>0.49685299999999999</v>
      </c>
      <c r="AH82">
        <v>0.51475000000000004</v>
      </c>
      <c r="AI82">
        <v>0.53438600000000003</v>
      </c>
      <c r="AJ82">
        <v>0.555033</v>
      </c>
      <c r="AK82">
        <v>0.57649399999999995</v>
      </c>
      <c r="AL82" s="109">
        <v>7.8E-2</v>
      </c>
    </row>
    <row r="83" spans="1:38">
      <c r="A83" s="14" t="s">
        <v>116</v>
      </c>
      <c r="B83" t="s">
        <v>2550</v>
      </c>
      <c r="C83" t="s">
        <v>2696</v>
      </c>
      <c r="D83" t="s">
        <v>3135</v>
      </c>
      <c r="E83" t="s">
        <v>1294</v>
      </c>
      <c r="F83">
        <v>5.3886999999999997E-2</v>
      </c>
      <c r="G83">
        <v>7.5287999999999994E-2</v>
      </c>
      <c r="H83">
        <v>9.5300999999999997E-2</v>
      </c>
      <c r="I83">
        <v>0.116435</v>
      </c>
      <c r="J83">
        <v>0.137355</v>
      </c>
      <c r="K83">
        <v>0.15673500000000001</v>
      </c>
      <c r="L83">
        <v>0.175457</v>
      </c>
      <c r="M83">
        <v>0.19339100000000001</v>
      </c>
      <c r="N83">
        <v>0.21087800000000001</v>
      </c>
      <c r="O83">
        <v>0.22747400000000001</v>
      </c>
      <c r="P83">
        <v>0.24316699999999999</v>
      </c>
      <c r="Q83">
        <v>0.257048</v>
      </c>
      <c r="R83">
        <v>0.27104600000000001</v>
      </c>
      <c r="S83">
        <v>0.283472</v>
      </c>
      <c r="T83">
        <v>0.295684</v>
      </c>
      <c r="U83">
        <v>0.30709399999999998</v>
      </c>
      <c r="V83">
        <v>0.31895499999999999</v>
      </c>
      <c r="W83">
        <v>0.33154400000000001</v>
      </c>
      <c r="X83">
        <v>0.34240999999999999</v>
      </c>
      <c r="Y83">
        <v>0.352989</v>
      </c>
      <c r="Z83">
        <v>0.36411900000000003</v>
      </c>
      <c r="AA83">
        <v>0.37709199999999998</v>
      </c>
      <c r="AB83">
        <v>0.38972299999999999</v>
      </c>
      <c r="AC83">
        <v>0.40329300000000001</v>
      </c>
      <c r="AD83">
        <v>0.417161</v>
      </c>
      <c r="AE83">
        <v>0.432394</v>
      </c>
      <c r="AF83">
        <v>0.44871800000000001</v>
      </c>
      <c r="AG83">
        <v>0.46686800000000001</v>
      </c>
      <c r="AH83">
        <v>0.483852</v>
      </c>
      <c r="AI83">
        <v>0.50248599999999999</v>
      </c>
      <c r="AJ83">
        <v>0.52207099999999995</v>
      </c>
      <c r="AK83">
        <v>0.54240999999999995</v>
      </c>
      <c r="AL83" s="109">
        <v>7.6999999999999999E-2</v>
      </c>
    </row>
    <row r="84" spans="1:38">
      <c r="A84" s="14" t="s">
        <v>854</v>
      </c>
      <c r="B84" t="s">
        <v>1581</v>
      </c>
      <c r="C84" t="s">
        <v>2698</v>
      </c>
      <c r="D84" t="s">
        <v>3136</v>
      </c>
      <c r="E84" t="s">
        <v>1294</v>
      </c>
      <c r="F84">
        <v>2.4469000000000001E-2</v>
      </c>
      <c r="G84">
        <v>7.2345000000000007E-2</v>
      </c>
      <c r="H84">
        <v>0.11251800000000001</v>
      </c>
      <c r="I84">
        <v>0.15587699999999999</v>
      </c>
      <c r="J84">
        <v>0.19958100000000001</v>
      </c>
      <c r="K84">
        <v>0.24171699999999999</v>
      </c>
      <c r="L84">
        <v>0.28384100000000001</v>
      </c>
      <c r="M84">
        <v>0.32609199999999999</v>
      </c>
      <c r="N84">
        <v>0.36918499999999999</v>
      </c>
      <c r="O84">
        <v>0.41171200000000002</v>
      </c>
      <c r="P84">
        <v>0.45395799999999997</v>
      </c>
      <c r="Q84">
        <v>0.49386999999999998</v>
      </c>
      <c r="R84">
        <v>0.53480099999999997</v>
      </c>
      <c r="S84">
        <v>0.57306199999999996</v>
      </c>
      <c r="T84">
        <v>0.61067199999999999</v>
      </c>
      <c r="U84">
        <v>0.64574600000000004</v>
      </c>
      <c r="V84">
        <v>0.68040999999999996</v>
      </c>
      <c r="W84">
        <v>0.71485399999999999</v>
      </c>
      <c r="X84">
        <v>0.747583</v>
      </c>
      <c r="Y84">
        <v>0.78036899999999998</v>
      </c>
      <c r="Z84">
        <v>0.81215199999999999</v>
      </c>
      <c r="AA84">
        <v>0.844248</v>
      </c>
      <c r="AB84">
        <v>0.87707000000000002</v>
      </c>
      <c r="AC84">
        <v>0.91173899999999997</v>
      </c>
      <c r="AD84">
        <v>0.94670600000000005</v>
      </c>
      <c r="AE84">
        <v>0.98437200000000002</v>
      </c>
      <c r="AF84">
        <v>1.024305</v>
      </c>
      <c r="AG84">
        <v>1.068252</v>
      </c>
      <c r="AH84">
        <v>1.10945</v>
      </c>
      <c r="AI84">
        <v>1.15442</v>
      </c>
      <c r="AJ84">
        <v>1.2016119999999999</v>
      </c>
      <c r="AK84">
        <v>1.2505729999999999</v>
      </c>
      <c r="AL84" s="109">
        <v>0.13500000000000001</v>
      </c>
    </row>
    <row r="85" spans="1:38">
      <c r="B85" t="s">
        <v>2554</v>
      </c>
      <c r="C85" t="s">
        <v>2700</v>
      </c>
      <c r="D85" t="s">
        <v>3137</v>
      </c>
      <c r="E85" t="s">
        <v>1294</v>
      </c>
      <c r="F85">
        <v>4318.1782229999999</v>
      </c>
      <c r="G85">
        <v>4346.4902339999999</v>
      </c>
      <c r="H85">
        <v>4381.8891599999997</v>
      </c>
      <c r="I85">
        <v>4405.5703119999998</v>
      </c>
      <c r="J85">
        <v>4421.8076170000004</v>
      </c>
      <c r="K85">
        <v>4402.0224609999996</v>
      </c>
      <c r="L85">
        <v>4377.4858400000003</v>
      </c>
      <c r="M85">
        <v>4343.0454099999997</v>
      </c>
      <c r="N85">
        <v>4306.720703</v>
      </c>
      <c r="O85">
        <v>4261.3710940000001</v>
      </c>
      <c r="P85">
        <v>4214.5834960000002</v>
      </c>
      <c r="Q85">
        <v>4156.6259769999997</v>
      </c>
      <c r="R85">
        <v>4120.2041019999997</v>
      </c>
      <c r="S85">
        <v>4076.3469239999999</v>
      </c>
      <c r="T85">
        <v>4043.5583499999998</v>
      </c>
      <c r="U85">
        <v>4008.5649410000001</v>
      </c>
      <c r="V85">
        <v>3983.804932</v>
      </c>
      <c r="W85">
        <v>3966.3630370000001</v>
      </c>
      <c r="X85">
        <v>3947.279297</v>
      </c>
      <c r="Y85">
        <v>3933.9553219999998</v>
      </c>
      <c r="Z85">
        <v>3922.4091800000001</v>
      </c>
      <c r="AA85">
        <v>3917.3376459999999</v>
      </c>
      <c r="AB85">
        <v>3915.1076659999999</v>
      </c>
      <c r="AC85">
        <v>3918.4704590000001</v>
      </c>
      <c r="AD85">
        <v>3922.3532709999999</v>
      </c>
      <c r="AE85">
        <v>3934.7416990000002</v>
      </c>
      <c r="AF85">
        <v>3952.9509280000002</v>
      </c>
      <c r="AG85">
        <v>3981.7370609999998</v>
      </c>
      <c r="AH85">
        <v>3995.5954590000001</v>
      </c>
      <c r="AI85">
        <v>4018.63501</v>
      </c>
      <c r="AJ85">
        <v>4043.4184570000002</v>
      </c>
      <c r="AK85">
        <v>4066.7226559999999</v>
      </c>
      <c r="AL85" s="109">
        <v>-2E-3</v>
      </c>
    </row>
    <row r="86" spans="1:38">
      <c r="B86" t="s">
        <v>1221</v>
      </c>
      <c r="C86" t="s">
        <v>2702</v>
      </c>
      <c r="D86" t="s">
        <v>2703</v>
      </c>
      <c r="F86" t="s">
        <v>3138</v>
      </c>
    </row>
    <row r="87" spans="1:38">
      <c r="A87" s="14" t="s">
        <v>115</v>
      </c>
      <c r="B87" t="s">
        <v>1266</v>
      </c>
      <c r="C87" t="s">
        <v>2705</v>
      </c>
      <c r="D87" t="s">
        <v>3139</v>
      </c>
      <c r="E87" t="s">
        <v>1294</v>
      </c>
      <c r="F87">
        <v>5283.0751950000003</v>
      </c>
      <c r="G87">
        <v>5306.7768550000001</v>
      </c>
      <c r="H87">
        <v>5348.8916019999997</v>
      </c>
      <c r="I87">
        <v>5377.5786129999997</v>
      </c>
      <c r="J87">
        <v>5399.9990230000003</v>
      </c>
      <c r="K87">
        <v>5381.0673829999996</v>
      </c>
      <c r="L87">
        <v>5358.2744140000004</v>
      </c>
      <c r="M87">
        <v>5325.1391599999997</v>
      </c>
      <c r="N87">
        <v>5291.7421880000002</v>
      </c>
      <c r="O87">
        <v>5248.9208980000003</v>
      </c>
      <c r="P87">
        <v>5204.5776370000003</v>
      </c>
      <c r="Q87">
        <v>5146.6835940000001</v>
      </c>
      <c r="R87">
        <v>5115.5185549999997</v>
      </c>
      <c r="S87">
        <v>5075.0776370000003</v>
      </c>
      <c r="T87">
        <v>5047.4741210000002</v>
      </c>
      <c r="U87">
        <v>5016.7963870000003</v>
      </c>
      <c r="V87">
        <v>4999.0166019999997</v>
      </c>
      <c r="W87">
        <v>4989.8193359999996</v>
      </c>
      <c r="X87">
        <v>4977.2446289999998</v>
      </c>
      <c r="Y87">
        <v>4970.8950199999999</v>
      </c>
      <c r="Z87">
        <v>4966.3193359999996</v>
      </c>
      <c r="AA87">
        <v>4968.9648440000001</v>
      </c>
      <c r="AB87">
        <v>4974.873047</v>
      </c>
      <c r="AC87">
        <v>4987.0131840000004</v>
      </c>
      <c r="AD87">
        <v>5000.1865230000003</v>
      </c>
      <c r="AE87">
        <v>5024.5239259999998</v>
      </c>
      <c r="AF87">
        <v>5056.236328</v>
      </c>
      <c r="AG87">
        <v>5101.4487300000001</v>
      </c>
      <c r="AH87">
        <v>5127.9819340000004</v>
      </c>
      <c r="AI87">
        <v>5166.626953</v>
      </c>
      <c r="AJ87">
        <v>5207.5229490000002</v>
      </c>
      <c r="AK87">
        <v>5247.1645509999998</v>
      </c>
      <c r="AL87" s="109">
        <v>0</v>
      </c>
    </row>
    <row r="88" spans="1:38">
      <c r="A88" s="14" t="s">
        <v>114</v>
      </c>
      <c r="B88" t="s">
        <v>1352</v>
      </c>
      <c r="C88" t="s">
        <v>2707</v>
      </c>
      <c r="D88" t="s">
        <v>3140</v>
      </c>
      <c r="E88" t="s">
        <v>1294</v>
      </c>
      <c r="F88">
        <v>485.40243500000003</v>
      </c>
      <c r="G88">
        <v>478.805725</v>
      </c>
      <c r="H88">
        <v>478.80367999999999</v>
      </c>
      <c r="I88">
        <v>478.13436899999999</v>
      </c>
      <c r="J88">
        <v>479.00756799999999</v>
      </c>
      <c r="K88">
        <v>478.700806</v>
      </c>
      <c r="L88">
        <v>479.14230300000003</v>
      </c>
      <c r="M88">
        <v>480.42889400000001</v>
      </c>
      <c r="N88">
        <v>482.82519500000001</v>
      </c>
      <c r="O88">
        <v>485.47219799999999</v>
      </c>
      <c r="P88">
        <v>488.65475500000002</v>
      </c>
      <c r="Q88">
        <v>490.72933999999998</v>
      </c>
      <c r="R88">
        <v>495.18454000000003</v>
      </c>
      <c r="S88">
        <v>499.391907</v>
      </c>
      <c r="T88">
        <v>504.92578099999997</v>
      </c>
      <c r="U88">
        <v>510.27957199999997</v>
      </c>
      <c r="V88">
        <v>516.91204800000003</v>
      </c>
      <c r="W88">
        <v>524.979919</v>
      </c>
      <c r="X88">
        <v>532.29345699999999</v>
      </c>
      <c r="Y88">
        <v>539.69964600000003</v>
      </c>
      <c r="Z88">
        <v>547.19457999999997</v>
      </c>
      <c r="AA88">
        <v>555.17535399999997</v>
      </c>
      <c r="AB88">
        <v>563.65759300000002</v>
      </c>
      <c r="AC88">
        <v>572.594604</v>
      </c>
      <c r="AD88">
        <v>581.68859899999995</v>
      </c>
      <c r="AE88">
        <v>592.11938499999997</v>
      </c>
      <c r="AF88">
        <v>603.21710199999995</v>
      </c>
      <c r="AG88">
        <v>615.88531499999999</v>
      </c>
      <c r="AH88">
        <v>626.395081</v>
      </c>
      <c r="AI88">
        <v>638.569885</v>
      </c>
      <c r="AJ88">
        <v>651.35040300000003</v>
      </c>
      <c r="AK88">
        <v>664.54235800000004</v>
      </c>
      <c r="AL88" s="109">
        <v>0.01</v>
      </c>
    </row>
    <row r="89" spans="1:38">
      <c r="A89" s="14" t="s">
        <v>853</v>
      </c>
      <c r="B89" t="s">
        <v>1273</v>
      </c>
      <c r="C89" t="s">
        <v>2709</v>
      </c>
      <c r="D89" t="s">
        <v>3141</v>
      </c>
      <c r="E89" t="s">
        <v>1294</v>
      </c>
      <c r="F89">
        <v>1.960367</v>
      </c>
      <c r="G89">
        <v>2.1215000000000002</v>
      </c>
      <c r="H89">
        <v>2.2668919999999999</v>
      </c>
      <c r="I89">
        <v>2.3951479999999998</v>
      </c>
      <c r="J89">
        <v>2.5059680000000002</v>
      </c>
      <c r="K89">
        <v>2.5839660000000002</v>
      </c>
      <c r="L89">
        <v>2.6485829999999999</v>
      </c>
      <c r="M89">
        <v>2.7022810000000002</v>
      </c>
      <c r="N89">
        <v>2.752202</v>
      </c>
      <c r="O89">
        <v>2.7959589999999999</v>
      </c>
      <c r="P89">
        <v>2.8348849999999999</v>
      </c>
      <c r="Q89">
        <v>2.8651499999999999</v>
      </c>
      <c r="R89">
        <v>2.9091010000000002</v>
      </c>
      <c r="S89">
        <v>2.9497819999999999</v>
      </c>
      <c r="T89">
        <v>3.0067810000000001</v>
      </c>
      <c r="U89">
        <v>3.0708769999999999</v>
      </c>
      <c r="V89">
        <v>3.1440980000000001</v>
      </c>
      <c r="W89">
        <v>3.2299890000000002</v>
      </c>
      <c r="X89">
        <v>3.322527</v>
      </c>
      <c r="Y89">
        <v>3.4273609999999999</v>
      </c>
      <c r="Z89">
        <v>3.5407489999999999</v>
      </c>
      <c r="AA89">
        <v>3.665832</v>
      </c>
      <c r="AB89">
        <v>3.8019850000000002</v>
      </c>
      <c r="AC89">
        <v>3.9487540000000001</v>
      </c>
      <c r="AD89">
        <v>4.1022249999999998</v>
      </c>
      <c r="AE89">
        <v>4.2720440000000002</v>
      </c>
      <c r="AF89">
        <v>4.4576640000000003</v>
      </c>
      <c r="AG89">
        <v>4.6677960000000001</v>
      </c>
      <c r="AH89">
        <v>4.8733839999999997</v>
      </c>
      <c r="AI89">
        <v>5.1036830000000002</v>
      </c>
      <c r="AJ89">
        <v>5.3425099999999999</v>
      </c>
      <c r="AK89">
        <v>5.5976819999999998</v>
      </c>
      <c r="AL89" s="109">
        <v>3.4000000000000002E-2</v>
      </c>
    </row>
    <row r="90" spans="1:38">
      <c r="A90" s="14" t="s">
        <v>113</v>
      </c>
      <c r="B90" t="s">
        <v>1282</v>
      </c>
      <c r="C90" t="s">
        <v>2711</v>
      </c>
      <c r="D90" t="s">
        <v>3142</v>
      </c>
      <c r="E90" t="s">
        <v>1294</v>
      </c>
      <c r="F90">
        <v>55.134186</v>
      </c>
      <c r="G90">
        <v>57.093105000000001</v>
      </c>
      <c r="H90">
        <v>58.223103000000002</v>
      </c>
      <c r="I90">
        <v>58.559806999999999</v>
      </c>
      <c r="J90">
        <v>58.292090999999999</v>
      </c>
      <c r="K90">
        <v>57.231093999999999</v>
      </c>
      <c r="L90">
        <v>55.931792999999999</v>
      </c>
      <c r="M90">
        <v>54.498989000000002</v>
      </c>
      <c r="N90">
        <v>53.148944999999998</v>
      </c>
      <c r="O90">
        <v>51.826168000000003</v>
      </c>
      <c r="P90">
        <v>50.658943000000001</v>
      </c>
      <c r="Q90">
        <v>49.543762000000001</v>
      </c>
      <c r="R90">
        <v>48.892792</v>
      </c>
      <c r="S90">
        <v>48.404400000000003</v>
      </c>
      <c r="T90">
        <v>48.362166999999999</v>
      </c>
      <c r="U90">
        <v>48.631774999999998</v>
      </c>
      <c r="V90">
        <v>49.407615999999997</v>
      </c>
      <c r="W90">
        <v>50.719116</v>
      </c>
      <c r="X90">
        <v>52.486217000000003</v>
      </c>
      <c r="Y90">
        <v>54.779701000000003</v>
      </c>
      <c r="Z90">
        <v>57.534092000000001</v>
      </c>
      <c r="AA90">
        <v>60.793658999999998</v>
      </c>
      <c r="AB90">
        <v>64.598258999999999</v>
      </c>
      <c r="AC90">
        <v>68.995841999999996</v>
      </c>
      <c r="AD90">
        <v>73.883758999999998</v>
      </c>
      <c r="AE90">
        <v>79.473831000000004</v>
      </c>
      <c r="AF90">
        <v>85.826003999999998</v>
      </c>
      <c r="AG90">
        <v>93.153931</v>
      </c>
      <c r="AH90">
        <v>100.899231</v>
      </c>
      <c r="AI90">
        <v>109.68302199999999</v>
      </c>
      <c r="AJ90">
        <v>119.453796</v>
      </c>
      <c r="AK90">
        <v>130.204025</v>
      </c>
      <c r="AL90" s="109">
        <v>2.8000000000000001E-2</v>
      </c>
    </row>
    <row r="91" spans="1:38">
      <c r="A91" s="14" t="s">
        <v>114</v>
      </c>
      <c r="B91" t="s">
        <v>2548</v>
      </c>
      <c r="C91" t="s">
        <v>2713</v>
      </c>
      <c r="D91" t="s">
        <v>3143</v>
      </c>
      <c r="E91" t="s">
        <v>1294</v>
      </c>
      <c r="F91">
        <v>55.980674999999998</v>
      </c>
      <c r="G91">
        <v>59.802222999999998</v>
      </c>
      <c r="H91">
        <v>64.008056999999994</v>
      </c>
      <c r="I91">
        <v>67.590835999999996</v>
      </c>
      <c r="J91">
        <v>71.062584000000001</v>
      </c>
      <c r="K91">
        <v>74.068741000000003</v>
      </c>
      <c r="L91">
        <v>77.164467000000002</v>
      </c>
      <c r="M91">
        <v>80.250816</v>
      </c>
      <c r="N91">
        <v>83.477905000000007</v>
      </c>
      <c r="O91">
        <v>86.746589999999998</v>
      </c>
      <c r="P91">
        <v>90.212608000000003</v>
      </c>
      <c r="Q91">
        <v>93.622687999999997</v>
      </c>
      <c r="R91">
        <v>97.616951</v>
      </c>
      <c r="S91">
        <v>101.55544999999999</v>
      </c>
      <c r="T91">
        <v>105.787689</v>
      </c>
      <c r="U91">
        <v>109.926636</v>
      </c>
      <c r="V91">
        <v>114.42358400000001</v>
      </c>
      <c r="W91">
        <v>119.190079</v>
      </c>
      <c r="X91">
        <v>123.917992</v>
      </c>
      <c r="Y91">
        <v>128.759567</v>
      </c>
      <c r="Z91">
        <v>134.03454600000001</v>
      </c>
      <c r="AA91">
        <v>139.80465699999999</v>
      </c>
      <c r="AB91">
        <v>145.99169900000001</v>
      </c>
      <c r="AC91">
        <v>152.59783899999999</v>
      </c>
      <c r="AD91">
        <v>159.42468299999999</v>
      </c>
      <c r="AE91">
        <v>166.892517</v>
      </c>
      <c r="AF91">
        <v>174.891998</v>
      </c>
      <c r="AG91">
        <v>183.71383700000001</v>
      </c>
      <c r="AH91">
        <v>192.29870600000001</v>
      </c>
      <c r="AI91">
        <v>201.92330899999999</v>
      </c>
      <c r="AJ91">
        <v>212.136032</v>
      </c>
      <c r="AK91">
        <v>223.12020899999999</v>
      </c>
      <c r="AL91" s="109">
        <v>4.5999999999999999E-2</v>
      </c>
    </row>
    <row r="92" spans="1:38">
      <c r="A92" s="14" t="s">
        <v>112</v>
      </c>
      <c r="B92" t="s">
        <v>1577</v>
      </c>
      <c r="C92" t="s">
        <v>2715</v>
      </c>
      <c r="D92" t="s">
        <v>3144</v>
      </c>
      <c r="E92" t="s">
        <v>1294</v>
      </c>
      <c r="F92">
        <v>6.8770000000000003E-3</v>
      </c>
      <c r="G92">
        <v>9.7259999999999999E-2</v>
      </c>
      <c r="H92">
        <v>0.17502300000000001</v>
      </c>
      <c r="I92">
        <v>0.25628400000000001</v>
      </c>
      <c r="J92">
        <v>0.337088</v>
      </c>
      <c r="K92">
        <v>0.41384799999999999</v>
      </c>
      <c r="L92">
        <v>0.48877700000000002</v>
      </c>
      <c r="M92">
        <v>0.56186899999999995</v>
      </c>
      <c r="N92">
        <v>0.63453700000000002</v>
      </c>
      <c r="O92">
        <v>0.70609999999999995</v>
      </c>
      <c r="P92">
        <v>0.77689799999999998</v>
      </c>
      <c r="Q92">
        <v>0.84427700000000006</v>
      </c>
      <c r="R92">
        <v>0.91504300000000005</v>
      </c>
      <c r="S92">
        <v>0.98389599999999999</v>
      </c>
      <c r="T92">
        <v>1.0550040000000001</v>
      </c>
      <c r="U92">
        <v>1.12561</v>
      </c>
      <c r="V92">
        <v>1.1998819999999999</v>
      </c>
      <c r="W92">
        <v>1.2779180000000001</v>
      </c>
      <c r="X92">
        <v>1.3570279999999999</v>
      </c>
      <c r="Y92">
        <v>1.440644</v>
      </c>
      <c r="Z92">
        <v>1.525018</v>
      </c>
      <c r="AA92">
        <v>1.613586</v>
      </c>
      <c r="AB92">
        <v>1.7065889999999999</v>
      </c>
      <c r="AC92">
        <v>1.8045359999999999</v>
      </c>
      <c r="AD92">
        <v>1.904031</v>
      </c>
      <c r="AE92">
        <v>2.0101239999999998</v>
      </c>
      <c r="AF92">
        <v>2.1227610000000001</v>
      </c>
      <c r="AG92">
        <v>2.2462300000000002</v>
      </c>
      <c r="AH92">
        <v>2.3669660000000001</v>
      </c>
      <c r="AI92">
        <v>2.4994879999999999</v>
      </c>
      <c r="AJ92">
        <v>2.64045</v>
      </c>
      <c r="AK92">
        <v>2.7902110000000002</v>
      </c>
      <c r="AL92" s="109">
        <v>0.214</v>
      </c>
    </row>
    <row r="93" spans="1:38">
      <c r="A93" s="14" t="s">
        <v>116</v>
      </c>
      <c r="B93" t="s">
        <v>2549</v>
      </c>
      <c r="C93" t="s">
        <v>2717</v>
      </c>
      <c r="D93" t="s">
        <v>3145</v>
      </c>
      <c r="E93" t="s">
        <v>1294</v>
      </c>
      <c r="F93">
        <v>5.6251000000000002E-2</v>
      </c>
      <c r="G93">
        <v>0.17300299999999999</v>
      </c>
      <c r="H93">
        <v>0.27990900000000002</v>
      </c>
      <c r="I93">
        <v>0.39041700000000001</v>
      </c>
      <c r="J93">
        <v>0.49920300000000001</v>
      </c>
      <c r="K93">
        <v>0.60069099999999997</v>
      </c>
      <c r="L93">
        <v>0.69786099999999995</v>
      </c>
      <c r="M93">
        <v>0.791323</v>
      </c>
      <c r="N93">
        <v>0.88317199999999996</v>
      </c>
      <c r="O93">
        <v>0.97270500000000004</v>
      </c>
      <c r="P93">
        <v>1.060101</v>
      </c>
      <c r="Q93">
        <v>1.1420429999999999</v>
      </c>
      <c r="R93">
        <v>1.2278709999999999</v>
      </c>
      <c r="S93">
        <v>1.310603</v>
      </c>
      <c r="T93">
        <v>1.3962110000000001</v>
      </c>
      <c r="U93">
        <v>1.4813769999999999</v>
      </c>
      <c r="V93">
        <v>1.5719609999999999</v>
      </c>
      <c r="W93">
        <v>1.6680120000000001</v>
      </c>
      <c r="X93">
        <v>1.7642770000000001</v>
      </c>
      <c r="Y93">
        <v>1.8653869999999999</v>
      </c>
      <c r="Z93">
        <v>1.968116</v>
      </c>
      <c r="AA93">
        <v>2.0778089999999998</v>
      </c>
      <c r="AB93">
        <v>2.1916069999999999</v>
      </c>
      <c r="AC93">
        <v>2.3111649999999999</v>
      </c>
      <c r="AD93">
        <v>2.4325570000000001</v>
      </c>
      <c r="AE93">
        <v>2.5622319999999998</v>
      </c>
      <c r="AF93">
        <v>2.7000130000000002</v>
      </c>
      <c r="AG93">
        <v>2.8512819999999999</v>
      </c>
      <c r="AH93">
        <v>2.9988130000000002</v>
      </c>
      <c r="AI93">
        <v>3.1610520000000002</v>
      </c>
      <c r="AJ93">
        <v>3.3338359999999998</v>
      </c>
      <c r="AK93">
        <v>3.5176080000000001</v>
      </c>
      <c r="AL93" s="109">
        <v>0.14299999999999999</v>
      </c>
    </row>
    <row r="94" spans="1:38">
      <c r="A94" s="14" t="s">
        <v>116</v>
      </c>
      <c r="B94" t="s">
        <v>2550</v>
      </c>
      <c r="C94" t="s">
        <v>2719</v>
      </c>
      <c r="D94" t="s">
        <v>3146</v>
      </c>
      <c r="E94" t="s">
        <v>1294</v>
      </c>
      <c r="F94">
        <v>5.3886999999999997E-2</v>
      </c>
      <c r="G94">
        <v>0.17217499999999999</v>
      </c>
      <c r="H94">
        <v>0.28195799999999999</v>
      </c>
      <c r="I94">
        <v>0.39607900000000001</v>
      </c>
      <c r="J94">
        <v>0.50887499999999997</v>
      </c>
      <c r="K94">
        <v>0.61495599999999995</v>
      </c>
      <c r="L94">
        <v>0.71757899999999997</v>
      </c>
      <c r="M94">
        <v>0.81676700000000002</v>
      </c>
      <c r="N94">
        <v>0.91452100000000003</v>
      </c>
      <c r="O94">
        <v>1.0104850000000001</v>
      </c>
      <c r="P94">
        <v>1.1050390000000001</v>
      </c>
      <c r="Q94">
        <v>1.19462</v>
      </c>
      <c r="R94">
        <v>1.289026</v>
      </c>
      <c r="S94">
        <v>1.3805400000000001</v>
      </c>
      <c r="T94">
        <v>1.475543</v>
      </c>
      <c r="U94">
        <v>1.570241</v>
      </c>
      <c r="V94">
        <v>1.670417</v>
      </c>
      <c r="W94">
        <v>1.7764420000000001</v>
      </c>
      <c r="X94">
        <v>1.8826099999999999</v>
      </c>
      <c r="Y94">
        <v>1.9940009999999999</v>
      </c>
      <c r="Z94">
        <v>2.1072519999999999</v>
      </c>
      <c r="AA94">
        <v>2.2279779999999998</v>
      </c>
      <c r="AB94">
        <v>2.3533949999999999</v>
      </c>
      <c r="AC94">
        <v>2.4850569999999998</v>
      </c>
      <c r="AD94">
        <v>2.6189209999999998</v>
      </c>
      <c r="AE94">
        <v>2.7619250000000002</v>
      </c>
      <c r="AF94">
        <v>2.9138299999999999</v>
      </c>
      <c r="AG94">
        <v>3.080711</v>
      </c>
      <c r="AH94">
        <v>3.243303</v>
      </c>
      <c r="AI94">
        <v>3.421335</v>
      </c>
      <c r="AJ94">
        <v>3.609899</v>
      </c>
      <c r="AK94">
        <v>3.809234</v>
      </c>
      <c r="AL94" s="109">
        <v>0.14699999999999999</v>
      </c>
    </row>
    <row r="95" spans="1:38">
      <c r="A95" s="14" t="s">
        <v>854</v>
      </c>
      <c r="B95" t="s">
        <v>1581</v>
      </c>
      <c r="C95" t="s">
        <v>2721</v>
      </c>
      <c r="D95" t="s">
        <v>3147</v>
      </c>
      <c r="E95" t="s">
        <v>1294</v>
      </c>
      <c r="F95">
        <v>2.4469000000000001E-2</v>
      </c>
      <c r="G95">
        <v>0.176735</v>
      </c>
      <c r="H95">
        <v>0.311558</v>
      </c>
      <c r="I95">
        <v>0.45541199999999998</v>
      </c>
      <c r="J95">
        <v>0.59767300000000001</v>
      </c>
      <c r="K95">
        <v>0.73232399999999997</v>
      </c>
      <c r="L95">
        <v>0.86486600000000002</v>
      </c>
      <c r="M95">
        <v>0.99710699999999997</v>
      </c>
      <c r="N95">
        <v>1.132654</v>
      </c>
      <c r="O95">
        <v>1.268626</v>
      </c>
      <c r="P95">
        <v>1.4071229999999999</v>
      </c>
      <c r="Q95">
        <v>1.5425</v>
      </c>
      <c r="R95">
        <v>1.68608</v>
      </c>
      <c r="S95">
        <v>1.8274010000000001</v>
      </c>
      <c r="T95">
        <v>1.9730749999999999</v>
      </c>
      <c r="U95">
        <v>2.1168770000000001</v>
      </c>
      <c r="V95">
        <v>2.2654290000000001</v>
      </c>
      <c r="W95">
        <v>2.420032</v>
      </c>
      <c r="X95">
        <v>2.5764279999999999</v>
      </c>
      <c r="Y95">
        <v>2.7401740000000001</v>
      </c>
      <c r="Z95">
        <v>2.9043869999999998</v>
      </c>
      <c r="AA95">
        <v>3.0776509999999999</v>
      </c>
      <c r="AB95">
        <v>3.2589670000000002</v>
      </c>
      <c r="AC95">
        <v>3.449954</v>
      </c>
      <c r="AD95">
        <v>3.6477400000000002</v>
      </c>
      <c r="AE95">
        <v>3.8611330000000001</v>
      </c>
      <c r="AF95">
        <v>4.08988</v>
      </c>
      <c r="AG95">
        <v>4.3417500000000002</v>
      </c>
      <c r="AH95">
        <v>4.5890880000000003</v>
      </c>
      <c r="AI95">
        <v>4.8591769999999999</v>
      </c>
      <c r="AJ95">
        <v>5.1461829999999997</v>
      </c>
      <c r="AK95">
        <v>5.4475350000000002</v>
      </c>
      <c r="AL95" s="109">
        <v>0.19</v>
      </c>
    </row>
    <row r="96" spans="1:38">
      <c r="B96" t="s">
        <v>594</v>
      </c>
      <c r="C96" t="s">
        <v>2723</v>
      </c>
      <c r="D96" t="s">
        <v>3148</v>
      </c>
      <c r="E96" t="s">
        <v>1294</v>
      </c>
      <c r="F96">
        <v>5881.6953119999998</v>
      </c>
      <c r="G96">
        <v>5905.2197269999997</v>
      </c>
      <c r="H96">
        <v>5953.2416990000002</v>
      </c>
      <c r="I96">
        <v>5985.7568359999996</v>
      </c>
      <c r="J96">
        <v>6012.8134769999997</v>
      </c>
      <c r="K96">
        <v>5996.0131840000004</v>
      </c>
      <c r="L96">
        <v>5975.9301759999998</v>
      </c>
      <c r="M96">
        <v>5946.185547</v>
      </c>
      <c r="N96">
        <v>5917.5112300000001</v>
      </c>
      <c r="O96">
        <v>5879.71875</v>
      </c>
      <c r="P96">
        <v>5841.2875979999999</v>
      </c>
      <c r="Q96">
        <v>5788.169922</v>
      </c>
      <c r="R96">
        <v>5765.2392579999996</v>
      </c>
      <c r="S96">
        <v>5732.8842770000001</v>
      </c>
      <c r="T96">
        <v>5715.4565430000002</v>
      </c>
      <c r="U96">
        <v>5694.9985349999997</v>
      </c>
      <c r="V96">
        <v>5689.607422</v>
      </c>
      <c r="W96">
        <v>5695.080078</v>
      </c>
      <c r="X96">
        <v>5696.8491210000002</v>
      </c>
      <c r="Y96">
        <v>5705.6015619999998</v>
      </c>
      <c r="Z96">
        <v>5717.1308589999999</v>
      </c>
      <c r="AA96">
        <v>5737.3984380000002</v>
      </c>
      <c r="AB96">
        <v>5762.4316410000001</v>
      </c>
      <c r="AC96">
        <v>5795.2006840000004</v>
      </c>
      <c r="AD96">
        <v>5829.888672</v>
      </c>
      <c r="AE96">
        <v>5878.4785160000001</v>
      </c>
      <c r="AF96">
        <v>5936.4575199999999</v>
      </c>
      <c r="AG96">
        <v>6011.3896480000003</v>
      </c>
      <c r="AH96">
        <v>6065.6474609999996</v>
      </c>
      <c r="AI96">
        <v>6135.845703</v>
      </c>
      <c r="AJ96">
        <v>6210.5346680000002</v>
      </c>
      <c r="AK96">
        <v>6286.1933589999999</v>
      </c>
      <c r="AL96" s="109">
        <v>2E-3</v>
      </c>
    </row>
    <row r="97" spans="1:38">
      <c r="B97" t="s">
        <v>2557</v>
      </c>
      <c r="D97" t="s">
        <v>3149</v>
      </c>
    </row>
    <row r="98" spans="1:38">
      <c r="B98" t="s">
        <v>1221</v>
      </c>
      <c r="D98" t="s">
        <v>3150</v>
      </c>
    </row>
    <row r="99" spans="1:38">
      <c r="A99" s="14" t="s">
        <v>115</v>
      </c>
      <c r="B99" t="s">
        <v>1266</v>
      </c>
      <c r="C99" t="s">
        <v>2727</v>
      </c>
      <c r="D99" t="s">
        <v>3151</v>
      </c>
      <c r="E99" t="s">
        <v>2729</v>
      </c>
      <c r="F99">
        <v>14.254448999999999</v>
      </c>
      <c r="G99">
        <v>14.438589</v>
      </c>
      <c r="H99">
        <v>14.626008000000001</v>
      </c>
      <c r="I99">
        <v>14.813542999999999</v>
      </c>
      <c r="J99">
        <v>15.008523</v>
      </c>
      <c r="K99">
        <v>15.215211</v>
      </c>
      <c r="L99">
        <v>15.436627</v>
      </c>
      <c r="M99">
        <v>15.671289</v>
      </c>
      <c r="N99">
        <v>15.912822</v>
      </c>
      <c r="O99">
        <v>16.143941999999999</v>
      </c>
      <c r="P99">
        <v>16.365739999999999</v>
      </c>
      <c r="Q99">
        <v>16.571321000000001</v>
      </c>
      <c r="R99">
        <v>16.759809000000001</v>
      </c>
      <c r="S99">
        <v>16.933496000000002</v>
      </c>
      <c r="T99">
        <v>17.092483999999999</v>
      </c>
      <c r="U99">
        <v>17.234449000000001</v>
      </c>
      <c r="V99">
        <v>17.362646000000002</v>
      </c>
      <c r="W99">
        <v>17.480941999999999</v>
      </c>
      <c r="X99">
        <v>17.588930000000001</v>
      </c>
      <c r="Y99">
        <v>17.686827000000001</v>
      </c>
      <c r="Z99">
        <v>17.772673000000001</v>
      </c>
      <c r="AA99">
        <v>17.847857999999999</v>
      </c>
      <c r="AB99">
        <v>17.913498000000001</v>
      </c>
      <c r="AC99">
        <v>17.970737</v>
      </c>
      <c r="AD99">
        <v>18.017588</v>
      </c>
      <c r="AE99">
        <v>18.056153999999999</v>
      </c>
      <c r="AF99">
        <v>18.088818</v>
      </c>
      <c r="AG99">
        <v>18.116893999999998</v>
      </c>
      <c r="AH99">
        <v>18.139354999999998</v>
      </c>
      <c r="AI99">
        <v>18.156986</v>
      </c>
      <c r="AJ99">
        <v>18.172001000000002</v>
      </c>
      <c r="AK99">
        <v>18.184125999999999</v>
      </c>
      <c r="AL99" s="109">
        <v>8.0000000000000002E-3</v>
      </c>
    </row>
    <row r="100" spans="1:38">
      <c r="A100" s="14" t="s">
        <v>114</v>
      </c>
      <c r="B100" t="s">
        <v>1352</v>
      </c>
      <c r="C100" t="s">
        <v>2730</v>
      </c>
      <c r="D100" t="s">
        <v>3152</v>
      </c>
      <c r="E100" t="s">
        <v>1718</v>
      </c>
      <c r="F100">
        <v>9.8339770000000009</v>
      </c>
      <c r="G100">
        <v>9.9518070000000005</v>
      </c>
      <c r="H100">
        <v>10.083003</v>
      </c>
      <c r="I100">
        <v>10.219744</v>
      </c>
      <c r="J100">
        <v>10.362951000000001</v>
      </c>
      <c r="K100">
        <v>10.514846</v>
      </c>
      <c r="L100">
        <v>10.674951</v>
      </c>
      <c r="M100">
        <v>10.842549999999999</v>
      </c>
      <c r="N100">
        <v>11.020427</v>
      </c>
      <c r="O100">
        <v>11.196666</v>
      </c>
      <c r="P100">
        <v>11.377112</v>
      </c>
      <c r="Q100">
        <v>11.554973</v>
      </c>
      <c r="R100">
        <v>11.731517</v>
      </c>
      <c r="S100">
        <v>11.900315000000001</v>
      </c>
      <c r="T100">
        <v>12.058745999999999</v>
      </c>
      <c r="U100">
        <v>12.206666</v>
      </c>
      <c r="V100">
        <v>12.346016000000001</v>
      </c>
      <c r="W100">
        <v>12.476191999999999</v>
      </c>
      <c r="X100">
        <v>12.598689</v>
      </c>
      <c r="Y100">
        <v>12.715914</v>
      </c>
      <c r="Z100">
        <v>12.827961</v>
      </c>
      <c r="AA100">
        <v>12.929403000000001</v>
      </c>
      <c r="AB100">
        <v>13.024150000000001</v>
      </c>
      <c r="AC100">
        <v>13.115254</v>
      </c>
      <c r="AD100">
        <v>13.202365</v>
      </c>
      <c r="AE100">
        <v>13.285523</v>
      </c>
      <c r="AF100">
        <v>13.366266</v>
      </c>
      <c r="AG100">
        <v>13.446593999999999</v>
      </c>
      <c r="AH100">
        <v>13.527132999999999</v>
      </c>
      <c r="AI100">
        <v>13.608715999999999</v>
      </c>
      <c r="AJ100">
        <v>13.690431</v>
      </c>
      <c r="AK100">
        <v>13.771096</v>
      </c>
      <c r="AL100" s="109">
        <v>1.0999999999999999E-2</v>
      </c>
    </row>
    <row r="101" spans="1:38">
      <c r="A101" s="14" t="s">
        <v>853</v>
      </c>
      <c r="B101" t="s">
        <v>1273</v>
      </c>
      <c r="C101" t="s">
        <v>2732</v>
      </c>
      <c r="D101" t="s">
        <v>3153</v>
      </c>
      <c r="E101" t="s">
        <v>1718</v>
      </c>
      <c r="F101">
        <v>11.552764</v>
      </c>
      <c r="G101">
        <v>11.785193</v>
      </c>
      <c r="H101">
        <v>11.962104</v>
      </c>
      <c r="I101">
        <v>12.100891000000001</v>
      </c>
      <c r="J101">
        <v>12.216201</v>
      </c>
      <c r="K101">
        <v>12.32755</v>
      </c>
      <c r="L101">
        <v>12.445465</v>
      </c>
      <c r="M101">
        <v>12.575333000000001</v>
      </c>
      <c r="N101">
        <v>12.718111</v>
      </c>
      <c r="O101">
        <v>12.843434999999999</v>
      </c>
      <c r="P101">
        <v>12.968636</v>
      </c>
      <c r="Q101">
        <v>13.092503000000001</v>
      </c>
      <c r="R101">
        <v>13.210978000000001</v>
      </c>
      <c r="S101">
        <v>13.320079</v>
      </c>
      <c r="T101">
        <v>13.416966</v>
      </c>
      <c r="U101">
        <v>13.504436999999999</v>
      </c>
      <c r="V101">
        <v>13.582335</v>
      </c>
      <c r="W101">
        <v>13.649789999999999</v>
      </c>
      <c r="X101">
        <v>13.708178</v>
      </c>
      <c r="Y101">
        <v>13.758990000000001</v>
      </c>
      <c r="Z101">
        <v>13.806258</v>
      </c>
      <c r="AA101">
        <v>13.849311</v>
      </c>
      <c r="AB101">
        <v>13.888332999999999</v>
      </c>
      <c r="AC101">
        <v>13.922689999999999</v>
      </c>
      <c r="AD101">
        <v>13.953237</v>
      </c>
      <c r="AE101">
        <v>13.980354999999999</v>
      </c>
      <c r="AF101">
        <v>14.004208</v>
      </c>
      <c r="AG101">
        <v>14.024210999999999</v>
      </c>
      <c r="AH101">
        <v>14.040791</v>
      </c>
      <c r="AI101">
        <v>14.054357</v>
      </c>
      <c r="AJ101">
        <v>14.065571</v>
      </c>
      <c r="AK101">
        <v>14.074804</v>
      </c>
      <c r="AL101" s="109">
        <v>6.0000000000000001E-3</v>
      </c>
    </row>
    <row r="102" spans="1:38">
      <c r="A102" s="14" t="s">
        <v>113</v>
      </c>
      <c r="B102" t="s">
        <v>1282</v>
      </c>
      <c r="C102" t="s">
        <v>2734</v>
      </c>
      <c r="D102" t="s">
        <v>3154</v>
      </c>
      <c r="E102" t="s">
        <v>1718</v>
      </c>
      <c r="F102">
        <v>12.425288</v>
      </c>
      <c r="G102">
        <v>12.292719999999999</v>
      </c>
      <c r="H102">
        <v>12.27699</v>
      </c>
      <c r="I102">
        <v>12.296009</v>
      </c>
      <c r="J102">
        <v>12.340166999999999</v>
      </c>
      <c r="K102">
        <v>12.407560999999999</v>
      </c>
      <c r="L102">
        <v>12.497643</v>
      </c>
      <c r="M102">
        <v>12.607900000000001</v>
      </c>
      <c r="N102">
        <v>12.735402000000001</v>
      </c>
      <c r="O102">
        <v>12.843946000000001</v>
      </c>
      <c r="P102">
        <v>12.947953999999999</v>
      </c>
      <c r="Q102">
        <v>13.04759</v>
      </c>
      <c r="R102">
        <v>13.140478</v>
      </c>
      <c r="S102">
        <v>13.224192</v>
      </c>
      <c r="T102">
        <v>13.297665</v>
      </c>
      <c r="U102">
        <v>13.360011999999999</v>
      </c>
      <c r="V102">
        <v>13.412469</v>
      </c>
      <c r="W102">
        <v>13.456720000000001</v>
      </c>
      <c r="X102">
        <v>13.493446</v>
      </c>
      <c r="Y102">
        <v>13.523037</v>
      </c>
      <c r="Z102">
        <v>13.546885</v>
      </c>
      <c r="AA102">
        <v>13.56798</v>
      </c>
      <c r="AB102">
        <v>13.585504999999999</v>
      </c>
      <c r="AC102">
        <v>13.598613</v>
      </c>
      <c r="AD102">
        <v>13.607699999999999</v>
      </c>
      <c r="AE102">
        <v>13.611948999999999</v>
      </c>
      <c r="AF102">
        <v>13.611313000000001</v>
      </c>
      <c r="AG102">
        <v>13.605575999999999</v>
      </c>
      <c r="AH102">
        <v>13.59455</v>
      </c>
      <c r="AI102">
        <v>13.578898000000001</v>
      </c>
      <c r="AJ102">
        <v>13.560112</v>
      </c>
      <c r="AK102">
        <v>13.539144</v>
      </c>
      <c r="AL102" s="109">
        <v>3.0000000000000001E-3</v>
      </c>
    </row>
    <row r="103" spans="1:38">
      <c r="A103" s="14" t="s">
        <v>114</v>
      </c>
      <c r="B103" t="s">
        <v>2548</v>
      </c>
      <c r="C103" t="s">
        <v>2736</v>
      </c>
      <c r="D103" t="s">
        <v>3155</v>
      </c>
      <c r="E103" t="s">
        <v>1718</v>
      </c>
      <c r="F103">
        <v>10.129466000000001</v>
      </c>
      <c r="G103">
        <v>10.199115000000001</v>
      </c>
      <c r="H103">
        <v>10.291774</v>
      </c>
      <c r="I103">
        <v>10.390860999999999</v>
      </c>
      <c r="J103">
        <v>10.498786000000001</v>
      </c>
      <c r="K103">
        <v>10.616315999999999</v>
      </c>
      <c r="L103">
        <v>10.745512</v>
      </c>
      <c r="M103">
        <v>10.886696000000001</v>
      </c>
      <c r="N103">
        <v>11.038767</v>
      </c>
      <c r="O103">
        <v>11.185343</v>
      </c>
      <c r="P103">
        <v>11.334746000000001</v>
      </c>
      <c r="Q103">
        <v>11.485495999999999</v>
      </c>
      <c r="R103">
        <v>11.634819999999999</v>
      </c>
      <c r="S103">
        <v>11.777664</v>
      </c>
      <c r="T103">
        <v>11.912178000000001</v>
      </c>
      <c r="U103">
        <v>12.040684000000001</v>
      </c>
      <c r="V103">
        <v>12.162108</v>
      </c>
      <c r="W103">
        <v>12.276476000000001</v>
      </c>
      <c r="X103">
        <v>12.382178</v>
      </c>
      <c r="Y103">
        <v>12.482953999999999</v>
      </c>
      <c r="Z103">
        <v>12.576003999999999</v>
      </c>
      <c r="AA103">
        <v>12.655279999999999</v>
      </c>
      <c r="AB103">
        <v>12.72607</v>
      </c>
      <c r="AC103">
        <v>12.789567999999999</v>
      </c>
      <c r="AD103">
        <v>12.847165</v>
      </c>
      <c r="AE103">
        <v>12.901023</v>
      </c>
      <c r="AF103">
        <v>12.952681999999999</v>
      </c>
      <c r="AG103">
        <v>13.003704000000001</v>
      </c>
      <c r="AH103">
        <v>13.054859</v>
      </c>
      <c r="AI103">
        <v>13.106387</v>
      </c>
      <c r="AJ103">
        <v>13.160216</v>
      </c>
      <c r="AK103">
        <v>13.213760000000001</v>
      </c>
      <c r="AL103" s="109">
        <v>8.9999999999999993E-3</v>
      </c>
    </row>
    <row r="104" spans="1:38">
      <c r="A104" s="14" t="s">
        <v>112</v>
      </c>
      <c r="B104" t="s">
        <v>1577</v>
      </c>
      <c r="C104" t="s">
        <v>2738</v>
      </c>
      <c r="D104" t="s">
        <v>3156</v>
      </c>
      <c r="E104" t="s">
        <v>2729</v>
      </c>
      <c r="F104">
        <v>24.122505</v>
      </c>
      <c r="G104">
        <v>26.295652</v>
      </c>
      <c r="H104">
        <v>26.615469000000001</v>
      </c>
      <c r="I104">
        <v>26.774061</v>
      </c>
      <c r="J104">
        <v>26.886745000000001</v>
      </c>
      <c r="K104">
        <v>26.988796000000001</v>
      </c>
      <c r="L104">
        <v>27.095486000000001</v>
      </c>
      <c r="M104">
        <v>27.215643</v>
      </c>
      <c r="N104">
        <v>27.354343</v>
      </c>
      <c r="O104">
        <v>27.493027000000001</v>
      </c>
      <c r="P104">
        <v>27.649526999999999</v>
      </c>
      <c r="Q104">
        <v>27.811772999999999</v>
      </c>
      <c r="R104">
        <v>27.969427</v>
      </c>
      <c r="S104">
        <v>28.114606999999999</v>
      </c>
      <c r="T104">
        <v>28.246203999999999</v>
      </c>
      <c r="U104">
        <v>28.362829000000001</v>
      </c>
      <c r="V104">
        <v>28.463480000000001</v>
      </c>
      <c r="W104">
        <v>28.549918999999999</v>
      </c>
      <c r="X104">
        <v>28.623183999999998</v>
      </c>
      <c r="Y104">
        <v>28.684868000000002</v>
      </c>
      <c r="Z104">
        <v>28.738619</v>
      </c>
      <c r="AA104">
        <v>28.785264999999999</v>
      </c>
      <c r="AB104">
        <v>28.810282000000001</v>
      </c>
      <c r="AC104">
        <v>28.833027000000001</v>
      </c>
      <c r="AD104">
        <v>28.856997</v>
      </c>
      <c r="AE104">
        <v>28.882490000000001</v>
      </c>
      <c r="AF104">
        <v>28.909106999999999</v>
      </c>
      <c r="AG104">
        <v>28.936482999999999</v>
      </c>
      <c r="AH104">
        <v>28.964632000000002</v>
      </c>
      <c r="AI104">
        <v>28.993254</v>
      </c>
      <c r="AJ104">
        <v>29.021837000000001</v>
      </c>
      <c r="AK104">
        <v>29.049230999999999</v>
      </c>
      <c r="AL104" s="109">
        <v>6.0000000000000001E-3</v>
      </c>
    </row>
    <row r="105" spans="1:38">
      <c r="A105" s="14" t="s">
        <v>116</v>
      </c>
      <c r="B105" t="s">
        <v>2549</v>
      </c>
      <c r="C105" t="s">
        <v>2740</v>
      </c>
      <c r="D105" t="s">
        <v>3157</v>
      </c>
      <c r="E105" t="s">
        <v>2729</v>
      </c>
      <c r="F105">
        <v>0</v>
      </c>
      <c r="G105">
        <v>22.487862</v>
      </c>
      <c r="H105">
        <v>22.714748</v>
      </c>
      <c r="I105">
        <v>22.911411000000001</v>
      </c>
      <c r="J105">
        <v>23.103811</v>
      </c>
      <c r="K105">
        <v>23.323799000000001</v>
      </c>
      <c r="L105">
        <v>23.588034</v>
      </c>
      <c r="M105">
        <v>23.895589999999999</v>
      </c>
      <c r="N105">
        <v>24.249628000000001</v>
      </c>
      <c r="O105">
        <v>24.587547000000001</v>
      </c>
      <c r="P105">
        <v>24.952684000000001</v>
      </c>
      <c r="Q105">
        <v>25.321719999999999</v>
      </c>
      <c r="R105">
        <v>25.679667999999999</v>
      </c>
      <c r="S105">
        <v>26.007802999999999</v>
      </c>
      <c r="T105">
        <v>26.301242999999999</v>
      </c>
      <c r="U105">
        <v>26.560661</v>
      </c>
      <c r="V105">
        <v>26.787628000000002</v>
      </c>
      <c r="W105">
        <v>26.984449000000001</v>
      </c>
      <c r="X105">
        <v>27.152532999999998</v>
      </c>
      <c r="Y105">
        <v>27.294734999999999</v>
      </c>
      <c r="Z105">
        <v>27.420338000000001</v>
      </c>
      <c r="AA105">
        <v>27.531883000000001</v>
      </c>
      <c r="AB105">
        <v>27.631630000000001</v>
      </c>
      <c r="AC105">
        <v>27.721567</v>
      </c>
      <c r="AD105">
        <v>27.812066999999999</v>
      </c>
      <c r="AE105">
        <v>27.900459000000001</v>
      </c>
      <c r="AF105">
        <v>27.984553999999999</v>
      </c>
      <c r="AG105">
        <v>28.062531</v>
      </c>
      <c r="AH105">
        <v>28.133261000000001</v>
      </c>
      <c r="AI105">
        <v>28.195665000000002</v>
      </c>
      <c r="AJ105">
        <v>28.248837999999999</v>
      </c>
      <c r="AK105">
        <v>28.290665000000001</v>
      </c>
      <c r="AL105" t="s">
        <v>146</v>
      </c>
    </row>
    <row r="106" spans="1:38">
      <c r="A106" s="14" t="s">
        <v>116</v>
      </c>
      <c r="B106" t="s">
        <v>2550</v>
      </c>
      <c r="C106" t="s">
        <v>2742</v>
      </c>
      <c r="D106" t="s">
        <v>3158</v>
      </c>
      <c r="E106" t="s">
        <v>1718</v>
      </c>
      <c r="F106">
        <v>0</v>
      </c>
      <c r="G106">
        <v>17.977802000000001</v>
      </c>
      <c r="H106">
        <v>18.183330999999999</v>
      </c>
      <c r="I106">
        <v>18.289605999999999</v>
      </c>
      <c r="J106">
        <v>18.377087</v>
      </c>
      <c r="K106">
        <v>18.466314000000001</v>
      </c>
      <c r="L106">
        <v>18.566859999999998</v>
      </c>
      <c r="M106">
        <v>18.683487</v>
      </c>
      <c r="N106">
        <v>18.820602000000001</v>
      </c>
      <c r="O106">
        <v>18.947331999999999</v>
      </c>
      <c r="P106">
        <v>19.079763</v>
      </c>
      <c r="Q106">
        <v>19.210024000000001</v>
      </c>
      <c r="R106">
        <v>19.327883</v>
      </c>
      <c r="S106">
        <v>19.438051000000002</v>
      </c>
      <c r="T106">
        <v>19.538025000000001</v>
      </c>
      <c r="U106">
        <v>19.628166</v>
      </c>
      <c r="V106">
        <v>19.708940999999999</v>
      </c>
      <c r="W106">
        <v>19.781513</v>
      </c>
      <c r="X106">
        <v>19.846308000000001</v>
      </c>
      <c r="Y106">
        <v>19.904177000000001</v>
      </c>
      <c r="Z106">
        <v>19.957937000000001</v>
      </c>
      <c r="AA106">
        <v>20.007631</v>
      </c>
      <c r="AB106">
        <v>20.050412999999999</v>
      </c>
      <c r="AC106">
        <v>20.089711999999999</v>
      </c>
      <c r="AD106">
        <v>20.129418999999999</v>
      </c>
      <c r="AE106">
        <v>20.168520000000001</v>
      </c>
      <c r="AF106">
        <v>20.206797000000002</v>
      </c>
      <c r="AG106">
        <v>20.243959</v>
      </c>
      <c r="AH106">
        <v>20.280006</v>
      </c>
      <c r="AI106">
        <v>20.314769999999999</v>
      </c>
      <c r="AJ106">
        <v>20.347891000000001</v>
      </c>
      <c r="AK106">
        <v>20.377993</v>
      </c>
      <c r="AL106" t="s">
        <v>146</v>
      </c>
    </row>
    <row r="107" spans="1:38">
      <c r="A107" s="14" t="s">
        <v>854</v>
      </c>
      <c r="B107" t="s">
        <v>1581</v>
      </c>
      <c r="C107" t="s">
        <v>2744</v>
      </c>
      <c r="D107" t="s">
        <v>3159</v>
      </c>
      <c r="E107" t="s">
        <v>2729</v>
      </c>
      <c r="F107">
        <v>0</v>
      </c>
      <c r="G107">
        <v>18.347479</v>
      </c>
      <c r="H107">
        <v>17.223381</v>
      </c>
      <c r="I107">
        <v>16.894062000000002</v>
      </c>
      <c r="J107">
        <v>16.723579000000001</v>
      </c>
      <c r="K107">
        <v>16.618320000000001</v>
      </c>
      <c r="L107">
        <v>16.546053000000001</v>
      </c>
      <c r="M107">
        <v>16.492981</v>
      </c>
      <c r="N107">
        <v>16.452217000000001</v>
      </c>
      <c r="O107">
        <v>16.419975000000001</v>
      </c>
      <c r="P107">
        <v>16.394054000000001</v>
      </c>
      <c r="Q107">
        <v>16.373117000000001</v>
      </c>
      <c r="R107">
        <v>16.356124999999999</v>
      </c>
      <c r="S107">
        <v>16.342371</v>
      </c>
      <c r="T107">
        <v>16.331364000000001</v>
      </c>
      <c r="U107">
        <v>16.322672000000001</v>
      </c>
      <c r="V107">
        <v>16.315871999999999</v>
      </c>
      <c r="W107">
        <v>16.310600000000001</v>
      </c>
      <c r="X107">
        <v>16.306588999999999</v>
      </c>
      <c r="Y107">
        <v>16.303529999999999</v>
      </c>
      <c r="Z107">
        <v>16.298079000000001</v>
      </c>
      <c r="AA107">
        <v>16.292845</v>
      </c>
      <c r="AB107">
        <v>16.288212000000001</v>
      </c>
      <c r="AC107">
        <v>16.284098</v>
      </c>
      <c r="AD107">
        <v>16.275476000000001</v>
      </c>
      <c r="AE107">
        <v>16.268813999999999</v>
      </c>
      <c r="AF107">
        <v>16.263642999999998</v>
      </c>
      <c r="AG107">
        <v>16.259598</v>
      </c>
      <c r="AH107">
        <v>16.256447000000001</v>
      </c>
      <c r="AI107">
        <v>16.253965000000001</v>
      </c>
      <c r="AJ107">
        <v>16.252013999999999</v>
      </c>
      <c r="AK107">
        <v>16.251882999999999</v>
      </c>
      <c r="AL107" t="s">
        <v>146</v>
      </c>
    </row>
    <row r="108" spans="1:38">
      <c r="B108" t="s">
        <v>2558</v>
      </c>
      <c r="C108" t="s">
        <v>2746</v>
      </c>
      <c r="D108" t="s">
        <v>3160</v>
      </c>
      <c r="F108">
        <v>12.956725</v>
      </c>
      <c r="G108">
        <v>13.122971</v>
      </c>
      <c r="H108">
        <v>13.292574</v>
      </c>
      <c r="I108">
        <v>13.461696999999999</v>
      </c>
      <c r="J108">
        <v>13.636207000000001</v>
      </c>
      <c r="K108">
        <v>13.820244000000001</v>
      </c>
      <c r="L108">
        <v>14.015169</v>
      </c>
      <c r="M108">
        <v>14.219343</v>
      </c>
      <c r="N108">
        <v>14.430806</v>
      </c>
      <c r="O108">
        <v>14.635415999999999</v>
      </c>
      <c r="P108">
        <v>14.834467999999999</v>
      </c>
      <c r="Q108">
        <v>15.02111</v>
      </c>
      <c r="R108">
        <v>15.19637</v>
      </c>
      <c r="S108">
        <v>15.356481</v>
      </c>
      <c r="T108">
        <v>15.500325999999999</v>
      </c>
      <c r="U108">
        <v>15.628691</v>
      </c>
      <c r="V108">
        <v>15.744616000000001</v>
      </c>
      <c r="W108">
        <v>15.849364</v>
      </c>
      <c r="X108">
        <v>15.944029</v>
      </c>
      <c r="Y108">
        <v>16.031094</v>
      </c>
      <c r="Z108">
        <v>16.110081000000001</v>
      </c>
      <c r="AA108">
        <v>16.178764000000001</v>
      </c>
      <c r="AB108">
        <v>16.239118999999999</v>
      </c>
      <c r="AC108">
        <v>16.293392000000001</v>
      </c>
      <c r="AD108">
        <v>16.340499999999999</v>
      </c>
      <c r="AE108">
        <v>16.381620000000002</v>
      </c>
      <c r="AF108">
        <v>16.418665000000001</v>
      </c>
      <c r="AG108">
        <v>16.453379000000002</v>
      </c>
      <c r="AH108">
        <v>16.485481</v>
      </c>
      <c r="AI108">
        <v>16.515658999999999</v>
      </c>
      <c r="AJ108">
        <v>16.544709999999998</v>
      </c>
      <c r="AK108">
        <v>16.572025</v>
      </c>
      <c r="AL108" s="109">
        <v>8.0000000000000002E-3</v>
      </c>
    </row>
    <row r="109" spans="1:38">
      <c r="B109" t="s">
        <v>1223</v>
      </c>
      <c r="D109" t="s">
        <v>3161</v>
      </c>
    </row>
    <row r="110" spans="1:38">
      <c r="A110" s="14" t="s">
        <v>115</v>
      </c>
      <c r="B110" t="s">
        <v>1266</v>
      </c>
      <c r="C110" t="s">
        <v>2749</v>
      </c>
      <c r="D110" t="s">
        <v>3162</v>
      </c>
      <c r="E110" t="s">
        <v>2729</v>
      </c>
      <c r="F110">
        <v>8.8952179999999998</v>
      </c>
      <c r="G110">
        <v>8.9861000000000004</v>
      </c>
      <c r="H110">
        <v>9.0930389999999992</v>
      </c>
      <c r="I110">
        <v>9.215954</v>
      </c>
      <c r="J110">
        <v>9.3486720000000005</v>
      </c>
      <c r="K110">
        <v>9.4912790000000005</v>
      </c>
      <c r="L110">
        <v>9.6460329999999992</v>
      </c>
      <c r="M110">
        <v>9.8123590000000007</v>
      </c>
      <c r="N110">
        <v>9.9931000000000001</v>
      </c>
      <c r="O110">
        <v>10.175103999999999</v>
      </c>
      <c r="P110">
        <v>10.370098</v>
      </c>
      <c r="Q110">
        <v>10.573532</v>
      </c>
      <c r="R110">
        <v>10.783234</v>
      </c>
      <c r="S110">
        <v>10.98935</v>
      </c>
      <c r="T110">
        <v>11.181704999999999</v>
      </c>
      <c r="U110">
        <v>11.359438000000001</v>
      </c>
      <c r="V110">
        <v>11.517385000000001</v>
      </c>
      <c r="W110">
        <v>11.661761</v>
      </c>
      <c r="X110">
        <v>11.79448</v>
      </c>
      <c r="Y110">
        <v>11.916245999999999</v>
      </c>
      <c r="Z110">
        <v>12.028854000000001</v>
      </c>
      <c r="AA110">
        <v>12.132110000000001</v>
      </c>
      <c r="AB110">
        <v>12.226001999999999</v>
      </c>
      <c r="AC110">
        <v>12.309817000000001</v>
      </c>
      <c r="AD110">
        <v>12.380509999999999</v>
      </c>
      <c r="AE110">
        <v>12.439981</v>
      </c>
      <c r="AF110">
        <v>12.491792</v>
      </c>
      <c r="AG110">
        <v>12.538423999999999</v>
      </c>
      <c r="AH110">
        <v>12.579040000000001</v>
      </c>
      <c r="AI110">
        <v>12.614521999999999</v>
      </c>
      <c r="AJ110">
        <v>12.646559</v>
      </c>
      <c r="AK110">
        <v>12.675599</v>
      </c>
      <c r="AL110" s="109">
        <v>1.0999999999999999E-2</v>
      </c>
    </row>
    <row r="111" spans="1:38">
      <c r="A111" s="14" t="s">
        <v>114</v>
      </c>
      <c r="B111" t="s">
        <v>1352</v>
      </c>
      <c r="C111" t="s">
        <v>2751</v>
      </c>
      <c r="D111" t="s">
        <v>3163</v>
      </c>
      <c r="E111" t="s">
        <v>1718</v>
      </c>
      <c r="F111">
        <v>6.5605250000000002</v>
      </c>
      <c r="G111">
        <v>6.6031550000000001</v>
      </c>
      <c r="H111">
        <v>6.6566179999999999</v>
      </c>
      <c r="I111">
        <v>6.7195850000000004</v>
      </c>
      <c r="J111">
        <v>6.7885099999999996</v>
      </c>
      <c r="K111">
        <v>6.8631630000000001</v>
      </c>
      <c r="L111">
        <v>6.9467639999999999</v>
      </c>
      <c r="M111">
        <v>7.0377599999999996</v>
      </c>
      <c r="N111">
        <v>7.1384280000000002</v>
      </c>
      <c r="O111">
        <v>7.2388029999999999</v>
      </c>
      <c r="P111">
        <v>7.3474139999999997</v>
      </c>
      <c r="Q111">
        <v>7.463095</v>
      </c>
      <c r="R111">
        <v>7.5844719999999999</v>
      </c>
      <c r="S111">
        <v>7.7068849999999998</v>
      </c>
      <c r="T111">
        <v>7.827191</v>
      </c>
      <c r="U111">
        <v>7.9410480000000003</v>
      </c>
      <c r="V111">
        <v>8.0478629999999995</v>
      </c>
      <c r="W111">
        <v>8.1467489999999998</v>
      </c>
      <c r="X111">
        <v>8.2403139999999997</v>
      </c>
      <c r="Y111">
        <v>8.3288689999999992</v>
      </c>
      <c r="Z111">
        <v>8.4110069999999997</v>
      </c>
      <c r="AA111">
        <v>8.4879119999999997</v>
      </c>
      <c r="AB111">
        <v>8.5587759999999999</v>
      </c>
      <c r="AC111">
        <v>8.6231410000000004</v>
      </c>
      <c r="AD111">
        <v>8.6801460000000006</v>
      </c>
      <c r="AE111">
        <v>8.7309789999999996</v>
      </c>
      <c r="AF111">
        <v>8.7784429999999993</v>
      </c>
      <c r="AG111">
        <v>8.8229199999999999</v>
      </c>
      <c r="AH111">
        <v>8.8645230000000002</v>
      </c>
      <c r="AI111">
        <v>8.9020919999999997</v>
      </c>
      <c r="AJ111">
        <v>8.9361029999999992</v>
      </c>
      <c r="AK111">
        <v>8.9678939999999994</v>
      </c>
      <c r="AL111" s="109">
        <v>0.01</v>
      </c>
    </row>
    <row r="112" spans="1:38">
      <c r="A112" s="14" t="s">
        <v>853</v>
      </c>
      <c r="B112" t="s">
        <v>1273</v>
      </c>
      <c r="C112" t="s">
        <v>2753</v>
      </c>
      <c r="D112" t="s">
        <v>3164</v>
      </c>
      <c r="E112" t="s">
        <v>1718</v>
      </c>
      <c r="F112">
        <v>6.7825660000000001</v>
      </c>
      <c r="G112">
        <v>6.8310919999999999</v>
      </c>
      <c r="H112">
        <v>6.8955830000000002</v>
      </c>
      <c r="I112">
        <v>6.9707869999999996</v>
      </c>
      <c r="J112">
        <v>7.054856</v>
      </c>
      <c r="K112">
        <v>7.1491110000000004</v>
      </c>
      <c r="L112">
        <v>7.2560710000000004</v>
      </c>
      <c r="M112">
        <v>7.3756560000000002</v>
      </c>
      <c r="N112">
        <v>7.5086760000000004</v>
      </c>
      <c r="O112">
        <v>7.6432650000000004</v>
      </c>
      <c r="P112">
        <v>7.7900939999999999</v>
      </c>
      <c r="Q112">
        <v>7.9439599999999997</v>
      </c>
      <c r="R112">
        <v>8.1023440000000004</v>
      </c>
      <c r="S112">
        <v>8.2580609999999997</v>
      </c>
      <c r="T112">
        <v>8.4011370000000003</v>
      </c>
      <c r="U112">
        <v>8.52881</v>
      </c>
      <c r="V112">
        <v>8.6493169999999999</v>
      </c>
      <c r="W112">
        <v>8.7561280000000004</v>
      </c>
      <c r="X112">
        <v>8.8493239999999993</v>
      </c>
      <c r="Y112">
        <v>8.9296430000000004</v>
      </c>
      <c r="Z112">
        <v>8.9985549999999996</v>
      </c>
      <c r="AA112">
        <v>9.0573809999999995</v>
      </c>
      <c r="AB112">
        <v>9.1072240000000004</v>
      </c>
      <c r="AC112">
        <v>9.1496429999999993</v>
      </c>
      <c r="AD112">
        <v>9.1861189999999997</v>
      </c>
      <c r="AE112">
        <v>9.2178570000000004</v>
      </c>
      <c r="AF112">
        <v>9.2458609999999997</v>
      </c>
      <c r="AG112">
        <v>9.2707289999999993</v>
      </c>
      <c r="AH112">
        <v>9.2927940000000007</v>
      </c>
      <c r="AI112">
        <v>9.3126280000000001</v>
      </c>
      <c r="AJ112">
        <v>9.3382860000000001</v>
      </c>
      <c r="AK112">
        <v>9.3593799999999998</v>
      </c>
      <c r="AL112" s="109">
        <v>0.01</v>
      </c>
    </row>
    <row r="113" spans="1:38">
      <c r="A113" s="14" t="s">
        <v>113</v>
      </c>
      <c r="B113" t="s">
        <v>1282</v>
      </c>
      <c r="C113" t="s">
        <v>2755</v>
      </c>
      <c r="D113" t="s">
        <v>3165</v>
      </c>
      <c r="E113" t="s">
        <v>1718</v>
      </c>
      <c r="F113">
        <v>6.6220160000000003</v>
      </c>
      <c r="G113">
        <v>6.712618</v>
      </c>
      <c r="H113">
        <v>6.8142690000000004</v>
      </c>
      <c r="I113">
        <v>6.9192669999999996</v>
      </c>
      <c r="J113">
        <v>7.0262419999999999</v>
      </c>
      <c r="K113">
        <v>7.1390770000000003</v>
      </c>
      <c r="L113">
        <v>7.2611239999999997</v>
      </c>
      <c r="M113">
        <v>7.3941619999999997</v>
      </c>
      <c r="N113">
        <v>7.5371160000000001</v>
      </c>
      <c r="O113">
        <v>7.6749890000000001</v>
      </c>
      <c r="P113">
        <v>7.8209689999999998</v>
      </c>
      <c r="Q113">
        <v>7.9727499999999996</v>
      </c>
      <c r="R113">
        <v>8.1276550000000007</v>
      </c>
      <c r="S113">
        <v>8.2806320000000007</v>
      </c>
      <c r="T113">
        <v>8.4247099999999993</v>
      </c>
      <c r="U113">
        <v>8.5588409999999993</v>
      </c>
      <c r="V113">
        <v>8.6800700000000006</v>
      </c>
      <c r="W113">
        <v>8.7885679999999997</v>
      </c>
      <c r="X113">
        <v>8.8826260000000001</v>
      </c>
      <c r="Y113">
        <v>8.9638159999999996</v>
      </c>
      <c r="Z113">
        <v>9.0326269999999997</v>
      </c>
      <c r="AA113">
        <v>9.0907610000000005</v>
      </c>
      <c r="AB113">
        <v>9.1408050000000003</v>
      </c>
      <c r="AC113">
        <v>9.1828389999999995</v>
      </c>
      <c r="AD113">
        <v>9.221546</v>
      </c>
      <c r="AE113">
        <v>9.2566459999999999</v>
      </c>
      <c r="AF113">
        <v>9.2866619999999998</v>
      </c>
      <c r="AG113">
        <v>9.3129570000000008</v>
      </c>
      <c r="AH113">
        <v>9.3374930000000003</v>
      </c>
      <c r="AI113">
        <v>9.3606490000000004</v>
      </c>
      <c r="AJ113">
        <v>9.382123</v>
      </c>
      <c r="AK113">
        <v>9.4014480000000002</v>
      </c>
      <c r="AL113" s="109">
        <v>1.0999999999999999E-2</v>
      </c>
    </row>
    <row r="114" spans="1:38">
      <c r="A114" s="14" t="s">
        <v>114</v>
      </c>
      <c r="B114" t="s">
        <v>2548</v>
      </c>
      <c r="C114" t="s">
        <v>2757</v>
      </c>
      <c r="D114" t="s">
        <v>3166</v>
      </c>
      <c r="E114" t="s">
        <v>2759</v>
      </c>
      <c r="F114">
        <v>7.0461770000000001</v>
      </c>
      <c r="G114">
        <v>7.0401160000000003</v>
      </c>
      <c r="H114">
        <v>7.0685960000000003</v>
      </c>
      <c r="I114">
        <v>7.1112339999999996</v>
      </c>
      <c r="J114">
        <v>7.1652430000000003</v>
      </c>
      <c r="K114">
        <v>7.230836</v>
      </c>
      <c r="L114">
        <v>7.3093589999999997</v>
      </c>
      <c r="M114">
        <v>7.3757770000000002</v>
      </c>
      <c r="N114">
        <v>7.475136</v>
      </c>
      <c r="O114">
        <v>7.5719620000000001</v>
      </c>
      <c r="P114">
        <v>7.6795330000000002</v>
      </c>
      <c r="Q114">
        <v>7.7930219999999997</v>
      </c>
      <c r="R114">
        <v>7.9123520000000003</v>
      </c>
      <c r="S114">
        <v>8.0320769999999992</v>
      </c>
      <c r="T114">
        <v>8.1493559999999992</v>
      </c>
      <c r="U114">
        <v>8.2529900000000005</v>
      </c>
      <c r="V114">
        <v>8.3460750000000008</v>
      </c>
      <c r="W114">
        <v>8.4303840000000001</v>
      </c>
      <c r="X114">
        <v>8.5082389999999997</v>
      </c>
      <c r="Y114">
        <v>8.5789960000000001</v>
      </c>
      <c r="Z114">
        <v>8.6425289999999997</v>
      </c>
      <c r="AA114">
        <v>8.698582</v>
      </c>
      <c r="AB114">
        <v>8.7432619999999996</v>
      </c>
      <c r="AC114">
        <v>8.7850439999999992</v>
      </c>
      <c r="AD114">
        <v>8.8250360000000008</v>
      </c>
      <c r="AE114">
        <v>8.8615890000000004</v>
      </c>
      <c r="AF114">
        <v>8.8955079999999995</v>
      </c>
      <c r="AG114">
        <v>8.9269590000000001</v>
      </c>
      <c r="AH114">
        <v>8.9564330000000005</v>
      </c>
      <c r="AI114">
        <v>8.9838179999999994</v>
      </c>
      <c r="AJ114">
        <v>9.0080969999999994</v>
      </c>
      <c r="AK114">
        <v>9.029166</v>
      </c>
      <c r="AL114" s="109">
        <v>8.0000000000000002E-3</v>
      </c>
    </row>
    <row r="115" spans="1:38">
      <c r="A115" s="14" t="s">
        <v>112</v>
      </c>
      <c r="B115" t="s">
        <v>1577</v>
      </c>
      <c r="C115" t="s">
        <v>2760</v>
      </c>
      <c r="D115" t="s">
        <v>3167</v>
      </c>
      <c r="E115" t="s">
        <v>1718</v>
      </c>
      <c r="F115">
        <v>0</v>
      </c>
      <c r="G115">
        <v>17.034026999999998</v>
      </c>
      <c r="H115">
        <v>17.183762000000002</v>
      </c>
      <c r="I115">
        <v>17.310836999999999</v>
      </c>
      <c r="J115">
        <v>17.445830999999998</v>
      </c>
      <c r="K115">
        <v>17.600584000000001</v>
      </c>
      <c r="L115">
        <v>17.783059999999999</v>
      </c>
      <c r="M115">
        <v>18.000681</v>
      </c>
      <c r="N115">
        <v>18.257317</v>
      </c>
      <c r="O115">
        <v>18.497983999999999</v>
      </c>
      <c r="P115">
        <v>18.749651</v>
      </c>
      <c r="Q115">
        <v>19.006083</v>
      </c>
      <c r="R115">
        <v>19.261868</v>
      </c>
      <c r="S115">
        <v>19.499970999999999</v>
      </c>
      <c r="T115">
        <v>19.703320000000001</v>
      </c>
      <c r="U115">
        <v>19.874495</v>
      </c>
      <c r="V115">
        <v>20.018868999999999</v>
      </c>
      <c r="W115">
        <v>20.140620999999999</v>
      </c>
      <c r="X115">
        <v>20.242384000000001</v>
      </c>
      <c r="Y115">
        <v>20.325275000000001</v>
      </c>
      <c r="Z115">
        <v>20.403036</v>
      </c>
      <c r="AA115">
        <v>20.465311</v>
      </c>
      <c r="AB115">
        <v>20.516905000000001</v>
      </c>
      <c r="AC115">
        <v>20.559097000000001</v>
      </c>
      <c r="AD115">
        <v>20.593427999999999</v>
      </c>
      <c r="AE115">
        <v>20.621320999999998</v>
      </c>
      <c r="AF115">
        <v>20.643941999999999</v>
      </c>
      <c r="AG115">
        <v>20.661961000000002</v>
      </c>
      <c r="AH115">
        <v>20.676842000000001</v>
      </c>
      <c r="AI115">
        <v>20.688666999999999</v>
      </c>
      <c r="AJ115">
        <v>20.697575000000001</v>
      </c>
      <c r="AK115">
        <v>20.704113</v>
      </c>
      <c r="AL115" t="s">
        <v>146</v>
      </c>
    </row>
    <row r="116" spans="1:38">
      <c r="A116" s="14" t="s">
        <v>116</v>
      </c>
      <c r="B116" t="s">
        <v>2549</v>
      </c>
      <c r="C116" t="s">
        <v>2762</v>
      </c>
      <c r="D116" t="s">
        <v>3168</v>
      </c>
      <c r="E116" t="s">
        <v>1718</v>
      </c>
      <c r="F116">
        <v>0</v>
      </c>
      <c r="G116">
        <v>14.139643</v>
      </c>
      <c r="H116">
        <v>14.351468000000001</v>
      </c>
      <c r="I116">
        <v>14.523941000000001</v>
      </c>
      <c r="J116">
        <v>14.687884</v>
      </c>
      <c r="K116">
        <v>14.8752</v>
      </c>
      <c r="L116">
        <v>15.096412000000001</v>
      </c>
      <c r="M116">
        <v>15.324721</v>
      </c>
      <c r="N116">
        <v>15.561413</v>
      </c>
      <c r="O116">
        <v>15.774309000000001</v>
      </c>
      <c r="P116">
        <v>15.998886000000001</v>
      </c>
      <c r="Q116">
        <v>16.228006000000001</v>
      </c>
      <c r="R116">
        <v>16.456168999999999</v>
      </c>
      <c r="S116">
        <v>16.674019000000001</v>
      </c>
      <c r="T116">
        <v>16.871586000000001</v>
      </c>
      <c r="U116">
        <v>17.042981999999999</v>
      </c>
      <c r="V116">
        <v>17.182306000000001</v>
      </c>
      <c r="W116">
        <v>17.304061999999998</v>
      </c>
      <c r="X116">
        <v>17.410087999999998</v>
      </c>
      <c r="Y116">
        <v>17.501066000000002</v>
      </c>
      <c r="Z116">
        <v>17.590221</v>
      </c>
      <c r="AA116">
        <v>17.667449999999999</v>
      </c>
      <c r="AB116">
        <v>17.736725</v>
      </c>
      <c r="AC116">
        <v>17.798985999999999</v>
      </c>
      <c r="AD116">
        <v>17.855221</v>
      </c>
      <c r="AE116">
        <v>17.906334000000001</v>
      </c>
      <c r="AF116">
        <v>17.953569000000002</v>
      </c>
      <c r="AG116">
        <v>17.997194</v>
      </c>
      <c r="AH116">
        <v>18.037787999999999</v>
      </c>
      <c r="AI116">
        <v>18.075001</v>
      </c>
      <c r="AJ116">
        <v>18.108927000000001</v>
      </c>
      <c r="AK116">
        <v>18.138741</v>
      </c>
      <c r="AL116" t="s">
        <v>146</v>
      </c>
    </row>
    <row r="117" spans="1:38">
      <c r="A117" s="14" t="s">
        <v>116</v>
      </c>
      <c r="B117" t="s">
        <v>2550</v>
      </c>
      <c r="C117" t="s">
        <v>2764</v>
      </c>
      <c r="D117" t="s">
        <v>3169</v>
      </c>
      <c r="E117" t="s">
        <v>1718</v>
      </c>
      <c r="F117">
        <v>0</v>
      </c>
      <c r="G117">
        <v>10.285843</v>
      </c>
      <c r="H117">
        <v>10.464843999999999</v>
      </c>
      <c r="I117">
        <v>10.587273</v>
      </c>
      <c r="J117">
        <v>10.70417</v>
      </c>
      <c r="K117">
        <v>10.83121</v>
      </c>
      <c r="L117">
        <v>10.975466000000001</v>
      </c>
      <c r="M117">
        <v>11.138088</v>
      </c>
      <c r="N117">
        <v>11.322737</v>
      </c>
      <c r="O117">
        <v>11.488657999999999</v>
      </c>
      <c r="P117">
        <v>11.662198999999999</v>
      </c>
      <c r="Q117">
        <v>11.837294999999999</v>
      </c>
      <c r="R117">
        <v>12.010121</v>
      </c>
      <c r="S117">
        <v>12.172402</v>
      </c>
      <c r="T117">
        <v>12.312234</v>
      </c>
      <c r="U117">
        <v>12.432149000000001</v>
      </c>
      <c r="V117">
        <v>12.534273000000001</v>
      </c>
      <c r="W117">
        <v>12.621475999999999</v>
      </c>
      <c r="X117">
        <v>12.695039</v>
      </c>
      <c r="Y117">
        <v>12.755751</v>
      </c>
      <c r="Z117">
        <v>12.813516999999999</v>
      </c>
      <c r="AA117">
        <v>12.860846</v>
      </c>
      <c r="AB117">
        <v>12.901122000000001</v>
      </c>
      <c r="AC117">
        <v>12.935147000000001</v>
      </c>
      <c r="AD117">
        <v>12.964</v>
      </c>
      <c r="AE117">
        <v>12.988670000000001</v>
      </c>
      <c r="AF117">
        <v>13.010071999999999</v>
      </c>
      <c r="AG117">
        <v>13.026134000000001</v>
      </c>
      <c r="AH117">
        <v>13.043381999999999</v>
      </c>
      <c r="AI117">
        <v>13.062531</v>
      </c>
      <c r="AJ117">
        <v>13.085490999999999</v>
      </c>
      <c r="AK117">
        <v>13.112906000000001</v>
      </c>
      <c r="AL117" t="s">
        <v>146</v>
      </c>
    </row>
    <row r="118" spans="1:38">
      <c r="A118" s="14" t="s">
        <v>854</v>
      </c>
      <c r="B118" t="s">
        <v>1581</v>
      </c>
      <c r="C118" t="s">
        <v>2766</v>
      </c>
      <c r="D118" t="s">
        <v>3170</v>
      </c>
      <c r="E118" t="s">
        <v>1718</v>
      </c>
      <c r="F118">
        <v>0</v>
      </c>
      <c r="G118">
        <v>11.520413</v>
      </c>
      <c r="H118">
        <v>11.520413</v>
      </c>
      <c r="I118">
        <v>11.520413</v>
      </c>
      <c r="J118">
        <v>11.520414000000001</v>
      </c>
      <c r="K118">
        <v>11.520414000000001</v>
      </c>
      <c r="L118">
        <v>11.520415</v>
      </c>
      <c r="M118">
        <v>11.520415</v>
      </c>
      <c r="N118">
        <v>11.520415</v>
      </c>
      <c r="O118">
        <v>11.520414000000001</v>
      </c>
      <c r="P118">
        <v>11.520414000000001</v>
      </c>
      <c r="Q118">
        <v>11.520415</v>
      </c>
      <c r="R118">
        <v>11.520415</v>
      </c>
      <c r="S118">
        <v>11.520414000000001</v>
      </c>
      <c r="T118">
        <v>11.520414000000001</v>
      </c>
      <c r="U118">
        <v>11.520414000000001</v>
      </c>
      <c r="V118">
        <v>11.520413</v>
      </c>
      <c r="W118">
        <v>11.520413</v>
      </c>
      <c r="X118">
        <v>11.520414000000001</v>
      </c>
      <c r="Y118">
        <v>11.520415</v>
      </c>
      <c r="Z118">
        <v>11.520412</v>
      </c>
      <c r="AA118">
        <v>11.520415</v>
      </c>
      <c r="AB118">
        <v>11.520416000000001</v>
      </c>
      <c r="AC118">
        <v>11.520414000000001</v>
      </c>
      <c r="AD118">
        <v>11.520413</v>
      </c>
      <c r="AE118">
        <v>11.520416000000001</v>
      </c>
      <c r="AF118">
        <v>11.520417999999999</v>
      </c>
      <c r="AG118">
        <v>11.520415</v>
      </c>
      <c r="AH118">
        <v>11.520417999999999</v>
      </c>
      <c r="AI118">
        <v>11.520414000000001</v>
      </c>
      <c r="AJ118">
        <v>11.52041</v>
      </c>
      <c r="AK118">
        <v>11.520416000000001</v>
      </c>
      <c r="AL118" t="s">
        <v>146</v>
      </c>
    </row>
    <row r="119" spans="1:38">
      <c r="B119" t="s">
        <v>2559</v>
      </c>
      <c r="C119" t="s">
        <v>2768</v>
      </c>
      <c r="D119" t="s">
        <v>3171</v>
      </c>
      <c r="F119">
        <v>8.0157849999999993</v>
      </c>
      <c r="G119">
        <v>8.0957460000000001</v>
      </c>
      <c r="H119">
        <v>8.1878499999999992</v>
      </c>
      <c r="I119">
        <v>8.2945790000000006</v>
      </c>
      <c r="J119">
        <v>8.4082640000000008</v>
      </c>
      <c r="K119">
        <v>8.5277320000000003</v>
      </c>
      <c r="L119">
        <v>8.6580910000000006</v>
      </c>
      <c r="M119">
        <v>8.7973140000000001</v>
      </c>
      <c r="N119">
        <v>8.9489280000000004</v>
      </c>
      <c r="O119">
        <v>9.0999789999999994</v>
      </c>
      <c r="P119">
        <v>9.2611500000000007</v>
      </c>
      <c r="Q119">
        <v>9.4302469999999996</v>
      </c>
      <c r="R119">
        <v>9.6055130000000002</v>
      </c>
      <c r="S119">
        <v>9.7786369999999998</v>
      </c>
      <c r="T119">
        <v>9.9429200000000009</v>
      </c>
      <c r="U119">
        <v>10.095668999999999</v>
      </c>
      <c r="V119">
        <v>10.234308</v>
      </c>
      <c r="W119">
        <v>10.361017</v>
      </c>
      <c r="X119">
        <v>10.479322</v>
      </c>
      <c r="Y119">
        <v>10.589668</v>
      </c>
      <c r="Z119">
        <v>10.691628</v>
      </c>
      <c r="AA119">
        <v>10.786129000000001</v>
      </c>
      <c r="AB119">
        <v>10.872512</v>
      </c>
      <c r="AC119">
        <v>10.950390000000001</v>
      </c>
      <c r="AD119">
        <v>11.017860000000001</v>
      </c>
      <c r="AE119">
        <v>11.076631000000001</v>
      </c>
      <c r="AF119">
        <v>11.130300999999999</v>
      </c>
      <c r="AG119">
        <v>11.180173999999999</v>
      </c>
      <c r="AH119">
        <v>11.225749</v>
      </c>
      <c r="AI119">
        <v>11.266921</v>
      </c>
      <c r="AJ119">
        <v>11.304655</v>
      </c>
      <c r="AK119">
        <v>11.33976</v>
      </c>
      <c r="AL119" s="109">
        <v>1.0999999999999999E-2</v>
      </c>
    </row>
    <row r="120" spans="1:38">
      <c r="B120" t="s">
        <v>2553</v>
      </c>
      <c r="D120" t="s">
        <v>3172</v>
      </c>
    </row>
    <row r="121" spans="1:38">
      <c r="A121" s="14" t="s">
        <v>115</v>
      </c>
      <c r="B121" t="s">
        <v>1266</v>
      </c>
      <c r="C121" t="s">
        <v>2771</v>
      </c>
      <c r="D121" t="s">
        <v>3173</v>
      </c>
      <c r="E121" t="s">
        <v>2729</v>
      </c>
      <c r="F121">
        <v>6.0285409999999997</v>
      </c>
      <c r="G121">
        <v>6.065226</v>
      </c>
      <c r="H121">
        <v>6.1032039999999999</v>
      </c>
      <c r="I121">
        <v>6.1512859999999998</v>
      </c>
      <c r="J121">
        <v>6.2070210000000001</v>
      </c>
      <c r="K121">
        <v>6.2713320000000001</v>
      </c>
      <c r="L121">
        <v>6.3451469999999999</v>
      </c>
      <c r="M121">
        <v>6.4298209999999996</v>
      </c>
      <c r="N121">
        <v>6.5254399999999997</v>
      </c>
      <c r="O121">
        <v>6.6239660000000002</v>
      </c>
      <c r="P121">
        <v>6.7278570000000002</v>
      </c>
      <c r="Q121">
        <v>6.8336290000000002</v>
      </c>
      <c r="R121">
        <v>6.9391949999999998</v>
      </c>
      <c r="S121">
        <v>7.0414760000000003</v>
      </c>
      <c r="T121">
        <v>7.1350689999999997</v>
      </c>
      <c r="U121">
        <v>7.2187299999999999</v>
      </c>
      <c r="V121">
        <v>7.2923419999999997</v>
      </c>
      <c r="W121">
        <v>7.3578679999999999</v>
      </c>
      <c r="X121">
        <v>7.4160779999999997</v>
      </c>
      <c r="Y121">
        <v>7.4674740000000002</v>
      </c>
      <c r="Z121">
        <v>7.5133020000000004</v>
      </c>
      <c r="AA121">
        <v>7.5526179999999998</v>
      </c>
      <c r="AB121">
        <v>7.5874990000000002</v>
      </c>
      <c r="AC121">
        <v>7.617254</v>
      </c>
      <c r="AD121">
        <v>7.6431129999999996</v>
      </c>
      <c r="AE121">
        <v>7.6657349999999997</v>
      </c>
      <c r="AF121">
        <v>7.686134</v>
      </c>
      <c r="AG121">
        <v>7.7053649999999996</v>
      </c>
      <c r="AH121">
        <v>7.7234090000000002</v>
      </c>
      <c r="AI121">
        <v>7.740367</v>
      </c>
      <c r="AJ121">
        <v>7.7567709999999996</v>
      </c>
      <c r="AK121">
        <v>7.77264</v>
      </c>
      <c r="AL121" s="109">
        <v>8.0000000000000002E-3</v>
      </c>
    </row>
    <row r="122" spans="1:38">
      <c r="A122" s="14" t="s">
        <v>114</v>
      </c>
      <c r="B122" t="s">
        <v>1352</v>
      </c>
      <c r="C122" t="s">
        <v>2773</v>
      </c>
      <c r="D122" t="s">
        <v>3174</v>
      </c>
      <c r="E122" t="s">
        <v>1718</v>
      </c>
      <c r="F122">
        <v>5.385866</v>
      </c>
      <c r="G122">
        <v>5.416194</v>
      </c>
      <c r="H122">
        <v>5.453551</v>
      </c>
      <c r="I122">
        <v>5.4994990000000001</v>
      </c>
      <c r="J122">
        <v>5.5527379999999997</v>
      </c>
      <c r="K122">
        <v>5.6135219999999997</v>
      </c>
      <c r="L122">
        <v>5.6842610000000002</v>
      </c>
      <c r="M122">
        <v>5.7612110000000003</v>
      </c>
      <c r="N122">
        <v>5.8420139999999998</v>
      </c>
      <c r="O122">
        <v>5.9267459999999996</v>
      </c>
      <c r="P122">
        <v>6.0183580000000001</v>
      </c>
      <c r="Q122">
        <v>6.1091740000000003</v>
      </c>
      <c r="R122">
        <v>6.2048829999999997</v>
      </c>
      <c r="S122">
        <v>6.306</v>
      </c>
      <c r="T122">
        <v>6.4063040000000004</v>
      </c>
      <c r="U122">
        <v>6.5035410000000002</v>
      </c>
      <c r="V122">
        <v>6.5954629999999996</v>
      </c>
      <c r="W122">
        <v>6.6846389999999998</v>
      </c>
      <c r="X122">
        <v>6.7653920000000003</v>
      </c>
      <c r="Y122">
        <v>6.8403340000000004</v>
      </c>
      <c r="Z122">
        <v>6.9105790000000002</v>
      </c>
      <c r="AA122">
        <v>6.9769290000000002</v>
      </c>
      <c r="AB122">
        <v>7.0357859999999999</v>
      </c>
      <c r="AC122">
        <v>7.0911819999999999</v>
      </c>
      <c r="AD122">
        <v>7.1423540000000001</v>
      </c>
      <c r="AE122">
        <v>7.1825369999999999</v>
      </c>
      <c r="AF122">
        <v>7.2143829999999998</v>
      </c>
      <c r="AG122">
        <v>7.24038</v>
      </c>
      <c r="AH122">
        <v>7.2625970000000004</v>
      </c>
      <c r="AI122">
        <v>7.2814490000000003</v>
      </c>
      <c r="AJ122">
        <v>7.2995109999999999</v>
      </c>
      <c r="AK122">
        <v>7.3151419999999998</v>
      </c>
      <c r="AL122" s="109">
        <v>0.01</v>
      </c>
    </row>
    <row r="123" spans="1:38">
      <c r="A123" s="14" t="s">
        <v>853</v>
      </c>
      <c r="B123" t="s">
        <v>1273</v>
      </c>
      <c r="C123" t="s">
        <v>2775</v>
      </c>
      <c r="D123" t="s">
        <v>3175</v>
      </c>
      <c r="E123" t="s">
        <v>1718</v>
      </c>
      <c r="F123">
        <v>5.8711399999999996</v>
      </c>
      <c r="G123">
        <v>5.9611999999999998</v>
      </c>
      <c r="H123">
        <v>6.0495999999999999</v>
      </c>
      <c r="I123">
        <v>6.1389899999999997</v>
      </c>
      <c r="J123">
        <v>6.2276179999999997</v>
      </c>
      <c r="K123">
        <v>6.3176930000000002</v>
      </c>
      <c r="L123">
        <v>6.411651</v>
      </c>
      <c r="M123">
        <v>6.5087609999999998</v>
      </c>
      <c r="N123">
        <v>6.6109540000000004</v>
      </c>
      <c r="O123">
        <v>6.7099679999999999</v>
      </c>
      <c r="P123">
        <v>6.8146190000000004</v>
      </c>
      <c r="Q123">
        <v>6.9217969999999998</v>
      </c>
      <c r="R123">
        <v>7.0314709999999998</v>
      </c>
      <c r="S123">
        <v>7.1401890000000003</v>
      </c>
      <c r="T123">
        <v>7.2383230000000003</v>
      </c>
      <c r="U123">
        <v>7.3213080000000001</v>
      </c>
      <c r="V123">
        <v>7.3886589999999996</v>
      </c>
      <c r="W123">
        <v>7.4440660000000003</v>
      </c>
      <c r="X123">
        <v>7.4897830000000001</v>
      </c>
      <c r="Y123">
        <v>7.5252509999999999</v>
      </c>
      <c r="Z123">
        <v>7.5524959999999997</v>
      </c>
      <c r="AA123">
        <v>7.5731039999999998</v>
      </c>
      <c r="AB123">
        <v>7.5877629999999998</v>
      </c>
      <c r="AC123">
        <v>7.5978320000000004</v>
      </c>
      <c r="AD123">
        <v>7.60433</v>
      </c>
      <c r="AE123">
        <v>7.6080800000000002</v>
      </c>
      <c r="AF123">
        <v>7.6097010000000003</v>
      </c>
      <c r="AG123">
        <v>7.6096760000000003</v>
      </c>
      <c r="AH123">
        <v>7.608276</v>
      </c>
      <c r="AI123">
        <v>7.6062529999999997</v>
      </c>
      <c r="AJ123">
        <v>7.6051500000000001</v>
      </c>
      <c r="AK123">
        <v>7.6051029999999997</v>
      </c>
      <c r="AL123" s="109">
        <v>8.0000000000000002E-3</v>
      </c>
    </row>
    <row r="124" spans="1:38">
      <c r="A124" s="14" t="s">
        <v>113</v>
      </c>
      <c r="B124" t="s">
        <v>1282</v>
      </c>
      <c r="C124" t="s">
        <v>2777</v>
      </c>
      <c r="D124" t="s">
        <v>3176</v>
      </c>
      <c r="E124" t="s">
        <v>2729</v>
      </c>
      <c r="F124">
        <v>5.7408359999999998</v>
      </c>
      <c r="G124">
        <v>5.7369289999999999</v>
      </c>
      <c r="H124">
        <v>5.7508900000000001</v>
      </c>
      <c r="I124">
        <v>5.7798160000000003</v>
      </c>
      <c r="J124">
        <v>5.8213540000000004</v>
      </c>
      <c r="K124">
        <v>5.8749279999999997</v>
      </c>
      <c r="L124">
        <v>5.9399930000000003</v>
      </c>
      <c r="M124">
        <v>6.0162319999999996</v>
      </c>
      <c r="N124">
        <v>6.1031870000000001</v>
      </c>
      <c r="O124">
        <v>6.1929740000000004</v>
      </c>
      <c r="P124">
        <v>6.2903370000000001</v>
      </c>
      <c r="Q124">
        <v>6.393046</v>
      </c>
      <c r="R124">
        <v>6.4997829999999999</v>
      </c>
      <c r="S124">
        <v>6.60745</v>
      </c>
      <c r="T124">
        <v>6.7111919999999996</v>
      </c>
      <c r="U124">
        <v>6.8092509999999997</v>
      </c>
      <c r="V124">
        <v>6.8986660000000004</v>
      </c>
      <c r="W124">
        <v>6.9783280000000003</v>
      </c>
      <c r="X124">
        <v>7.0475719999999997</v>
      </c>
      <c r="Y124">
        <v>7.1060429999999997</v>
      </c>
      <c r="Z124">
        <v>7.1552619999999996</v>
      </c>
      <c r="AA124">
        <v>7.196536</v>
      </c>
      <c r="AB124">
        <v>7.2316560000000001</v>
      </c>
      <c r="AC124">
        <v>7.2612810000000003</v>
      </c>
      <c r="AD124">
        <v>7.2865700000000002</v>
      </c>
      <c r="AE124">
        <v>7.3093570000000003</v>
      </c>
      <c r="AF124">
        <v>7.3302779999999998</v>
      </c>
      <c r="AG124">
        <v>7.3497919999999999</v>
      </c>
      <c r="AH124">
        <v>7.3677349999999997</v>
      </c>
      <c r="AI124">
        <v>7.3844969999999996</v>
      </c>
      <c r="AJ124">
        <v>7.4000360000000001</v>
      </c>
      <c r="AK124">
        <v>7.4142929999999998</v>
      </c>
      <c r="AL124" s="109">
        <v>8.0000000000000002E-3</v>
      </c>
    </row>
    <row r="125" spans="1:38">
      <c r="A125" s="14" t="s">
        <v>114</v>
      </c>
      <c r="B125" t="s">
        <v>2548</v>
      </c>
      <c r="C125" t="s">
        <v>2779</v>
      </c>
      <c r="D125" t="s">
        <v>3177</v>
      </c>
      <c r="E125" t="s">
        <v>1718</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c r="A126" s="14" t="s">
        <v>112</v>
      </c>
      <c r="B126" t="s">
        <v>1577</v>
      </c>
      <c r="C126" t="s">
        <v>2781</v>
      </c>
      <c r="D126" t="s">
        <v>3178</v>
      </c>
      <c r="E126" t="s">
        <v>2729</v>
      </c>
      <c r="F126">
        <v>0</v>
      </c>
      <c r="G126">
        <v>7.2611169999999996</v>
      </c>
      <c r="H126">
        <v>8.5784210000000005</v>
      </c>
      <c r="I126">
        <v>9.2072500000000002</v>
      </c>
      <c r="J126">
        <v>9.5680809999999994</v>
      </c>
      <c r="K126">
        <v>9.8189469999999996</v>
      </c>
      <c r="L126">
        <v>10.023063</v>
      </c>
      <c r="M126">
        <v>10.209932</v>
      </c>
      <c r="N126">
        <v>10.391372</v>
      </c>
      <c r="O126">
        <v>10.557368</v>
      </c>
      <c r="P126">
        <v>10.723613</v>
      </c>
      <c r="Q126">
        <v>10.888683</v>
      </c>
      <c r="R126">
        <v>11.052766</v>
      </c>
      <c r="S126">
        <v>11.212062</v>
      </c>
      <c r="T126">
        <v>11.360222</v>
      </c>
      <c r="U126">
        <v>11.497107</v>
      </c>
      <c r="V126">
        <v>11.621843</v>
      </c>
      <c r="W126">
        <v>11.734119</v>
      </c>
      <c r="X126">
        <v>11.831756</v>
      </c>
      <c r="Y126">
        <v>11.911407000000001</v>
      </c>
      <c r="Z126">
        <v>11.991080999999999</v>
      </c>
      <c r="AA126">
        <v>12.066190000000001</v>
      </c>
      <c r="AB126">
        <v>12.125313999999999</v>
      </c>
      <c r="AC126">
        <v>12.16145</v>
      </c>
      <c r="AD126">
        <v>12.196547000000001</v>
      </c>
      <c r="AE126">
        <v>12.224933</v>
      </c>
      <c r="AF126">
        <v>12.247922000000001</v>
      </c>
      <c r="AG126">
        <v>12.266495000000001</v>
      </c>
      <c r="AH126">
        <v>12.281746999999999</v>
      </c>
      <c r="AI126">
        <v>12.294608</v>
      </c>
      <c r="AJ126">
        <v>12.305555999999999</v>
      </c>
      <c r="AK126">
        <v>12.314667999999999</v>
      </c>
      <c r="AL126" t="s">
        <v>146</v>
      </c>
    </row>
    <row r="127" spans="1:38">
      <c r="A127" s="14" t="s">
        <v>116</v>
      </c>
      <c r="B127" t="s">
        <v>2549</v>
      </c>
      <c r="C127" t="s">
        <v>2783</v>
      </c>
      <c r="D127" t="s">
        <v>3179</v>
      </c>
      <c r="E127" t="s">
        <v>2729</v>
      </c>
      <c r="F127">
        <v>2.4713270000000001</v>
      </c>
      <c r="G127">
        <v>4.2829459999999999</v>
      </c>
      <c r="H127">
        <v>5.2826230000000001</v>
      </c>
      <c r="I127">
        <v>6.0031439999999998</v>
      </c>
      <c r="J127">
        <v>6.5275030000000003</v>
      </c>
      <c r="K127">
        <v>6.9412419999999999</v>
      </c>
      <c r="L127">
        <v>7.2955449999999997</v>
      </c>
      <c r="M127">
        <v>7.6167439999999997</v>
      </c>
      <c r="N127">
        <v>7.9200020000000002</v>
      </c>
      <c r="O127">
        <v>8.2026289999999999</v>
      </c>
      <c r="P127">
        <v>8.4748359999999998</v>
      </c>
      <c r="Q127">
        <v>8.7360319999999998</v>
      </c>
      <c r="R127">
        <v>8.9859430000000007</v>
      </c>
      <c r="S127">
        <v>9.2203269999999993</v>
      </c>
      <c r="T127">
        <v>9.4309980000000007</v>
      </c>
      <c r="U127">
        <v>9.613918</v>
      </c>
      <c r="V127">
        <v>9.7648910000000004</v>
      </c>
      <c r="W127">
        <v>9.8805790000000009</v>
      </c>
      <c r="X127">
        <v>10.005813</v>
      </c>
      <c r="Y127">
        <v>10.128228</v>
      </c>
      <c r="Z127">
        <v>10.219379</v>
      </c>
      <c r="AA127">
        <v>10.262606999999999</v>
      </c>
      <c r="AB127">
        <v>10.316682999999999</v>
      </c>
      <c r="AC127">
        <v>10.360257000000001</v>
      </c>
      <c r="AD127">
        <v>10.399392000000001</v>
      </c>
      <c r="AE127">
        <v>10.433503999999999</v>
      </c>
      <c r="AF127">
        <v>10.463955</v>
      </c>
      <c r="AG127">
        <v>10.49159</v>
      </c>
      <c r="AH127">
        <v>10.517144</v>
      </c>
      <c r="AI127">
        <v>10.541143999999999</v>
      </c>
      <c r="AJ127">
        <v>10.563787</v>
      </c>
      <c r="AK127">
        <v>10.584797999999999</v>
      </c>
      <c r="AL127" s="109">
        <v>4.8000000000000001E-2</v>
      </c>
    </row>
    <row r="128" spans="1:38">
      <c r="A128" s="14" t="s">
        <v>116</v>
      </c>
      <c r="B128" t="s">
        <v>2550</v>
      </c>
      <c r="C128" t="s">
        <v>2785</v>
      </c>
      <c r="D128" t="s">
        <v>3180</v>
      </c>
      <c r="E128" t="s">
        <v>1718</v>
      </c>
      <c r="F128">
        <v>2.505185</v>
      </c>
      <c r="G128">
        <v>4.4283270000000003</v>
      </c>
      <c r="H128">
        <v>5.4458700000000002</v>
      </c>
      <c r="I128">
        <v>6.1752010000000004</v>
      </c>
      <c r="J128">
        <v>6.7006759999999996</v>
      </c>
      <c r="K128">
        <v>7.1098119999999998</v>
      </c>
      <c r="L128">
        <v>7.4558160000000004</v>
      </c>
      <c r="M128">
        <v>7.7692829999999997</v>
      </c>
      <c r="N128">
        <v>8.0647559999999991</v>
      </c>
      <c r="O128">
        <v>8.336093</v>
      </c>
      <c r="P128">
        <v>8.5972200000000001</v>
      </c>
      <c r="Q128">
        <v>8.8473419999999994</v>
      </c>
      <c r="R128">
        <v>9.0855969999999999</v>
      </c>
      <c r="S128">
        <v>9.3090799999999998</v>
      </c>
      <c r="T128">
        <v>9.5109809999999992</v>
      </c>
      <c r="U128">
        <v>9.6846859999999992</v>
      </c>
      <c r="V128">
        <v>9.8265550000000008</v>
      </c>
      <c r="W128">
        <v>9.9337389999999992</v>
      </c>
      <c r="X128">
        <v>10.058749000000001</v>
      </c>
      <c r="Y128">
        <v>10.182598</v>
      </c>
      <c r="Z128">
        <v>10.272772</v>
      </c>
      <c r="AA128">
        <v>10.313036</v>
      </c>
      <c r="AB128">
        <v>10.366865000000001</v>
      </c>
      <c r="AC128">
        <v>10.411647</v>
      </c>
      <c r="AD128">
        <v>10.450488</v>
      </c>
      <c r="AE128">
        <v>10.482599</v>
      </c>
      <c r="AF128">
        <v>10.510425</v>
      </c>
      <c r="AG128">
        <v>10.534791999999999</v>
      </c>
      <c r="AH128">
        <v>10.556673</v>
      </c>
      <c r="AI128">
        <v>10.576968000000001</v>
      </c>
      <c r="AJ128">
        <v>10.596133999999999</v>
      </c>
      <c r="AK128">
        <v>10.614129</v>
      </c>
      <c r="AL128" s="109">
        <v>4.8000000000000001E-2</v>
      </c>
    </row>
    <row r="129" spans="1:38">
      <c r="A129" s="14" t="s">
        <v>854</v>
      </c>
      <c r="B129" t="s">
        <v>1581</v>
      </c>
      <c r="C129" t="s">
        <v>2787</v>
      </c>
      <c r="D129" t="s">
        <v>3181</v>
      </c>
      <c r="E129" t="s">
        <v>2729</v>
      </c>
      <c r="F129">
        <v>6.6463850000000004</v>
      </c>
      <c r="G129">
        <v>6.3811869999999997</v>
      </c>
      <c r="H129">
        <v>6.5793819999999998</v>
      </c>
      <c r="I129">
        <v>6.6755449999999996</v>
      </c>
      <c r="J129">
        <v>6.7279770000000001</v>
      </c>
      <c r="K129">
        <v>6.7607689999999998</v>
      </c>
      <c r="L129">
        <v>6.7838320000000003</v>
      </c>
      <c r="M129">
        <v>6.801685</v>
      </c>
      <c r="N129">
        <v>6.8164150000000001</v>
      </c>
      <c r="O129">
        <v>6.8291019999999998</v>
      </c>
      <c r="P129">
        <v>6.8402909999999997</v>
      </c>
      <c r="Q129">
        <v>6.8502320000000001</v>
      </c>
      <c r="R129">
        <v>6.8591170000000004</v>
      </c>
      <c r="S129">
        <v>6.8670609999999996</v>
      </c>
      <c r="T129">
        <v>6.8740569999999996</v>
      </c>
      <c r="U129">
        <v>6.880064</v>
      </c>
      <c r="V129">
        <v>6.885033</v>
      </c>
      <c r="W129">
        <v>6.8889180000000003</v>
      </c>
      <c r="X129">
        <v>6.8914479999999996</v>
      </c>
      <c r="Y129">
        <v>6.893154</v>
      </c>
      <c r="Z129">
        <v>6.8958139999999997</v>
      </c>
      <c r="AA129">
        <v>6.8984750000000004</v>
      </c>
      <c r="AB129">
        <v>6.8996440000000003</v>
      </c>
      <c r="AC129">
        <v>6.8995470000000001</v>
      </c>
      <c r="AD129">
        <v>6.9001510000000001</v>
      </c>
      <c r="AE129">
        <v>6.9007189999999996</v>
      </c>
      <c r="AF129">
        <v>6.9012570000000002</v>
      </c>
      <c r="AG129">
        <v>6.9017609999999996</v>
      </c>
      <c r="AH129">
        <v>6.9022309999999996</v>
      </c>
      <c r="AI129">
        <v>6.9026649999999998</v>
      </c>
      <c r="AJ129">
        <v>6.9030659999999999</v>
      </c>
      <c r="AK129">
        <v>6.9034300000000002</v>
      </c>
      <c r="AL129" s="109">
        <v>1E-3</v>
      </c>
    </row>
    <row r="130" spans="1:38">
      <c r="B130" t="s">
        <v>2560</v>
      </c>
      <c r="C130" t="s">
        <v>2789</v>
      </c>
      <c r="D130" t="s">
        <v>3182</v>
      </c>
      <c r="F130">
        <v>6.0241959999999999</v>
      </c>
      <c r="G130">
        <v>6.0603629999999997</v>
      </c>
      <c r="H130">
        <v>6.0980749999999997</v>
      </c>
      <c r="I130">
        <v>6.1459919999999997</v>
      </c>
      <c r="J130">
        <v>6.2016549999999997</v>
      </c>
      <c r="K130">
        <v>6.2659580000000004</v>
      </c>
      <c r="L130">
        <v>6.3398029999999999</v>
      </c>
      <c r="M130">
        <v>6.4245039999999998</v>
      </c>
      <c r="N130">
        <v>6.5201339999999997</v>
      </c>
      <c r="O130">
        <v>6.6186569999999998</v>
      </c>
      <c r="P130">
        <v>6.7225539999999997</v>
      </c>
      <c r="Q130">
        <v>6.8283509999999996</v>
      </c>
      <c r="R130">
        <v>6.9339690000000003</v>
      </c>
      <c r="S130">
        <v>7.0363290000000003</v>
      </c>
      <c r="T130">
        <v>7.13002</v>
      </c>
      <c r="U130">
        <v>7.2137950000000002</v>
      </c>
      <c r="V130">
        <v>7.2874990000000004</v>
      </c>
      <c r="W130">
        <v>7.3530629999999997</v>
      </c>
      <c r="X130">
        <v>7.4112349999999996</v>
      </c>
      <c r="Y130">
        <v>7.4625050000000002</v>
      </c>
      <c r="Z130">
        <v>7.5081249999999997</v>
      </c>
      <c r="AA130">
        <v>7.5471769999999996</v>
      </c>
      <c r="AB130">
        <v>7.5817220000000001</v>
      </c>
      <c r="AC130">
        <v>7.6110920000000002</v>
      </c>
      <c r="AD130">
        <v>7.636514</v>
      </c>
      <c r="AE130">
        <v>7.6586600000000002</v>
      </c>
      <c r="AF130">
        <v>7.6785350000000001</v>
      </c>
      <c r="AG130">
        <v>7.6971759999999998</v>
      </c>
      <c r="AH130">
        <v>7.7145619999999999</v>
      </c>
      <c r="AI130">
        <v>7.730791</v>
      </c>
      <c r="AJ130">
        <v>7.7463740000000003</v>
      </c>
      <c r="AK130">
        <v>7.7613149999999997</v>
      </c>
      <c r="AL130" s="109">
        <v>8.0000000000000002E-3</v>
      </c>
    </row>
    <row r="131" spans="1:38">
      <c r="B131" t="s">
        <v>2561</v>
      </c>
      <c r="C131" t="s">
        <v>2791</v>
      </c>
      <c r="D131" t="s">
        <v>3183</v>
      </c>
      <c r="F131">
        <v>7.1191649999999997</v>
      </c>
      <c r="G131">
        <v>7.1709420000000001</v>
      </c>
      <c r="H131">
        <v>7.2359850000000003</v>
      </c>
      <c r="I131">
        <v>7.3072990000000004</v>
      </c>
      <c r="J131">
        <v>7.3885180000000004</v>
      </c>
      <c r="K131">
        <v>7.4812799999999999</v>
      </c>
      <c r="L131">
        <v>7.5863630000000004</v>
      </c>
      <c r="M131">
        <v>7.7038349999999998</v>
      </c>
      <c r="N131">
        <v>7.834219</v>
      </c>
      <c r="O131">
        <v>7.967886</v>
      </c>
      <c r="P131">
        <v>8.1082110000000007</v>
      </c>
      <c r="Q131">
        <v>8.2517890000000005</v>
      </c>
      <c r="R131">
        <v>8.3964649999999992</v>
      </c>
      <c r="S131">
        <v>8.5377449999999993</v>
      </c>
      <c r="T131">
        <v>8.6695849999999997</v>
      </c>
      <c r="U131">
        <v>8.7911859999999997</v>
      </c>
      <c r="V131">
        <v>8.9024400000000004</v>
      </c>
      <c r="W131">
        <v>9.0043740000000003</v>
      </c>
      <c r="X131">
        <v>9.0969149999999992</v>
      </c>
      <c r="Y131">
        <v>9.1809989999999999</v>
      </c>
      <c r="Z131">
        <v>9.2583699999999993</v>
      </c>
      <c r="AA131">
        <v>9.3276869999999992</v>
      </c>
      <c r="AB131">
        <v>9.3914989999999996</v>
      </c>
      <c r="AC131">
        <v>9.4486709999999992</v>
      </c>
      <c r="AD131">
        <v>9.5002809999999993</v>
      </c>
      <c r="AE131">
        <v>9.5474920000000001</v>
      </c>
      <c r="AF131">
        <v>9.591628</v>
      </c>
      <c r="AG131">
        <v>9.6341249999999992</v>
      </c>
      <c r="AH131">
        <v>9.6755990000000001</v>
      </c>
      <c r="AI131">
        <v>9.7162950000000006</v>
      </c>
      <c r="AJ131">
        <v>9.7564360000000008</v>
      </c>
      <c r="AK131">
        <v>9.7974859999999993</v>
      </c>
      <c r="AL131" s="109">
        <v>0.01</v>
      </c>
    </row>
    <row r="132" spans="1:38">
      <c r="B132" t="s">
        <v>2562</v>
      </c>
      <c r="D132" t="s">
        <v>3184</v>
      </c>
    </row>
    <row r="133" spans="1:38">
      <c r="B133" t="s">
        <v>1221</v>
      </c>
      <c r="D133" t="s">
        <v>3185</v>
      </c>
    </row>
    <row r="134" spans="1:38">
      <c r="A134" s="14" t="s">
        <v>115</v>
      </c>
      <c r="B134" t="s">
        <v>1266</v>
      </c>
      <c r="C134" t="s">
        <v>2795</v>
      </c>
      <c r="D134" t="s">
        <v>3186</v>
      </c>
      <c r="E134" t="s">
        <v>1864</v>
      </c>
      <c r="F134">
        <v>2.5165860000000002</v>
      </c>
      <c r="G134">
        <v>2.6383700000000001</v>
      </c>
      <c r="H134">
        <v>2.758845</v>
      </c>
      <c r="I134">
        <v>2.8758300000000001</v>
      </c>
      <c r="J134">
        <v>2.989862</v>
      </c>
      <c r="K134">
        <v>3.0990959999999999</v>
      </c>
      <c r="L134">
        <v>3.2037429999999998</v>
      </c>
      <c r="M134">
        <v>3.3041839999999998</v>
      </c>
      <c r="N134">
        <v>3.4007499999999999</v>
      </c>
      <c r="O134">
        <v>3.4943110000000002</v>
      </c>
      <c r="P134">
        <v>3.5841560000000001</v>
      </c>
      <c r="Q134">
        <v>3.6697229999999998</v>
      </c>
      <c r="R134">
        <v>3.7507139999999999</v>
      </c>
      <c r="S134">
        <v>3.8293409999999999</v>
      </c>
      <c r="T134">
        <v>3.8955579999999999</v>
      </c>
      <c r="U134">
        <v>3.955349</v>
      </c>
      <c r="V134">
        <v>4.0078839999999998</v>
      </c>
      <c r="W134">
        <v>4.058414</v>
      </c>
      <c r="X134">
        <v>4.1059809999999999</v>
      </c>
      <c r="Y134">
        <v>4.1524380000000001</v>
      </c>
      <c r="Z134">
        <v>4.1918259999999998</v>
      </c>
      <c r="AA134">
        <v>4.2204680000000003</v>
      </c>
      <c r="AB134">
        <v>4.2482689999999996</v>
      </c>
      <c r="AC134">
        <v>4.2724320000000002</v>
      </c>
      <c r="AD134">
        <v>4.3058699999999996</v>
      </c>
      <c r="AE134">
        <v>4.3466189999999996</v>
      </c>
      <c r="AF134">
        <v>4.3837270000000004</v>
      </c>
      <c r="AG134">
        <v>4.4153130000000003</v>
      </c>
      <c r="AH134">
        <v>4.4502329999999999</v>
      </c>
      <c r="AI134">
        <v>4.4867980000000003</v>
      </c>
      <c r="AJ134">
        <v>4.5147360000000001</v>
      </c>
      <c r="AK134">
        <v>4.5405160000000002</v>
      </c>
      <c r="AL134" s="109">
        <v>1.9E-2</v>
      </c>
    </row>
    <row r="135" spans="1:38">
      <c r="A135" s="14" t="s">
        <v>114</v>
      </c>
      <c r="B135" t="s">
        <v>1352</v>
      </c>
      <c r="C135" t="s">
        <v>2797</v>
      </c>
      <c r="D135" t="s">
        <v>3187</v>
      </c>
      <c r="E135" t="s">
        <v>1864</v>
      </c>
      <c r="F135">
        <v>1.108212</v>
      </c>
      <c r="G135">
        <v>1.1407700000000001</v>
      </c>
      <c r="H135">
        <v>1.1766730000000001</v>
      </c>
      <c r="I135">
        <v>1.21468</v>
      </c>
      <c r="J135">
        <v>1.254375</v>
      </c>
      <c r="K135">
        <v>1.294999</v>
      </c>
      <c r="L135">
        <v>1.336557</v>
      </c>
      <c r="M135">
        <v>1.3789169999999999</v>
      </c>
      <c r="N135">
        <v>1.421681</v>
      </c>
      <c r="O135">
        <v>1.463093</v>
      </c>
      <c r="P135">
        <v>1.5028459999999999</v>
      </c>
      <c r="Q135">
        <v>1.5424</v>
      </c>
      <c r="R135">
        <v>1.580576</v>
      </c>
      <c r="S135">
        <v>1.6198870000000001</v>
      </c>
      <c r="T135">
        <v>1.6562399999999999</v>
      </c>
      <c r="U135">
        <v>1.6910909999999999</v>
      </c>
      <c r="V135">
        <v>1.7241470000000001</v>
      </c>
      <c r="W135">
        <v>1.759029</v>
      </c>
      <c r="X135">
        <v>1.795385</v>
      </c>
      <c r="Y135">
        <v>1.831647</v>
      </c>
      <c r="Z135">
        <v>1.866927</v>
      </c>
      <c r="AA135">
        <v>1.9016249999999999</v>
      </c>
      <c r="AB135">
        <v>1.9397450000000001</v>
      </c>
      <c r="AC135">
        <v>1.9766539999999999</v>
      </c>
      <c r="AD135">
        <v>2.0171049999999999</v>
      </c>
      <c r="AE135">
        <v>2.0631970000000002</v>
      </c>
      <c r="AF135">
        <v>2.1120329999999998</v>
      </c>
      <c r="AG135">
        <v>2.162039</v>
      </c>
      <c r="AH135">
        <v>2.2145039999999998</v>
      </c>
      <c r="AI135">
        <v>2.2683689999999999</v>
      </c>
      <c r="AJ135">
        <v>2.319442</v>
      </c>
      <c r="AK135">
        <v>2.3692700000000002</v>
      </c>
      <c r="AL135" s="109">
        <v>2.5000000000000001E-2</v>
      </c>
    </row>
    <row r="136" spans="1:38">
      <c r="A136" s="14" t="s">
        <v>853</v>
      </c>
      <c r="B136" t="s">
        <v>1273</v>
      </c>
      <c r="C136" t="s">
        <v>2799</v>
      </c>
      <c r="D136" t="s">
        <v>3188</v>
      </c>
      <c r="E136" t="s">
        <v>1864</v>
      </c>
      <c r="F136">
        <v>5.0699999999999996E-4</v>
      </c>
      <c r="G136">
        <v>7.0899999999999999E-4</v>
      </c>
      <c r="H136">
        <v>9.2199999999999997E-4</v>
      </c>
      <c r="I136">
        <v>1.142E-3</v>
      </c>
      <c r="J136">
        <v>1.372E-3</v>
      </c>
      <c r="K136">
        <v>1.609E-3</v>
      </c>
      <c r="L136">
        <v>1.853E-3</v>
      </c>
      <c r="M136">
        <v>2.1029999999999998E-3</v>
      </c>
      <c r="N136">
        <v>2.362E-3</v>
      </c>
      <c r="O136">
        <v>2.63E-3</v>
      </c>
      <c r="P136">
        <v>2.9099999999999998E-3</v>
      </c>
      <c r="Q136">
        <v>3.1979999999999999E-3</v>
      </c>
      <c r="R136">
        <v>3.496E-3</v>
      </c>
      <c r="S136">
        <v>3.8059999999999999E-3</v>
      </c>
      <c r="T136">
        <v>4.1240000000000001E-3</v>
      </c>
      <c r="U136">
        <v>4.4380000000000001E-3</v>
      </c>
      <c r="V136">
        <v>4.7559999999999998E-3</v>
      </c>
      <c r="W136">
        <v>5.097E-3</v>
      </c>
      <c r="X136">
        <v>5.4559999999999999E-3</v>
      </c>
      <c r="Y136">
        <v>5.836E-3</v>
      </c>
      <c r="Z136">
        <v>6.234E-3</v>
      </c>
      <c r="AA136">
        <v>6.6490000000000004E-3</v>
      </c>
      <c r="AB136">
        <v>7.0800000000000004E-3</v>
      </c>
      <c r="AC136">
        <v>7.528E-3</v>
      </c>
      <c r="AD136">
        <v>7.9909999999999998E-3</v>
      </c>
      <c r="AE136">
        <v>8.4740000000000006E-3</v>
      </c>
      <c r="AF136">
        <v>8.9809999999999994E-3</v>
      </c>
      <c r="AG136">
        <v>9.5119999999999996E-3</v>
      </c>
      <c r="AH136">
        <v>1.0068000000000001E-2</v>
      </c>
      <c r="AI136">
        <v>1.0652999999999999E-2</v>
      </c>
      <c r="AJ136">
        <v>1.1264E-2</v>
      </c>
      <c r="AK136">
        <v>1.1901E-2</v>
      </c>
      <c r="AL136" s="109">
        <v>0.107</v>
      </c>
    </row>
    <row r="137" spans="1:38">
      <c r="A137" s="14" t="s">
        <v>113</v>
      </c>
      <c r="B137" t="s">
        <v>1282</v>
      </c>
      <c r="C137" t="s">
        <v>2801</v>
      </c>
      <c r="D137" t="s">
        <v>3189</v>
      </c>
      <c r="E137" t="s">
        <v>1864</v>
      </c>
      <c r="F137">
        <v>2.4399999999999999E-4</v>
      </c>
      <c r="G137">
        <v>3.68E-4</v>
      </c>
      <c r="H137">
        <v>4.9600000000000002E-4</v>
      </c>
      <c r="I137">
        <v>6.2399999999999999E-4</v>
      </c>
      <c r="J137">
        <v>7.5299999999999998E-4</v>
      </c>
      <c r="K137">
        <v>8.83E-4</v>
      </c>
      <c r="L137">
        <v>1.013E-3</v>
      </c>
      <c r="M137">
        <v>1.1429999999999999E-3</v>
      </c>
      <c r="N137">
        <v>1.273E-3</v>
      </c>
      <c r="O137">
        <v>1.4040000000000001E-3</v>
      </c>
      <c r="P137">
        <v>1.536E-3</v>
      </c>
      <c r="Q137">
        <v>1.668E-3</v>
      </c>
      <c r="R137">
        <v>1.8010000000000001E-3</v>
      </c>
      <c r="S137">
        <v>1.9350000000000001E-3</v>
      </c>
      <c r="T137">
        <v>2.0690000000000001E-3</v>
      </c>
      <c r="U137">
        <v>2.2039999999999998E-3</v>
      </c>
      <c r="V137">
        <v>2.3389999999999999E-3</v>
      </c>
      <c r="W137">
        <v>2.477E-3</v>
      </c>
      <c r="X137">
        <v>2.6180000000000001E-3</v>
      </c>
      <c r="Y137">
        <v>2.7620000000000001E-3</v>
      </c>
      <c r="Z137">
        <v>2.911E-3</v>
      </c>
      <c r="AA137">
        <v>3.065E-3</v>
      </c>
      <c r="AB137">
        <v>3.2230000000000002E-3</v>
      </c>
      <c r="AC137">
        <v>3.3899999999999998E-3</v>
      </c>
      <c r="AD137">
        <v>3.565E-3</v>
      </c>
      <c r="AE137">
        <v>3.754E-3</v>
      </c>
      <c r="AF137">
        <v>3.9579999999999997E-3</v>
      </c>
      <c r="AG137">
        <v>4.1809999999999998E-3</v>
      </c>
      <c r="AH137">
        <v>4.4229999999999998E-3</v>
      </c>
      <c r="AI137">
        <v>4.6889999999999996E-3</v>
      </c>
      <c r="AJ137">
        <v>4.9789999999999999E-3</v>
      </c>
      <c r="AK137">
        <v>5.2960000000000004E-3</v>
      </c>
      <c r="AL137" s="109">
        <v>0.104</v>
      </c>
    </row>
    <row r="138" spans="1:38">
      <c r="A138" s="14" t="s">
        <v>114</v>
      </c>
      <c r="B138" t="s">
        <v>2548</v>
      </c>
      <c r="C138" t="s">
        <v>2803</v>
      </c>
      <c r="D138" t="s">
        <v>3190</v>
      </c>
      <c r="E138" t="s">
        <v>1864</v>
      </c>
      <c r="F138">
        <v>0.20819499999999999</v>
      </c>
      <c r="G138">
        <v>0.233039</v>
      </c>
      <c r="H138">
        <v>0.25848300000000002</v>
      </c>
      <c r="I138">
        <v>0.28420899999999999</v>
      </c>
      <c r="J138">
        <v>0.31044699999999997</v>
      </c>
      <c r="K138">
        <v>0.33700000000000002</v>
      </c>
      <c r="L138">
        <v>0.36419400000000002</v>
      </c>
      <c r="M138">
        <v>0.39203700000000002</v>
      </c>
      <c r="N138">
        <v>0.42042400000000002</v>
      </c>
      <c r="O138">
        <v>0.44958399999999998</v>
      </c>
      <c r="P138">
        <v>0.48002099999999998</v>
      </c>
      <c r="Q138">
        <v>0.51187499999999997</v>
      </c>
      <c r="R138">
        <v>0.54480099999999998</v>
      </c>
      <c r="S138">
        <v>0.57884800000000003</v>
      </c>
      <c r="T138">
        <v>0.61386099999999999</v>
      </c>
      <c r="U138">
        <v>0.64983500000000005</v>
      </c>
      <c r="V138">
        <v>0.68701900000000005</v>
      </c>
      <c r="W138">
        <v>0.72583200000000003</v>
      </c>
      <c r="X138">
        <v>0.76619300000000001</v>
      </c>
      <c r="Y138">
        <v>0.808342</v>
      </c>
      <c r="Z138">
        <v>0.85329600000000005</v>
      </c>
      <c r="AA138">
        <v>0.90010199999999996</v>
      </c>
      <c r="AB138">
        <v>0.94864700000000002</v>
      </c>
      <c r="AC138">
        <v>0.99903600000000004</v>
      </c>
      <c r="AD138">
        <v>1.051104</v>
      </c>
      <c r="AE138">
        <v>1.1045510000000001</v>
      </c>
      <c r="AF138">
        <v>1.157807</v>
      </c>
      <c r="AG138">
        <v>1.211795</v>
      </c>
      <c r="AH138">
        <v>1.2673239999999999</v>
      </c>
      <c r="AI138">
        <v>1.3264210000000001</v>
      </c>
      <c r="AJ138">
        <v>1.3854139999999999</v>
      </c>
      <c r="AK138">
        <v>1.447927</v>
      </c>
      <c r="AL138" s="109">
        <v>6.5000000000000002E-2</v>
      </c>
    </row>
    <row r="139" spans="1:38">
      <c r="A139" s="14" t="s">
        <v>112</v>
      </c>
      <c r="B139" t="s">
        <v>1577</v>
      </c>
      <c r="C139" t="s">
        <v>2805</v>
      </c>
      <c r="D139" t="s">
        <v>3191</v>
      </c>
      <c r="E139" t="s">
        <v>1864</v>
      </c>
      <c r="F139">
        <v>8.0000000000000007E-5</v>
      </c>
      <c r="G139">
        <v>3.6999999999999999E-4</v>
      </c>
      <c r="H139">
        <v>6.7400000000000001E-4</v>
      </c>
      <c r="I139">
        <v>9.8900000000000008E-4</v>
      </c>
      <c r="J139">
        <v>1.3179999999999999E-3</v>
      </c>
      <c r="K139">
        <v>1.6570000000000001E-3</v>
      </c>
      <c r="L139">
        <v>2.006E-3</v>
      </c>
      <c r="M139">
        <v>2.366E-3</v>
      </c>
      <c r="N139">
        <v>2.738E-3</v>
      </c>
      <c r="O139">
        <v>3.124E-3</v>
      </c>
      <c r="P139">
        <v>3.5260000000000001E-3</v>
      </c>
      <c r="Q139">
        <v>3.9410000000000001E-3</v>
      </c>
      <c r="R139">
        <v>4.372E-3</v>
      </c>
      <c r="S139">
        <v>4.8180000000000002E-3</v>
      </c>
      <c r="T139">
        <v>5.2769999999999996E-3</v>
      </c>
      <c r="U139">
        <v>5.751E-3</v>
      </c>
      <c r="V139">
        <v>6.241E-3</v>
      </c>
      <c r="W139">
        <v>6.7520000000000002E-3</v>
      </c>
      <c r="X139">
        <v>7.2839999999999997E-3</v>
      </c>
      <c r="Y139">
        <v>7.8390000000000005E-3</v>
      </c>
      <c r="Z139">
        <v>8.4180000000000001E-3</v>
      </c>
      <c r="AA139">
        <v>9.018E-3</v>
      </c>
      <c r="AB139">
        <v>9.6399999999999993E-3</v>
      </c>
      <c r="AC139">
        <v>1.0285000000000001E-2</v>
      </c>
      <c r="AD139">
        <v>1.0951000000000001E-2</v>
      </c>
      <c r="AE139">
        <v>1.1635E-2</v>
      </c>
      <c r="AF139">
        <v>1.2351000000000001E-2</v>
      </c>
      <c r="AG139">
        <v>1.3105E-2</v>
      </c>
      <c r="AH139">
        <v>1.3897E-2</v>
      </c>
      <c r="AI139">
        <v>1.4732E-2</v>
      </c>
      <c r="AJ139">
        <v>1.5605000000000001E-2</v>
      </c>
      <c r="AK139">
        <v>1.6515999999999999E-2</v>
      </c>
      <c r="AL139" s="109">
        <v>0.188</v>
      </c>
    </row>
    <row r="140" spans="1:38">
      <c r="A140" s="14" t="s">
        <v>116</v>
      </c>
      <c r="B140" t="s">
        <v>2549</v>
      </c>
      <c r="C140" t="s">
        <v>2807</v>
      </c>
      <c r="D140" t="s">
        <v>3192</v>
      </c>
      <c r="E140" t="s">
        <v>1864</v>
      </c>
      <c r="F140">
        <v>0</v>
      </c>
      <c r="G140">
        <v>3.21E-4</v>
      </c>
      <c r="H140">
        <v>6.5899999999999997E-4</v>
      </c>
      <c r="I140">
        <v>1.0089999999999999E-3</v>
      </c>
      <c r="J140">
        <v>1.374E-3</v>
      </c>
      <c r="K140">
        <v>1.751E-3</v>
      </c>
      <c r="L140">
        <v>2.1389999999999998E-3</v>
      </c>
      <c r="M140">
        <v>2.539E-3</v>
      </c>
      <c r="N140">
        <v>2.9520000000000002E-3</v>
      </c>
      <c r="O140">
        <v>3.3809999999999999E-3</v>
      </c>
      <c r="P140">
        <v>3.8279999999999998E-3</v>
      </c>
      <c r="Q140">
        <v>4.2900000000000004E-3</v>
      </c>
      <c r="R140">
        <v>4.7679999999999997E-3</v>
      </c>
      <c r="S140">
        <v>5.2639999999999996E-3</v>
      </c>
      <c r="T140">
        <v>5.7749999999999998E-3</v>
      </c>
      <c r="U140">
        <v>6.3010000000000002E-3</v>
      </c>
      <c r="V140">
        <v>6.8459999999999997E-3</v>
      </c>
      <c r="W140">
        <v>7.4139999999999996E-3</v>
      </c>
      <c r="X140">
        <v>8.005E-3</v>
      </c>
      <c r="Y140">
        <v>8.6219999999999995E-3</v>
      </c>
      <c r="Z140">
        <v>9.2659999999999999E-3</v>
      </c>
      <c r="AA140">
        <v>9.9330000000000009E-3</v>
      </c>
      <c r="AB140">
        <v>1.0624E-2</v>
      </c>
      <c r="AC140">
        <v>1.1341E-2</v>
      </c>
      <c r="AD140">
        <v>1.2081E-2</v>
      </c>
      <c r="AE140">
        <v>1.2851E-2</v>
      </c>
      <c r="AF140">
        <v>1.3658E-2</v>
      </c>
      <c r="AG140">
        <v>1.4504E-2</v>
      </c>
      <c r="AH140">
        <v>1.5389E-2</v>
      </c>
      <c r="AI140">
        <v>1.6320000000000001E-2</v>
      </c>
      <c r="AJ140">
        <v>1.7291000000000001E-2</v>
      </c>
      <c r="AK140">
        <v>1.8303E-2</v>
      </c>
      <c r="AL140" t="s">
        <v>146</v>
      </c>
    </row>
    <row r="141" spans="1:38">
      <c r="A141" s="14" t="s">
        <v>116</v>
      </c>
      <c r="B141" t="s">
        <v>2550</v>
      </c>
      <c r="C141" t="s">
        <v>2809</v>
      </c>
      <c r="D141" t="s">
        <v>3193</v>
      </c>
      <c r="E141" t="s">
        <v>1864</v>
      </c>
      <c r="F141">
        <v>0</v>
      </c>
      <c r="G141">
        <v>2.9799999999999998E-4</v>
      </c>
      <c r="H141">
        <v>6.11E-4</v>
      </c>
      <c r="I141">
        <v>9.3599999999999998E-4</v>
      </c>
      <c r="J141">
        <v>1.274E-3</v>
      </c>
      <c r="K141">
        <v>1.624E-3</v>
      </c>
      <c r="L141">
        <v>1.9840000000000001E-3</v>
      </c>
      <c r="M141">
        <v>2.3549999999999999E-3</v>
      </c>
      <c r="N141">
        <v>2.738E-3</v>
      </c>
      <c r="O141">
        <v>3.137E-3</v>
      </c>
      <c r="P141">
        <v>3.5509999999999999E-3</v>
      </c>
      <c r="Q141">
        <v>3.9789999999999999E-3</v>
      </c>
      <c r="R141">
        <v>4.4229999999999998E-3</v>
      </c>
      <c r="S141">
        <v>4.8830000000000002E-3</v>
      </c>
      <c r="T141">
        <v>5.3569999999999998E-3</v>
      </c>
      <c r="U141">
        <v>5.8450000000000004E-3</v>
      </c>
      <c r="V141">
        <v>6.3499999999999997E-3</v>
      </c>
      <c r="W141">
        <v>6.8780000000000004E-3</v>
      </c>
      <c r="X141">
        <v>7.4260000000000003E-3</v>
      </c>
      <c r="Y141">
        <v>7.9979999999999999E-3</v>
      </c>
      <c r="Z141">
        <v>8.5959999999999995E-3</v>
      </c>
      <c r="AA141">
        <v>9.2149999999999992E-3</v>
      </c>
      <c r="AB141">
        <v>9.8560000000000002E-3</v>
      </c>
      <c r="AC141">
        <v>1.0521000000000001E-2</v>
      </c>
      <c r="AD141">
        <v>1.1207E-2</v>
      </c>
      <c r="AE141">
        <v>1.1920999999999999E-2</v>
      </c>
      <c r="AF141">
        <v>1.2670000000000001E-2</v>
      </c>
      <c r="AG141">
        <v>1.3455E-2</v>
      </c>
      <c r="AH141">
        <v>1.4276E-2</v>
      </c>
      <c r="AI141">
        <v>1.5140000000000001E-2</v>
      </c>
      <c r="AJ141">
        <v>1.6039999999999999E-2</v>
      </c>
      <c r="AK141">
        <v>1.6979000000000001E-2</v>
      </c>
      <c r="AL141" t="s">
        <v>146</v>
      </c>
    </row>
    <row r="142" spans="1:38">
      <c r="A142" s="14" t="s">
        <v>854</v>
      </c>
      <c r="B142" t="s">
        <v>1581</v>
      </c>
      <c r="C142" t="s">
        <v>2811</v>
      </c>
      <c r="D142" t="s">
        <v>3194</v>
      </c>
      <c r="E142" t="s">
        <v>1864</v>
      </c>
      <c r="F142">
        <v>0</v>
      </c>
      <c r="G142">
        <v>0</v>
      </c>
      <c r="H142">
        <v>0</v>
      </c>
      <c r="I142">
        <v>9.9999999999999995E-7</v>
      </c>
      <c r="J142">
        <v>9.9999999999999995E-7</v>
      </c>
      <c r="K142">
        <v>9.9999999999999995E-7</v>
      </c>
      <c r="L142">
        <v>9.9999999999999995E-7</v>
      </c>
      <c r="M142">
        <v>9.9999999999999995E-7</v>
      </c>
      <c r="N142">
        <v>1.9999999999999999E-6</v>
      </c>
      <c r="O142">
        <v>1.9999999999999999E-6</v>
      </c>
      <c r="P142">
        <v>1.9999999999999999E-6</v>
      </c>
      <c r="Q142">
        <v>1.9999999999999999E-6</v>
      </c>
      <c r="R142">
        <v>3.0000000000000001E-6</v>
      </c>
      <c r="S142">
        <v>3.0000000000000001E-6</v>
      </c>
      <c r="T142">
        <v>3.0000000000000001E-6</v>
      </c>
      <c r="U142">
        <v>3.0000000000000001E-6</v>
      </c>
      <c r="V142">
        <v>3.0000000000000001E-6</v>
      </c>
      <c r="W142">
        <v>3.0000000000000001E-6</v>
      </c>
      <c r="X142">
        <v>3.9999999999999998E-6</v>
      </c>
      <c r="Y142">
        <v>3.9999999999999998E-6</v>
      </c>
      <c r="Z142">
        <v>3.9999999999999998E-6</v>
      </c>
      <c r="AA142">
        <v>3.9999999999999998E-6</v>
      </c>
      <c r="AB142">
        <v>3.9999999999999998E-6</v>
      </c>
      <c r="AC142">
        <v>3.9999999999999998E-6</v>
      </c>
      <c r="AD142">
        <v>3.9999999999999998E-6</v>
      </c>
      <c r="AE142">
        <v>5.0000000000000004E-6</v>
      </c>
      <c r="AF142">
        <v>5.0000000000000004E-6</v>
      </c>
      <c r="AG142">
        <v>5.0000000000000004E-6</v>
      </c>
      <c r="AH142">
        <v>5.0000000000000004E-6</v>
      </c>
      <c r="AI142">
        <v>5.0000000000000004E-6</v>
      </c>
      <c r="AJ142">
        <v>5.0000000000000004E-6</v>
      </c>
      <c r="AK142">
        <v>5.0000000000000004E-6</v>
      </c>
      <c r="AL142" t="s">
        <v>146</v>
      </c>
    </row>
    <row r="143" spans="1:38">
      <c r="B143" t="s">
        <v>2551</v>
      </c>
      <c r="C143" t="s">
        <v>2813</v>
      </c>
      <c r="D143" t="s">
        <v>3195</v>
      </c>
      <c r="E143" t="s">
        <v>1864</v>
      </c>
      <c r="F143">
        <v>3.8338220000000001</v>
      </c>
      <c r="G143">
        <v>4.0142449999999998</v>
      </c>
      <c r="H143">
        <v>4.197362</v>
      </c>
      <c r="I143">
        <v>4.3794230000000001</v>
      </c>
      <c r="J143">
        <v>4.560778</v>
      </c>
      <c r="K143">
        <v>4.7386210000000002</v>
      </c>
      <c r="L143">
        <v>4.9134929999999999</v>
      </c>
      <c r="M143">
        <v>5.0856440000000003</v>
      </c>
      <c r="N143">
        <v>5.2549190000000001</v>
      </c>
      <c r="O143">
        <v>5.4206630000000002</v>
      </c>
      <c r="P143">
        <v>5.5823749999999999</v>
      </c>
      <c r="Q143">
        <v>5.7410769999999998</v>
      </c>
      <c r="R143">
        <v>5.894952</v>
      </c>
      <c r="S143">
        <v>6.0487789999999997</v>
      </c>
      <c r="T143">
        <v>6.1882640000000002</v>
      </c>
      <c r="U143">
        <v>6.3208140000000004</v>
      </c>
      <c r="V143">
        <v>6.4455809999999998</v>
      </c>
      <c r="W143">
        <v>6.5718889999999996</v>
      </c>
      <c r="X143">
        <v>6.6983470000000001</v>
      </c>
      <c r="Y143">
        <v>6.8254840000000003</v>
      </c>
      <c r="Z143">
        <v>6.9474710000000002</v>
      </c>
      <c r="AA143">
        <v>7.060079</v>
      </c>
      <c r="AB143">
        <v>7.1770839999999998</v>
      </c>
      <c r="AC143">
        <v>7.2911849999999996</v>
      </c>
      <c r="AD143">
        <v>7.4198719999999998</v>
      </c>
      <c r="AE143">
        <v>7.5629970000000002</v>
      </c>
      <c r="AF143">
        <v>7.7051829999999999</v>
      </c>
      <c r="AG143">
        <v>7.8439019999999999</v>
      </c>
      <c r="AH143">
        <v>7.9901200000000001</v>
      </c>
      <c r="AI143">
        <v>8.1431229999999992</v>
      </c>
      <c r="AJ143">
        <v>8.2847720000000002</v>
      </c>
      <c r="AK143">
        <v>8.4267009999999996</v>
      </c>
      <c r="AL143" s="109">
        <v>2.5999999999999999E-2</v>
      </c>
    </row>
    <row r="144" spans="1:38">
      <c r="B144" t="s">
        <v>1223</v>
      </c>
      <c r="D144" t="s">
        <v>3196</v>
      </c>
    </row>
    <row r="145" spans="1:38">
      <c r="A145" s="14" t="s">
        <v>115</v>
      </c>
      <c r="B145" t="s">
        <v>1266</v>
      </c>
      <c r="C145" t="s">
        <v>2816</v>
      </c>
      <c r="D145" t="s">
        <v>3197</v>
      </c>
      <c r="E145" t="s">
        <v>1864</v>
      </c>
      <c r="F145">
        <v>2.0808499999999999</v>
      </c>
      <c r="G145">
        <v>2.1313939999999998</v>
      </c>
      <c r="H145">
        <v>2.1756180000000001</v>
      </c>
      <c r="I145">
        <v>2.2317019999999999</v>
      </c>
      <c r="J145">
        <v>2.287128</v>
      </c>
      <c r="K145">
        <v>2.3389329999999999</v>
      </c>
      <c r="L145">
        <v>2.3887330000000002</v>
      </c>
      <c r="M145">
        <v>2.438987</v>
      </c>
      <c r="N145">
        <v>2.4900630000000001</v>
      </c>
      <c r="O145">
        <v>2.5427110000000002</v>
      </c>
      <c r="P145">
        <v>2.594878</v>
      </c>
      <c r="Q145">
        <v>2.64805</v>
      </c>
      <c r="R145">
        <v>2.7004229999999998</v>
      </c>
      <c r="S145">
        <v>2.7545570000000001</v>
      </c>
      <c r="T145">
        <v>2.8054579999999998</v>
      </c>
      <c r="U145">
        <v>2.8531949999999999</v>
      </c>
      <c r="V145">
        <v>2.9005730000000001</v>
      </c>
      <c r="W145">
        <v>2.951457</v>
      </c>
      <c r="X145">
        <v>3.0059770000000001</v>
      </c>
      <c r="Y145">
        <v>3.0621649999999998</v>
      </c>
      <c r="Z145">
        <v>3.1188090000000002</v>
      </c>
      <c r="AA145">
        <v>3.1754009999999999</v>
      </c>
      <c r="AB145">
        <v>3.2322320000000002</v>
      </c>
      <c r="AC145">
        <v>3.2918539999999998</v>
      </c>
      <c r="AD145">
        <v>3.359664</v>
      </c>
      <c r="AE145">
        <v>3.4354070000000001</v>
      </c>
      <c r="AF145">
        <v>3.5171649999999999</v>
      </c>
      <c r="AG145">
        <v>3.6024729999999998</v>
      </c>
      <c r="AH145">
        <v>3.6919390000000001</v>
      </c>
      <c r="AI145">
        <v>3.7852589999999999</v>
      </c>
      <c r="AJ145">
        <v>3.8801760000000001</v>
      </c>
      <c r="AK145">
        <v>3.974008</v>
      </c>
      <c r="AL145" s="109">
        <v>2.1000000000000001E-2</v>
      </c>
    </row>
    <row r="146" spans="1:38">
      <c r="A146" s="14" t="s">
        <v>114</v>
      </c>
      <c r="B146" t="s">
        <v>1352</v>
      </c>
      <c r="C146" t="s">
        <v>2818</v>
      </c>
      <c r="D146" t="s">
        <v>3198</v>
      </c>
      <c r="E146" t="s">
        <v>1864</v>
      </c>
      <c r="F146">
        <v>1.328433</v>
      </c>
      <c r="G146">
        <v>1.3344339999999999</v>
      </c>
      <c r="H146">
        <v>1.3399049999999999</v>
      </c>
      <c r="I146">
        <v>1.353003</v>
      </c>
      <c r="J146">
        <v>1.3687590000000001</v>
      </c>
      <c r="K146">
        <v>1.385718</v>
      </c>
      <c r="L146">
        <v>1.404353</v>
      </c>
      <c r="M146">
        <v>1.4245140000000001</v>
      </c>
      <c r="N146">
        <v>1.446447</v>
      </c>
      <c r="O146">
        <v>1.4697180000000001</v>
      </c>
      <c r="P146">
        <v>1.494122</v>
      </c>
      <c r="Q146">
        <v>1.5202329999999999</v>
      </c>
      <c r="R146">
        <v>1.5455190000000001</v>
      </c>
      <c r="S146">
        <v>1.5731949999999999</v>
      </c>
      <c r="T146">
        <v>1.5991280000000001</v>
      </c>
      <c r="U146">
        <v>1.624355</v>
      </c>
      <c r="V146">
        <v>1.651095</v>
      </c>
      <c r="W146">
        <v>1.679473</v>
      </c>
      <c r="X146">
        <v>1.7099850000000001</v>
      </c>
      <c r="Y146">
        <v>1.741733</v>
      </c>
      <c r="Z146">
        <v>1.7756529999999999</v>
      </c>
      <c r="AA146">
        <v>1.8092140000000001</v>
      </c>
      <c r="AB146">
        <v>1.844381</v>
      </c>
      <c r="AC146">
        <v>1.8811800000000001</v>
      </c>
      <c r="AD146">
        <v>1.9210160000000001</v>
      </c>
      <c r="AE146">
        <v>1.9634450000000001</v>
      </c>
      <c r="AF146">
        <v>2.0069089999999998</v>
      </c>
      <c r="AG146">
        <v>2.051072</v>
      </c>
      <c r="AH146">
        <v>2.0955620000000001</v>
      </c>
      <c r="AI146">
        <v>2.140571</v>
      </c>
      <c r="AJ146">
        <v>2.1857000000000002</v>
      </c>
      <c r="AK146">
        <v>2.228456</v>
      </c>
      <c r="AL146" s="109">
        <v>1.7000000000000001E-2</v>
      </c>
    </row>
    <row r="147" spans="1:38">
      <c r="A147" s="14" t="s">
        <v>853</v>
      </c>
      <c r="B147" t="s">
        <v>1273</v>
      </c>
      <c r="C147" t="s">
        <v>2820</v>
      </c>
      <c r="D147" t="s">
        <v>3199</v>
      </c>
      <c r="E147" t="s">
        <v>1864</v>
      </c>
      <c r="F147">
        <v>3.4510000000000001E-3</v>
      </c>
      <c r="G147">
        <v>3.4840000000000001E-3</v>
      </c>
      <c r="H147">
        <v>3.5460000000000001E-3</v>
      </c>
      <c r="I147">
        <v>3.6709999999999998E-3</v>
      </c>
      <c r="J147">
        <v>3.8210000000000002E-3</v>
      </c>
      <c r="K147">
        <v>3.9830000000000004E-3</v>
      </c>
      <c r="L147">
        <v>4.1549999999999998E-3</v>
      </c>
      <c r="M147">
        <v>4.3400000000000001E-3</v>
      </c>
      <c r="N147">
        <v>4.5319999999999996E-3</v>
      </c>
      <c r="O147">
        <v>4.7320000000000001E-3</v>
      </c>
      <c r="P147">
        <v>4.9290000000000002E-3</v>
      </c>
      <c r="Q147">
        <v>5.1349999999999998E-3</v>
      </c>
      <c r="R147">
        <v>5.3429999999999997E-3</v>
      </c>
      <c r="S147">
        <v>5.561E-3</v>
      </c>
      <c r="T147">
        <v>5.7970000000000001E-3</v>
      </c>
      <c r="U147">
        <v>6.0280000000000004E-3</v>
      </c>
      <c r="V147">
        <v>6.2589999999999998E-3</v>
      </c>
      <c r="W147">
        <v>6.5160000000000001E-3</v>
      </c>
      <c r="X147">
        <v>6.7999999999999996E-3</v>
      </c>
      <c r="Y147">
        <v>7.1089999999999999E-3</v>
      </c>
      <c r="Z147">
        <v>7.4409999999999997E-3</v>
      </c>
      <c r="AA147">
        <v>7.7939999999999997E-3</v>
      </c>
      <c r="AB147">
        <v>8.1679999999999999E-3</v>
      </c>
      <c r="AC147">
        <v>8.5620000000000002E-3</v>
      </c>
      <c r="AD147">
        <v>8.9789999999999991E-3</v>
      </c>
      <c r="AE147">
        <v>9.4210000000000006E-3</v>
      </c>
      <c r="AF147">
        <v>9.894E-3</v>
      </c>
      <c r="AG147">
        <v>1.04E-2</v>
      </c>
      <c r="AH147">
        <v>1.0936E-2</v>
      </c>
      <c r="AI147">
        <v>1.1504E-2</v>
      </c>
      <c r="AJ147">
        <v>1.2041E-2</v>
      </c>
      <c r="AK147">
        <v>1.2617E-2</v>
      </c>
      <c r="AL147" s="109">
        <v>4.2999999999999997E-2</v>
      </c>
    </row>
    <row r="148" spans="1:38">
      <c r="A148" s="14" t="s">
        <v>113</v>
      </c>
      <c r="B148" t="s">
        <v>1282</v>
      </c>
      <c r="C148" t="s">
        <v>2822</v>
      </c>
      <c r="D148" t="s">
        <v>3200</v>
      </c>
      <c r="E148" t="s">
        <v>1864</v>
      </c>
      <c r="F148">
        <v>2.813E-3</v>
      </c>
      <c r="G148">
        <v>3.3149999999999998E-3</v>
      </c>
      <c r="H148">
        <v>3.787E-3</v>
      </c>
      <c r="I148">
        <v>4.3119999999999999E-3</v>
      </c>
      <c r="J148">
        <v>4.8390000000000004E-3</v>
      </c>
      <c r="K148">
        <v>5.352E-3</v>
      </c>
      <c r="L148">
        <v>5.8520000000000004E-3</v>
      </c>
      <c r="M148">
        <v>6.3470000000000002E-3</v>
      </c>
      <c r="N148">
        <v>6.8430000000000001E-3</v>
      </c>
      <c r="O148">
        <v>7.3419999999999996E-3</v>
      </c>
      <c r="P148">
        <v>7.8460000000000005E-3</v>
      </c>
      <c r="Q148">
        <v>8.3499999999999998E-3</v>
      </c>
      <c r="R148">
        <v>8.8500000000000002E-3</v>
      </c>
      <c r="S148">
        <v>9.3500000000000007E-3</v>
      </c>
      <c r="T148">
        <v>9.8460000000000006E-3</v>
      </c>
      <c r="U148">
        <v>1.0331999999999999E-2</v>
      </c>
      <c r="V148">
        <v>1.0806E-2</v>
      </c>
      <c r="W148">
        <v>1.1277000000000001E-2</v>
      </c>
      <c r="X148">
        <v>1.1753E-2</v>
      </c>
      <c r="Y148">
        <v>1.2234999999999999E-2</v>
      </c>
      <c r="Z148">
        <v>1.273E-2</v>
      </c>
      <c r="AA148">
        <v>1.3237000000000001E-2</v>
      </c>
      <c r="AB148">
        <v>1.3742000000000001E-2</v>
      </c>
      <c r="AC148">
        <v>1.4259000000000001E-2</v>
      </c>
      <c r="AD148">
        <v>1.4768E-2</v>
      </c>
      <c r="AE148">
        <v>1.5285999999999999E-2</v>
      </c>
      <c r="AF148">
        <v>1.5844E-2</v>
      </c>
      <c r="AG148">
        <v>1.6437E-2</v>
      </c>
      <c r="AH148">
        <v>1.7048000000000001E-2</v>
      </c>
      <c r="AI148">
        <v>1.7680000000000001E-2</v>
      </c>
      <c r="AJ148">
        <v>1.8341E-2</v>
      </c>
      <c r="AK148">
        <v>1.9026999999999999E-2</v>
      </c>
      <c r="AL148" s="109">
        <v>6.4000000000000001E-2</v>
      </c>
    </row>
    <row r="149" spans="1:38">
      <c r="A149" s="14" t="s">
        <v>114</v>
      </c>
      <c r="B149" t="s">
        <v>2548</v>
      </c>
      <c r="C149" t="s">
        <v>2824</v>
      </c>
      <c r="D149" t="s">
        <v>3201</v>
      </c>
      <c r="E149" t="s">
        <v>1864</v>
      </c>
      <c r="F149">
        <v>2.9399000000000002E-2</v>
      </c>
      <c r="G149">
        <v>3.3716999999999997E-2</v>
      </c>
      <c r="H149">
        <v>3.7755999999999998E-2</v>
      </c>
      <c r="I149">
        <v>4.2195999999999997E-2</v>
      </c>
      <c r="J149">
        <v>4.6629999999999998E-2</v>
      </c>
      <c r="K149">
        <v>5.0946999999999999E-2</v>
      </c>
      <c r="L149">
        <v>5.5174000000000001E-2</v>
      </c>
      <c r="M149">
        <v>5.9426E-2</v>
      </c>
      <c r="N149">
        <v>6.3751000000000002E-2</v>
      </c>
      <c r="O149">
        <v>6.8215999999999999E-2</v>
      </c>
      <c r="P149">
        <v>7.2868000000000002E-2</v>
      </c>
      <c r="Q149">
        <v>7.7671000000000004E-2</v>
      </c>
      <c r="R149">
        <v>8.2619999999999999E-2</v>
      </c>
      <c r="S149">
        <v>8.7762000000000007E-2</v>
      </c>
      <c r="T149">
        <v>9.3068999999999999E-2</v>
      </c>
      <c r="U149">
        <v>9.8503999999999994E-2</v>
      </c>
      <c r="V149">
        <v>0.104047</v>
      </c>
      <c r="W149">
        <v>0.109831</v>
      </c>
      <c r="X149">
        <v>0.115942</v>
      </c>
      <c r="Y149">
        <v>0.122377</v>
      </c>
      <c r="Z149">
        <v>0.12915399999999999</v>
      </c>
      <c r="AA149">
        <v>0.13627400000000001</v>
      </c>
      <c r="AB149">
        <v>0.14357200000000001</v>
      </c>
      <c r="AC149">
        <v>0.151284</v>
      </c>
      <c r="AD149">
        <v>0.159443</v>
      </c>
      <c r="AE149">
        <v>0.16805</v>
      </c>
      <c r="AF149">
        <v>0.17722099999999999</v>
      </c>
      <c r="AG149">
        <v>0.18692900000000001</v>
      </c>
      <c r="AH149">
        <v>0.19712399999999999</v>
      </c>
      <c r="AI149">
        <v>0.20777599999999999</v>
      </c>
      <c r="AJ149">
        <v>0.219026</v>
      </c>
      <c r="AK149">
        <v>0.23071900000000001</v>
      </c>
      <c r="AL149" s="109">
        <v>6.9000000000000006E-2</v>
      </c>
    </row>
    <row r="150" spans="1:38">
      <c r="A150" s="14" t="s">
        <v>112</v>
      </c>
      <c r="B150" t="s">
        <v>1577</v>
      </c>
      <c r="C150" t="s">
        <v>2826</v>
      </c>
      <c r="D150" t="s">
        <v>3202</v>
      </c>
      <c r="E150" t="s">
        <v>1864</v>
      </c>
      <c r="F150">
        <v>3.9999999999999998E-6</v>
      </c>
      <c r="G150">
        <v>2.3900000000000001E-4</v>
      </c>
      <c r="H150">
        <v>4.6799999999999999E-4</v>
      </c>
      <c r="I150">
        <v>7.3099999999999999E-4</v>
      </c>
      <c r="J150">
        <v>1.005E-3</v>
      </c>
      <c r="K150">
        <v>1.2830000000000001E-3</v>
      </c>
      <c r="L150">
        <v>1.5659999999999999E-3</v>
      </c>
      <c r="M150">
        <v>1.8569999999999999E-3</v>
      </c>
      <c r="N150">
        <v>2.16E-3</v>
      </c>
      <c r="O150">
        <v>2.477E-3</v>
      </c>
      <c r="P150">
        <v>2.8089999999999999E-3</v>
      </c>
      <c r="Q150">
        <v>3.153E-3</v>
      </c>
      <c r="R150">
        <v>3.509E-3</v>
      </c>
      <c r="S150">
        <v>3.8790000000000001E-3</v>
      </c>
      <c r="T150">
        <v>4.2620000000000002E-3</v>
      </c>
      <c r="U150">
        <v>4.6540000000000002E-3</v>
      </c>
      <c r="V150">
        <v>5.0540000000000003E-3</v>
      </c>
      <c r="W150">
        <v>5.47E-3</v>
      </c>
      <c r="X150">
        <v>5.9069999999999999E-3</v>
      </c>
      <c r="Y150">
        <v>6.3639999999999999E-3</v>
      </c>
      <c r="Z150">
        <v>6.842E-3</v>
      </c>
      <c r="AA150">
        <v>7.3410000000000003E-3</v>
      </c>
      <c r="AB150">
        <v>7.8609999999999999E-3</v>
      </c>
      <c r="AC150">
        <v>8.4019999999999997E-3</v>
      </c>
      <c r="AD150">
        <v>8.966E-3</v>
      </c>
      <c r="AE150">
        <v>9.5580000000000005E-3</v>
      </c>
      <c r="AF150">
        <v>1.0184E-2</v>
      </c>
      <c r="AG150">
        <v>1.0845E-2</v>
      </c>
      <c r="AH150">
        <v>1.1539000000000001E-2</v>
      </c>
      <c r="AI150">
        <v>1.2267999999999999E-2</v>
      </c>
      <c r="AJ150">
        <v>1.3030999999999999E-2</v>
      </c>
      <c r="AK150">
        <v>1.3820000000000001E-2</v>
      </c>
      <c r="AL150" s="109">
        <v>0.30099999999999999</v>
      </c>
    </row>
    <row r="151" spans="1:38">
      <c r="A151" s="14" t="s">
        <v>116</v>
      </c>
      <c r="B151" t="s">
        <v>2549</v>
      </c>
      <c r="C151" t="s">
        <v>2828</v>
      </c>
      <c r="D151" t="s">
        <v>3203</v>
      </c>
      <c r="E151" t="s">
        <v>1864</v>
      </c>
      <c r="F151">
        <v>0</v>
      </c>
      <c r="G151">
        <v>2.5900000000000001E-4</v>
      </c>
      <c r="H151">
        <v>5.1400000000000003E-4</v>
      </c>
      <c r="I151">
        <v>8.0599999999999997E-4</v>
      </c>
      <c r="J151">
        <v>1.109E-3</v>
      </c>
      <c r="K151">
        <v>1.418E-3</v>
      </c>
      <c r="L151">
        <v>1.7309999999999999E-3</v>
      </c>
      <c r="M151">
        <v>2.0539999999999998E-3</v>
      </c>
      <c r="N151">
        <v>2.3900000000000002E-3</v>
      </c>
      <c r="O151">
        <v>2.7420000000000001E-3</v>
      </c>
      <c r="P151">
        <v>3.1099999999999999E-3</v>
      </c>
      <c r="Q151">
        <v>3.4919999999999999E-3</v>
      </c>
      <c r="R151">
        <v>3.8860000000000001E-3</v>
      </c>
      <c r="S151">
        <v>4.2969999999999996E-3</v>
      </c>
      <c r="T151">
        <v>4.7210000000000004E-3</v>
      </c>
      <c r="U151">
        <v>5.156E-3</v>
      </c>
      <c r="V151">
        <v>5.5999999999999999E-3</v>
      </c>
      <c r="W151">
        <v>6.0610000000000004E-3</v>
      </c>
      <c r="X151">
        <v>6.5459999999999997E-3</v>
      </c>
      <c r="Y151">
        <v>7.0530000000000002E-3</v>
      </c>
      <c r="Z151">
        <v>7.5830000000000003E-3</v>
      </c>
      <c r="AA151">
        <v>8.1370000000000001E-3</v>
      </c>
      <c r="AB151">
        <v>8.7130000000000003E-3</v>
      </c>
      <c r="AC151">
        <v>9.3130000000000001E-3</v>
      </c>
      <c r="AD151">
        <v>9.9389999999999999E-3</v>
      </c>
      <c r="AE151">
        <v>1.0595E-2</v>
      </c>
      <c r="AF151">
        <v>1.1289E-2</v>
      </c>
      <c r="AG151">
        <v>1.2023000000000001E-2</v>
      </c>
      <c r="AH151">
        <v>1.2792E-2</v>
      </c>
      <c r="AI151">
        <v>1.3599999999999999E-2</v>
      </c>
      <c r="AJ151">
        <v>1.4447E-2</v>
      </c>
      <c r="AK151">
        <v>1.5321E-2</v>
      </c>
      <c r="AL151" t="s">
        <v>146</v>
      </c>
    </row>
    <row r="152" spans="1:38">
      <c r="A152" s="14" t="s">
        <v>116</v>
      </c>
      <c r="B152" t="s">
        <v>2550</v>
      </c>
      <c r="C152" t="s">
        <v>2830</v>
      </c>
      <c r="D152" t="s">
        <v>3204</v>
      </c>
      <c r="E152" t="s">
        <v>1864</v>
      </c>
      <c r="F152">
        <v>0</v>
      </c>
      <c r="G152">
        <v>2.24E-4</v>
      </c>
      <c r="H152">
        <v>4.4299999999999998E-4</v>
      </c>
      <c r="I152">
        <v>6.9499999999999998E-4</v>
      </c>
      <c r="J152">
        <v>9.5699999999999995E-4</v>
      </c>
      <c r="K152">
        <v>1.222E-3</v>
      </c>
      <c r="L152">
        <v>1.493E-3</v>
      </c>
      <c r="M152">
        <v>1.771E-3</v>
      </c>
      <c r="N152">
        <v>2.0609999999999999E-3</v>
      </c>
      <c r="O152">
        <v>2.3640000000000002E-3</v>
      </c>
      <c r="P152">
        <v>2.6809999999999998E-3</v>
      </c>
      <c r="Q152">
        <v>3.0109999999999998E-3</v>
      </c>
      <c r="R152">
        <v>3.3509999999999998E-3</v>
      </c>
      <c r="S152">
        <v>3.705E-3</v>
      </c>
      <c r="T152">
        <v>4.071E-3</v>
      </c>
      <c r="U152">
        <v>4.4460000000000003E-3</v>
      </c>
      <c r="V152">
        <v>4.8279999999999998E-3</v>
      </c>
      <c r="W152">
        <v>5.2259999999999997E-3</v>
      </c>
      <c r="X152">
        <v>5.6439999999999997E-3</v>
      </c>
      <c r="Y152">
        <v>6.0809999999999996E-3</v>
      </c>
      <c r="Z152">
        <v>6.5380000000000004E-3</v>
      </c>
      <c r="AA152">
        <v>7.0159999999999997E-3</v>
      </c>
      <c r="AB152">
        <v>7.5129999999999997E-3</v>
      </c>
      <c r="AC152">
        <v>8.0300000000000007E-3</v>
      </c>
      <c r="AD152">
        <v>8.5699999999999995E-3</v>
      </c>
      <c r="AE152">
        <v>9.1350000000000008E-3</v>
      </c>
      <c r="AF152">
        <v>9.7339999999999996E-3</v>
      </c>
      <c r="AG152">
        <v>1.0366999999999999E-2</v>
      </c>
      <c r="AH152">
        <v>1.103E-2</v>
      </c>
      <c r="AI152">
        <v>1.1727E-2</v>
      </c>
      <c r="AJ152">
        <v>1.2456999999999999E-2</v>
      </c>
      <c r="AK152">
        <v>1.3211000000000001E-2</v>
      </c>
      <c r="AL152" t="s">
        <v>146</v>
      </c>
    </row>
    <row r="153" spans="1:38">
      <c r="A153" s="14" t="s">
        <v>854</v>
      </c>
      <c r="B153" t="s">
        <v>1581</v>
      </c>
      <c r="C153" t="s">
        <v>2832</v>
      </c>
      <c r="D153" t="s">
        <v>3205</v>
      </c>
      <c r="E153" t="s">
        <v>1864</v>
      </c>
      <c r="F153">
        <v>0</v>
      </c>
      <c r="G153">
        <v>3.9899999999999999E-4</v>
      </c>
      <c r="H153">
        <v>7.9100000000000004E-4</v>
      </c>
      <c r="I153">
        <v>1.238E-3</v>
      </c>
      <c r="J153">
        <v>1.7060000000000001E-3</v>
      </c>
      <c r="K153">
        <v>2.1800000000000001E-3</v>
      </c>
      <c r="L153">
        <v>2.6619999999999999E-3</v>
      </c>
      <c r="M153">
        <v>3.1580000000000002E-3</v>
      </c>
      <c r="N153">
        <v>3.6749999999999999E-3</v>
      </c>
      <c r="O153">
        <v>4.215E-3</v>
      </c>
      <c r="P153">
        <v>4.7809999999999997E-3</v>
      </c>
      <c r="Q153">
        <v>5.3680000000000004E-3</v>
      </c>
      <c r="R153">
        <v>5.9750000000000003E-3</v>
      </c>
      <c r="S153">
        <v>6.6059999999999999E-3</v>
      </c>
      <c r="T153">
        <v>7.2589999999999998E-3</v>
      </c>
      <c r="U153">
        <v>7.927E-3</v>
      </c>
      <c r="V153">
        <v>8.6090000000000003E-3</v>
      </c>
      <c r="W153">
        <v>9.3189999999999992E-3</v>
      </c>
      <c r="X153">
        <v>1.0064E-2</v>
      </c>
      <c r="Y153">
        <v>1.0843E-2</v>
      </c>
      <c r="Z153">
        <v>1.1658999999999999E-2</v>
      </c>
      <c r="AA153">
        <v>1.251E-2</v>
      </c>
      <c r="AB153">
        <v>1.3396E-2</v>
      </c>
      <c r="AC153">
        <v>1.4318000000000001E-2</v>
      </c>
      <c r="AD153">
        <v>1.5280999999999999E-2</v>
      </c>
      <c r="AE153">
        <v>1.6289000000000001E-2</v>
      </c>
      <c r="AF153">
        <v>1.7357000000000001E-2</v>
      </c>
      <c r="AG153">
        <v>1.8485000000000001E-2</v>
      </c>
      <c r="AH153">
        <v>1.9667E-2</v>
      </c>
      <c r="AI153">
        <v>2.0910000000000002E-2</v>
      </c>
      <c r="AJ153">
        <v>2.2211999999999999E-2</v>
      </c>
      <c r="AK153">
        <v>2.3556000000000001E-2</v>
      </c>
      <c r="AL153" t="s">
        <v>146</v>
      </c>
    </row>
    <row r="154" spans="1:38">
      <c r="B154" t="s">
        <v>2552</v>
      </c>
      <c r="C154" t="s">
        <v>2834</v>
      </c>
      <c r="D154" t="s">
        <v>3206</v>
      </c>
      <c r="E154" t="s">
        <v>1864</v>
      </c>
      <c r="F154">
        <v>3.4449489999999998</v>
      </c>
      <c r="G154">
        <v>3.5074649999999998</v>
      </c>
      <c r="H154">
        <v>3.5628299999999999</v>
      </c>
      <c r="I154">
        <v>3.6383549999999998</v>
      </c>
      <c r="J154">
        <v>3.7159550000000001</v>
      </c>
      <c r="K154">
        <v>3.7910370000000002</v>
      </c>
      <c r="L154">
        <v>3.8657189999999999</v>
      </c>
      <c r="M154">
        <v>3.942456</v>
      </c>
      <c r="N154">
        <v>4.0219189999999996</v>
      </c>
      <c r="O154">
        <v>4.1045170000000004</v>
      </c>
      <c r="P154">
        <v>4.1880269999999999</v>
      </c>
      <c r="Q154">
        <v>4.274464</v>
      </c>
      <c r="R154">
        <v>4.3594720000000002</v>
      </c>
      <c r="S154">
        <v>4.4489109999999998</v>
      </c>
      <c r="T154">
        <v>4.5336109999999996</v>
      </c>
      <c r="U154">
        <v>4.614592</v>
      </c>
      <c r="V154">
        <v>4.6968690000000004</v>
      </c>
      <c r="W154">
        <v>4.7846260000000003</v>
      </c>
      <c r="X154">
        <v>4.8786139999999998</v>
      </c>
      <c r="Y154">
        <v>4.9759549999999999</v>
      </c>
      <c r="Z154">
        <v>5.0764079999999998</v>
      </c>
      <c r="AA154">
        <v>5.1769230000000004</v>
      </c>
      <c r="AB154">
        <v>5.2795759999999996</v>
      </c>
      <c r="AC154">
        <v>5.3872</v>
      </c>
      <c r="AD154">
        <v>5.5066240000000004</v>
      </c>
      <c r="AE154">
        <v>5.6371880000000001</v>
      </c>
      <c r="AF154">
        <v>5.775595</v>
      </c>
      <c r="AG154">
        <v>5.9190319999999996</v>
      </c>
      <c r="AH154">
        <v>6.0676350000000001</v>
      </c>
      <c r="AI154">
        <v>6.221298</v>
      </c>
      <c r="AJ154">
        <v>6.3774319999999998</v>
      </c>
      <c r="AK154">
        <v>6.5307339999999998</v>
      </c>
      <c r="AL154" s="109">
        <v>2.1000000000000001E-2</v>
      </c>
    </row>
    <row r="155" spans="1:38">
      <c r="B155" t="s">
        <v>2553</v>
      </c>
      <c r="D155" t="s">
        <v>3207</v>
      </c>
    </row>
    <row r="156" spans="1:38">
      <c r="A156" s="14" t="s">
        <v>115</v>
      </c>
      <c r="B156" t="s">
        <v>1266</v>
      </c>
      <c r="C156" t="s">
        <v>2837</v>
      </c>
      <c r="D156" t="s">
        <v>3208</v>
      </c>
      <c r="E156" t="s">
        <v>1864</v>
      </c>
      <c r="F156">
        <v>4.9681369999999996</v>
      </c>
      <c r="G156">
        <v>5.0879810000000001</v>
      </c>
      <c r="H156">
        <v>5.1834740000000004</v>
      </c>
      <c r="I156">
        <v>5.2982829999999996</v>
      </c>
      <c r="J156">
        <v>5.4065789999999998</v>
      </c>
      <c r="K156">
        <v>5.5015489999999998</v>
      </c>
      <c r="L156">
        <v>5.587504</v>
      </c>
      <c r="M156">
        <v>5.6691000000000003</v>
      </c>
      <c r="N156">
        <v>5.7466419999999996</v>
      </c>
      <c r="O156">
        <v>5.8201330000000002</v>
      </c>
      <c r="P156">
        <v>5.8870940000000003</v>
      </c>
      <c r="Q156">
        <v>5.9499040000000001</v>
      </c>
      <c r="R156">
        <v>6.0089810000000003</v>
      </c>
      <c r="S156">
        <v>6.0634969999999999</v>
      </c>
      <c r="T156">
        <v>6.1093500000000001</v>
      </c>
      <c r="U156">
        <v>6.1428570000000002</v>
      </c>
      <c r="V156">
        <v>6.1714580000000003</v>
      </c>
      <c r="W156">
        <v>6.2026909999999997</v>
      </c>
      <c r="X156">
        <v>6.234299</v>
      </c>
      <c r="Y156">
        <v>6.2645949999999999</v>
      </c>
      <c r="Z156">
        <v>6.2876289999999999</v>
      </c>
      <c r="AA156">
        <v>6.3044789999999997</v>
      </c>
      <c r="AB156">
        <v>6.3104500000000003</v>
      </c>
      <c r="AC156">
        <v>6.3241050000000003</v>
      </c>
      <c r="AD156">
        <v>6.3418570000000001</v>
      </c>
      <c r="AE156">
        <v>6.3652499999999996</v>
      </c>
      <c r="AF156">
        <v>6.3924909999999997</v>
      </c>
      <c r="AG156">
        <v>6.4170889999999998</v>
      </c>
      <c r="AH156">
        <v>6.4381880000000002</v>
      </c>
      <c r="AI156">
        <v>6.4574540000000002</v>
      </c>
      <c r="AJ156">
        <v>6.4708920000000001</v>
      </c>
      <c r="AK156">
        <v>6.4737739999999997</v>
      </c>
      <c r="AL156" s="109">
        <v>8.9999999999999993E-3</v>
      </c>
    </row>
    <row r="157" spans="1:38">
      <c r="A157" s="14" t="s">
        <v>114</v>
      </c>
      <c r="B157" t="s">
        <v>1352</v>
      </c>
      <c r="C157" t="s">
        <v>2839</v>
      </c>
      <c r="D157" t="s">
        <v>3209</v>
      </c>
      <c r="E157" t="s">
        <v>1864</v>
      </c>
      <c r="F157">
        <v>4.9465000000000002E-2</v>
      </c>
      <c r="G157">
        <v>4.3998000000000002E-2</v>
      </c>
      <c r="H157">
        <v>3.909E-2</v>
      </c>
      <c r="I157">
        <v>3.4824000000000001E-2</v>
      </c>
      <c r="J157">
        <v>3.1115E-2</v>
      </c>
      <c r="K157">
        <v>2.7786000000000002E-2</v>
      </c>
      <c r="L157">
        <v>2.4844000000000001E-2</v>
      </c>
      <c r="M157">
        <v>2.2407E-2</v>
      </c>
      <c r="N157">
        <v>2.0417999999999999E-2</v>
      </c>
      <c r="O157">
        <v>1.8762000000000001E-2</v>
      </c>
      <c r="P157">
        <v>1.7311E-2</v>
      </c>
      <c r="Q157">
        <v>1.6095000000000002E-2</v>
      </c>
      <c r="R157">
        <v>1.5003000000000001E-2</v>
      </c>
      <c r="S157">
        <v>1.4076999999999999E-2</v>
      </c>
      <c r="T157">
        <v>1.3325E-2</v>
      </c>
      <c r="U157">
        <v>1.2716999999999999E-2</v>
      </c>
      <c r="V157">
        <v>1.226E-2</v>
      </c>
      <c r="W157">
        <v>1.1872000000000001E-2</v>
      </c>
      <c r="X157">
        <v>1.1606999999999999E-2</v>
      </c>
      <c r="Y157">
        <v>1.1422E-2</v>
      </c>
      <c r="Z157">
        <v>1.1259E-2</v>
      </c>
      <c r="AA157">
        <v>1.1089E-2</v>
      </c>
      <c r="AB157">
        <v>1.095E-2</v>
      </c>
      <c r="AC157">
        <v>1.0791E-2</v>
      </c>
      <c r="AD157">
        <v>1.0647999999999999E-2</v>
      </c>
      <c r="AE157">
        <v>1.059E-2</v>
      </c>
      <c r="AF157">
        <v>1.0592000000000001E-2</v>
      </c>
      <c r="AG157">
        <v>1.0630000000000001E-2</v>
      </c>
      <c r="AH157">
        <v>1.0685999999999999E-2</v>
      </c>
      <c r="AI157">
        <v>1.076E-2</v>
      </c>
      <c r="AJ157">
        <v>1.0829E-2</v>
      </c>
      <c r="AK157">
        <v>1.089E-2</v>
      </c>
      <c r="AL157" s="109">
        <v>-4.8000000000000001E-2</v>
      </c>
    </row>
    <row r="158" spans="1:38">
      <c r="A158" s="14" t="s">
        <v>853</v>
      </c>
      <c r="B158" t="s">
        <v>1273</v>
      </c>
      <c r="C158" t="s">
        <v>2841</v>
      </c>
      <c r="D158" t="s">
        <v>3210</v>
      </c>
      <c r="E158" t="s">
        <v>1864</v>
      </c>
      <c r="F158">
        <v>4.0080000000000003E-3</v>
      </c>
      <c r="G158">
        <v>4.1139999999999996E-3</v>
      </c>
      <c r="H158">
        <v>4.1989999999999996E-3</v>
      </c>
      <c r="I158">
        <v>4.3010000000000001E-3</v>
      </c>
      <c r="J158">
        <v>4.3940000000000003E-3</v>
      </c>
      <c r="K158">
        <v>4.4790000000000003E-3</v>
      </c>
      <c r="L158">
        <v>4.561E-3</v>
      </c>
      <c r="M158">
        <v>4.6639999999999997E-3</v>
      </c>
      <c r="N158">
        <v>4.7679999999999997E-3</v>
      </c>
      <c r="O158">
        <v>4.862E-3</v>
      </c>
      <c r="P158">
        <v>4.9249999999999997E-3</v>
      </c>
      <c r="Q158">
        <v>4.9909999999999998E-3</v>
      </c>
      <c r="R158">
        <v>5.0549999999999996E-3</v>
      </c>
      <c r="S158">
        <v>5.1089999999999998E-3</v>
      </c>
      <c r="T158">
        <v>5.1859999999999996E-3</v>
      </c>
      <c r="U158">
        <v>5.2750000000000002E-3</v>
      </c>
      <c r="V158">
        <v>5.3680000000000004E-3</v>
      </c>
      <c r="W158">
        <v>5.463E-3</v>
      </c>
      <c r="X158">
        <v>5.5599999999999998E-3</v>
      </c>
      <c r="Y158">
        <v>5.6550000000000003E-3</v>
      </c>
      <c r="Z158">
        <v>5.7479999999999996E-3</v>
      </c>
      <c r="AA158">
        <v>5.8370000000000002E-3</v>
      </c>
      <c r="AB158">
        <v>5.921E-3</v>
      </c>
      <c r="AC158">
        <v>5.999E-3</v>
      </c>
      <c r="AD158">
        <v>6.0740000000000004E-3</v>
      </c>
      <c r="AE158">
        <v>6.1440000000000002E-3</v>
      </c>
      <c r="AF158">
        <v>6.2139999999999999E-3</v>
      </c>
      <c r="AG158">
        <v>6.2820000000000003E-3</v>
      </c>
      <c r="AH158">
        <v>6.3470000000000002E-3</v>
      </c>
      <c r="AI158">
        <v>6.4099999999999999E-3</v>
      </c>
      <c r="AJ158">
        <v>6.4580000000000002E-3</v>
      </c>
      <c r="AK158">
        <v>6.4869999999999997E-3</v>
      </c>
      <c r="AL158" s="109">
        <v>1.6E-2</v>
      </c>
    </row>
    <row r="159" spans="1:38">
      <c r="A159" s="14" t="s">
        <v>113</v>
      </c>
      <c r="B159" t="s">
        <v>1282</v>
      </c>
      <c r="C159" t="s">
        <v>2843</v>
      </c>
      <c r="D159" t="s">
        <v>3211</v>
      </c>
      <c r="E159" t="s">
        <v>1864</v>
      </c>
      <c r="F159">
        <v>4.317E-2</v>
      </c>
      <c r="G159">
        <v>4.7641999999999997E-2</v>
      </c>
      <c r="H159">
        <v>5.1379000000000001E-2</v>
      </c>
      <c r="I159">
        <v>5.5049000000000001E-2</v>
      </c>
      <c r="J159">
        <v>5.8296000000000001E-2</v>
      </c>
      <c r="K159">
        <v>6.1093000000000001E-2</v>
      </c>
      <c r="L159">
        <v>6.3506999999999994E-2</v>
      </c>
      <c r="M159">
        <v>6.5673999999999996E-2</v>
      </c>
      <c r="N159">
        <v>6.7658999999999997E-2</v>
      </c>
      <c r="O159">
        <v>6.9489999999999996E-2</v>
      </c>
      <c r="P159">
        <v>7.1240999999999999E-2</v>
      </c>
      <c r="Q159">
        <v>7.2923000000000002E-2</v>
      </c>
      <c r="R159">
        <v>7.4556999999999998E-2</v>
      </c>
      <c r="S159">
        <v>7.6177999999999996E-2</v>
      </c>
      <c r="T159">
        <v>7.7814999999999995E-2</v>
      </c>
      <c r="U159">
        <v>7.9501000000000002E-2</v>
      </c>
      <c r="V159">
        <v>8.1286999999999998E-2</v>
      </c>
      <c r="W159">
        <v>8.3280000000000007E-2</v>
      </c>
      <c r="X159">
        <v>8.5556999999999994E-2</v>
      </c>
      <c r="Y159">
        <v>8.8113999999999998E-2</v>
      </c>
      <c r="Z159">
        <v>9.0984999999999996E-2</v>
      </c>
      <c r="AA159">
        <v>9.4186000000000006E-2</v>
      </c>
      <c r="AB159">
        <v>9.7800999999999999E-2</v>
      </c>
      <c r="AC159">
        <v>0.101882</v>
      </c>
      <c r="AD159">
        <v>0.106373</v>
      </c>
      <c r="AE159">
        <v>0.11140600000000001</v>
      </c>
      <c r="AF159">
        <v>0.11706800000000001</v>
      </c>
      <c r="AG159">
        <v>0.123364</v>
      </c>
      <c r="AH159">
        <v>0.13034799999999999</v>
      </c>
      <c r="AI159">
        <v>0.13800499999999999</v>
      </c>
      <c r="AJ159">
        <v>0.146457</v>
      </c>
      <c r="AK159">
        <v>0.155746</v>
      </c>
      <c r="AL159" s="109">
        <v>4.2000000000000003E-2</v>
      </c>
    </row>
    <row r="160" spans="1:38">
      <c r="A160" s="14" t="s">
        <v>114</v>
      </c>
      <c r="B160" t="s">
        <v>2548</v>
      </c>
      <c r="C160" t="s">
        <v>2845</v>
      </c>
      <c r="D160" t="s">
        <v>3212</v>
      </c>
      <c r="E160" t="s">
        <v>1864</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c r="A161" s="14" t="s">
        <v>112</v>
      </c>
      <c r="B161" t="s">
        <v>1577</v>
      </c>
      <c r="C161" t="s">
        <v>2847</v>
      </c>
      <c r="D161" t="s">
        <v>3213</v>
      </c>
      <c r="E161" t="s">
        <v>1864</v>
      </c>
      <c r="F161">
        <v>0</v>
      </c>
      <c r="G161">
        <v>1.11E-4</v>
      </c>
      <c r="H161">
        <v>2.1800000000000001E-4</v>
      </c>
      <c r="I161">
        <v>3.3700000000000001E-4</v>
      </c>
      <c r="J161">
        <v>4.5899999999999999E-4</v>
      </c>
      <c r="K161">
        <v>5.7899999999999998E-4</v>
      </c>
      <c r="L161">
        <v>6.9899999999999997E-4</v>
      </c>
      <c r="M161">
        <v>8.1899999999999996E-4</v>
      </c>
      <c r="N161">
        <v>9.41E-4</v>
      </c>
      <c r="O161">
        <v>1.0660000000000001E-3</v>
      </c>
      <c r="P161">
        <v>1.194E-3</v>
      </c>
      <c r="Q161">
        <v>1.322E-3</v>
      </c>
      <c r="R161">
        <v>1.4519999999999999E-3</v>
      </c>
      <c r="S161">
        <v>1.5839999999999999E-3</v>
      </c>
      <c r="T161">
        <v>1.7160000000000001E-3</v>
      </c>
      <c r="U161">
        <v>1.8469999999999999E-3</v>
      </c>
      <c r="V161">
        <v>1.9780000000000002E-3</v>
      </c>
      <c r="W161">
        <v>2.1099999999999999E-3</v>
      </c>
      <c r="X161">
        <v>2.2439999999999999E-3</v>
      </c>
      <c r="Y161">
        <v>2.3800000000000002E-3</v>
      </c>
      <c r="Z161">
        <v>2.519E-3</v>
      </c>
      <c r="AA161">
        <v>2.6589999999999999E-3</v>
      </c>
      <c r="AB161">
        <v>2.8E-3</v>
      </c>
      <c r="AC161">
        <v>2.9420000000000002E-3</v>
      </c>
      <c r="AD161">
        <v>3.0860000000000002E-3</v>
      </c>
      <c r="AE161">
        <v>3.2320000000000001E-3</v>
      </c>
      <c r="AF161">
        <v>3.382E-3</v>
      </c>
      <c r="AG161">
        <v>3.5349999999999999E-3</v>
      </c>
      <c r="AH161">
        <v>3.6909999999999998E-3</v>
      </c>
      <c r="AI161">
        <v>3.8500000000000001E-3</v>
      </c>
      <c r="AJ161">
        <v>4.0109999999999998E-3</v>
      </c>
      <c r="AK161">
        <v>4.1710000000000002E-3</v>
      </c>
      <c r="AL161" t="s">
        <v>146</v>
      </c>
    </row>
    <row r="162" spans="1:38">
      <c r="A162" s="14" t="s">
        <v>116</v>
      </c>
      <c r="B162" t="s">
        <v>2549</v>
      </c>
      <c r="C162" t="s">
        <v>2849</v>
      </c>
      <c r="D162" t="s">
        <v>3214</v>
      </c>
      <c r="E162" t="s">
        <v>1864</v>
      </c>
      <c r="F162">
        <v>9.7E-5</v>
      </c>
      <c r="G162">
        <v>2.5099999999999998E-4</v>
      </c>
      <c r="H162">
        <v>3.9800000000000002E-4</v>
      </c>
      <c r="I162">
        <v>5.62E-4</v>
      </c>
      <c r="J162">
        <v>7.2900000000000005E-4</v>
      </c>
      <c r="K162">
        <v>8.9499999999999996E-4</v>
      </c>
      <c r="L162">
        <v>1.059E-3</v>
      </c>
      <c r="M162">
        <v>1.224E-3</v>
      </c>
      <c r="N162">
        <v>1.392E-3</v>
      </c>
      <c r="O162">
        <v>1.562E-3</v>
      </c>
      <c r="P162">
        <v>1.7359999999999999E-3</v>
      </c>
      <c r="Q162">
        <v>1.9120000000000001E-3</v>
      </c>
      <c r="R162">
        <v>2.0890000000000001E-3</v>
      </c>
      <c r="S162">
        <v>2.2680000000000001E-3</v>
      </c>
      <c r="T162">
        <v>2.4480000000000001E-3</v>
      </c>
      <c r="U162">
        <v>2.627E-3</v>
      </c>
      <c r="V162">
        <v>2.8050000000000002E-3</v>
      </c>
      <c r="W162">
        <v>2.9840000000000001E-3</v>
      </c>
      <c r="X162">
        <v>3.166E-3</v>
      </c>
      <c r="Y162">
        <v>3.3509999999999998E-3</v>
      </c>
      <c r="Z162">
        <v>3.539E-3</v>
      </c>
      <c r="AA162">
        <v>3.7290000000000001E-3</v>
      </c>
      <c r="AB162">
        <v>3.921E-3</v>
      </c>
      <c r="AC162">
        <v>4.1149999999999997E-3</v>
      </c>
      <c r="AD162">
        <v>4.3099999999999996E-3</v>
      </c>
      <c r="AE162">
        <v>4.509E-3</v>
      </c>
      <c r="AF162">
        <v>4.712E-3</v>
      </c>
      <c r="AG162">
        <v>4.921E-3</v>
      </c>
      <c r="AH162">
        <v>5.1339999999999997E-3</v>
      </c>
      <c r="AI162">
        <v>5.3499999999999997E-3</v>
      </c>
      <c r="AJ162">
        <v>5.5700000000000003E-3</v>
      </c>
      <c r="AK162">
        <v>5.7889999999999999E-3</v>
      </c>
      <c r="AL162" s="109">
        <v>0.14099999999999999</v>
      </c>
    </row>
    <row r="163" spans="1:38">
      <c r="A163" s="14" t="s">
        <v>116</v>
      </c>
      <c r="B163" t="s">
        <v>2550</v>
      </c>
      <c r="C163" t="s">
        <v>2851</v>
      </c>
      <c r="D163" t="s">
        <v>3215</v>
      </c>
      <c r="E163" t="s">
        <v>1864</v>
      </c>
      <c r="F163">
        <v>1.05E-4</v>
      </c>
      <c r="G163">
        <v>2.6499999999999999E-4</v>
      </c>
      <c r="H163">
        <v>4.1899999999999999E-4</v>
      </c>
      <c r="I163">
        <v>5.9100000000000005E-4</v>
      </c>
      <c r="J163">
        <v>7.6599999999999997E-4</v>
      </c>
      <c r="K163">
        <v>9.3899999999999995E-4</v>
      </c>
      <c r="L163">
        <v>1.111E-3</v>
      </c>
      <c r="M163">
        <v>1.284E-3</v>
      </c>
      <c r="N163">
        <v>1.459E-3</v>
      </c>
      <c r="O163">
        <v>1.637E-3</v>
      </c>
      <c r="P163">
        <v>1.82E-3</v>
      </c>
      <c r="Q163">
        <v>2.0040000000000001E-3</v>
      </c>
      <c r="R163">
        <v>2.189E-3</v>
      </c>
      <c r="S163">
        <v>2.3760000000000001E-3</v>
      </c>
      <c r="T163">
        <v>2.5639999999999999E-3</v>
      </c>
      <c r="U163">
        <v>2.751E-3</v>
      </c>
      <c r="V163">
        <v>2.9369999999999999E-3</v>
      </c>
      <c r="W163">
        <v>3.124E-3</v>
      </c>
      <c r="X163">
        <v>3.3149999999999998E-3</v>
      </c>
      <c r="Y163">
        <v>3.509E-3</v>
      </c>
      <c r="Z163">
        <v>3.705E-3</v>
      </c>
      <c r="AA163">
        <v>3.9039999999999999E-3</v>
      </c>
      <c r="AB163">
        <v>4.1050000000000001E-3</v>
      </c>
      <c r="AC163">
        <v>4.3070000000000001E-3</v>
      </c>
      <c r="AD163">
        <v>4.5110000000000003E-3</v>
      </c>
      <c r="AE163">
        <v>4.7190000000000001E-3</v>
      </c>
      <c r="AF163">
        <v>4.9319999999999998E-3</v>
      </c>
      <c r="AG163">
        <v>5.1510000000000002E-3</v>
      </c>
      <c r="AH163">
        <v>5.3730000000000002E-3</v>
      </c>
      <c r="AI163">
        <v>5.5989999999999998E-3</v>
      </c>
      <c r="AJ163">
        <v>5.8279999999999998E-3</v>
      </c>
      <c r="AK163">
        <v>6.058E-3</v>
      </c>
      <c r="AL163" s="109">
        <v>0.14000000000000001</v>
      </c>
    </row>
    <row r="164" spans="1:38">
      <c r="A164" s="14" t="s">
        <v>854</v>
      </c>
      <c r="B164" t="s">
        <v>1581</v>
      </c>
      <c r="C164" t="s">
        <v>2853</v>
      </c>
      <c r="D164" t="s">
        <v>3216</v>
      </c>
      <c r="E164" t="s">
        <v>1864</v>
      </c>
      <c r="F164">
        <v>1.1400000000000001E-4</v>
      </c>
      <c r="G164">
        <v>3.3100000000000002E-4</v>
      </c>
      <c r="H164">
        <v>5.3899999999999998E-4</v>
      </c>
      <c r="I164">
        <v>7.7099999999999998E-4</v>
      </c>
      <c r="J164">
        <v>1.008E-3</v>
      </c>
      <c r="K164">
        <v>1.242E-3</v>
      </c>
      <c r="L164">
        <v>1.474E-3</v>
      </c>
      <c r="M164">
        <v>1.7080000000000001E-3</v>
      </c>
      <c r="N164">
        <v>1.9449999999999999E-3</v>
      </c>
      <c r="O164">
        <v>2.1870000000000001E-3</v>
      </c>
      <c r="P164">
        <v>2.4329999999999998E-3</v>
      </c>
      <c r="Q164">
        <v>2.6819999999999999E-3</v>
      </c>
      <c r="R164">
        <v>2.9329999999999998E-3</v>
      </c>
      <c r="S164">
        <v>3.1870000000000002E-3</v>
      </c>
      <c r="T164">
        <v>3.4420000000000002E-3</v>
      </c>
      <c r="U164">
        <v>3.6960000000000001E-3</v>
      </c>
      <c r="V164">
        <v>3.947E-3</v>
      </c>
      <c r="W164">
        <v>4.2009999999999999E-3</v>
      </c>
      <c r="X164">
        <v>4.4590000000000003E-3</v>
      </c>
      <c r="Y164">
        <v>4.7219999999999996E-3</v>
      </c>
      <c r="Z164">
        <v>4.9880000000000002E-3</v>
      </c>
      <c r="AA164">
        <v>5.2579999999999997E-3</v>
      </c>
      <c r="AB164">
        <v>5.5300000000000002E-3</v>
      </c>
      <c r="AC164">
        <v>5.8040000000000001E-3</v>
      </c>
      <c r="AD164">
        <v>6.0809999999999996E-3</v>
      </c>
      <c r="AE164">
        <v>6.3629999999999997E-3</v>
      </c>
      <c r="AF164">
        <v>6.6509999999999998E-3</v>
      </c>
      <c r="AG164">
        <v>6.9480000000000002E-3</v>
      </c>
      <c r="AH164">
        <v>7.2480000000000001E-3</v>
      </c>
      <c r="AI164">
        <v>7.5550000000000001E-3</v>
      </c>
      <c r="AJ164">
        <v>7.8659999999999997E-3</v>
      </c>
      <c r="AK164">
        <v>8.1759999999999992E-3</v>
      </c>
      <c r="AL164" s="109">
        <v>0.14799999999999999</v>
      </c>
    </row>
    <row r="165" spans="1:38">
      <c r="B165" t="s">
        <v>2554</v>
      </c>
      <c r="C165" t="s">
        <v>2855</v>
      </c>
      <c r="D165" t="s">
        <v>3217</v>
      </c>
      <c r="E165" t="s">
        <v>1864</v>
      </c>
      <c r="F165">
        <v>5.0650940000000002</v>
      </c>
      <c r="G165">
        <v>5.1846930000000002</v>
      </c>
      <c r="H165">
        <v>5.2797179999999999</v>
      </c>
      <c r="I165">
        <v>5.3947219999999998</v>
      </c>
      <c r="J165">
        <v>5.5033510000000003</v>
      </c>
      <c r="K165">
        <v>5.5985639999999997</v>
      </c>
      <c r="L165">
        <v>5.6847599999999998</v>
      </c>
      <c r="M165">
        <v>5.7668809999999997</v>
      </c>
      <c r="N165">
        <v>5.845224</v>
      </c>
      <c r="O165">
        <v>5.9196980000000003</v>
      </c>
      <c r="P165">
        <v>5.9877500000000001</v>
      </c>
      <c r="Q165">
        <v>6.0518349999999996</v>
      </c>
      <c r="R165">
        <v>6.1122589999999999</v>
      </c>
      <c r="S165">
        <v>6.168272</v>
      </c>
      <c r="T165">
        <v>6.2158449999999998</v>
      </c>
      <c r="U165">
        <v>6.2512730000000003</v>
      </c>
      <c r="V165">
        <v>6.2820419999999997</v>
      </c>
      <c r="W165">
        <v>6.3157259999999997</v>
      </c>
      <c r="X165">
        <v>6.3502070000000002</v>
      </c>
      <c r="Y165">
        <v>6.3837489999999999</v>
      </c>
      <c r="Z165">
        <v>6.4103700000000003</v>
      </c>
      <c r="AA165">
        <v>6.4311429999999996</v>
      </c>
      <c r="AB165">
        <v>6.4414769999999999</v>
      </c>
      <c r="AC165">
        <v>6.4599460000000004</v>
      </c>
      <c r="AD165">
        <v>6.4829379999999999</v>
      </c>
      <c r="AE165">
        <v>6.5122140000000002</v>
      </c>
      <c r="AF165">
        <v>6.5460459999999996</v>
      </c>
      <c r="AG165">
        <v>6.5779199999999998</v>
      </c>
      <c r="AH165">
        <v>6.6070130000000002</v>
      </c>
      <c r="AI165">
        <v>6.6349799999999997</v>
      </c>
      <c r="AJ165">
        <v>6.6579090000000001</v>
      </c>
      <c r="AK165">
        <v>6.6710900000000004</v>
      </c>
      <c r="AL165" s="109">
        <v>8.9999999999999993E-3</v>
      </c>
    </row>
    <row r="166" spans="1:38">
      <c r="B166" t="s">
        <v>2563</v>
      </c>
      <c r="C166" t="s">
        <v>2857</v>
      </c>
      <c r="D166" t="s">
        <v>3218</v>
      </c>
      <c r="E166" t="s">
        <v>1864</v>
      </c>
      <c r="F166">
        <v>12.343863000000001</v>
      </c>
      <c r="G166">
        <v>12.706403999999999</v>
      </c>
      <c r="H166">
        <v>13.039901</v>
      </c>
      <c r="I166">
        <v>13.4125</v>
      </c>
      <c r="J166">
        <v>13.780085</v>
      </c>
      <c r="K166">
        <v>14.128215000000001</v>
      </c>
      <c r="L166">
        <v>14.463972999999999</v>
      </c>
      <c r="M166">
        <v>14.794974</v>
      </c>
      <c r="N166">
        <v>15.122064</v>
      </c>
      <c r="O166">
        <v>15.444889</v>
      </c>
      <c r="P166">
        <v>15.758153999999999</v>
      </c>
      <c r="Q166">
        <v>16.067368999999999</v>
      </c>
      <c r="R166">
        <v>16.366707000000002</v>
      </c>
      <c r="S166">
        <v>16.665952999999998</v>
      </c>
      <c r="T166">
        <v>16.937740000000002</v>
      </c>
      <c r="U166">
        <v>17.186699000000001</v>
      </c>
      <c r="V166">
        <v>17.424496000000001</v>
      </c>
      <c r="W166">
        <v>17.672276</v>
      </c>
      <c r="X166">
        <v>17.927175999999999</v>
      </c>
      <c r="Y166">
        <v>18.185205</v>
      </c>
      <c r="Z166">
        <v>18.434246000000002</v>
      </c>
      <c r="AA166">
        <v>18.668146</v>
      </c>
      <c r="AB166">
        <v>18.898140000000001</v>
      </c>
      <c r="AC166">
        <v>19.138328999999999</v>
      </c>
      <c r="AD166">
        <v>19.409433</v>
      </c>
      <c r="AE166">
        <v>19.712399000000001</v>
      </c>
      <c r="AF166">
        <v>20.026800000000001</v>
      </c>
      <c r="AG166">
        <v>20.340873999999999</v>
      </c>
      <c r="AH166">
        <v>20.664781999999999</v>
      </c>
      <c r="AI166">
        <v>20.999396999999998</v>
      </c>
      <c r="AJ166">
        <v>21.320126999999999</v>
      </c>
      <c r="AK166">
        <v>21.628544000000002</v>
      </c>
      <c r="AL166" s="109">
        <v>1.7999999999999999E-2</v>
      </c>
    </row>
    <row r="167" spans="1:38">
      <c r="B167" t="s">
        <v>697</v>
      </c>
      <c r="D167" t="s">
        <v>3219</v>
      </c>
    </row>
    <row r="168" spans="1:38">
      <c r="B168" t="s">
        <v>2557</v>
      </c>
      <c r="D168" t="s">
        <v>3220</v>
      </c>
    </row>
    <row r="169" spans="1:38">
      <c r="B169" t="s">
        <v>1221</v>
      </c>
      <c r="D169" t="s">
        <v>3221</v>
      </c>
    </row>
    <row r="170" spans="1:38">
      <c r="B170" t="s">
        <v>1266</v>
      </c>
      <c r="C170" t="s">
        <v>2862</v>
      </c>
      <c r="D170" t="s">
        <v>3222</v>
      </c>
      <c r="E170" t="s">
        <v>2729</v>
      </c>
      <c r="F170">
        <v>15.833444</v>
      </c>
      <c r="G170">
        <v>15.916945</v>
      </c>
      <c r="H170">
        <v>16.152964000000001</v>
      </c>
      <c r="I170">
        <v>16.361098999999999</v>
      </c>
      <c r="J170">
        <v>16.638044000000001</v>
      </c>
      <c r="K170">
        <v>16.986425000000001</v>
      </c>
      <c r="L170">
        <v>17.394625000000001</v>
      </c>
      <c r="M170">
        <v>17.785074000000002</v>
      </c>
      <c r="N170">
        <v>18.065439000000001</v>
      </c>
      <c r="O170">
        <v>18.129999000000002</v>
      </c>
      <c r="P170">
        <v>18.227664999999998</v>
      </c>
      <c r="Q170">
        <v>18.281694000000002</v>
      </c>
      <c r="R170">
        <v>18.310755</v>
      </c>
      <c r="S170">
        <v>18.309539999999998</v>
      </c>
      <c r="T170">
        <v>18.294101999999999</v>
      </c>
      <c r="U170">
        <v>18.284233</v>
      </c>
      <c r="V170">
        <v>18.276506000000001</v>
      </c>
      <c r="W170">
        <v>18.270009999999999</v>
      </c>
      <c r="X170">
        <v>18.264565000000001</v>
      </c>
      <c r="Y170">
        <v>18.260010000000001</v>
      </c>
      <c r="Z170">
        <v>18.256142000000001</v>
      </c>
      <c r="AA170">
        <v>18.252814999999998</v>
      </c>
      <c r="AB170">
        <v>18.250017</v>
      </c>
      <c r="AC170">
        <v>18.247638999999999</v>
      </c>
      <c r="AD170">
        <v>18.2456</v>
      </c>
      <c r="AE170">
        <v>18.243874000000002</v>
      </c>
      <c r="AF170">
        <v>18.242349999999998</v>
      </c>
      <c r="AG170">
        <v>18.241008999999998</v>
      </c>
      <c r="AH170">
        <v>18.239861999999999</v>
      </c>
      <c r="AI170">
        <v>18.238852999999999</v>
      </c>
      <c r="AJ170">
        <v>18.238061999999999</v>
      </c>
      <c r="AK170">
        <v>18.237273999999999</v>
      </c>
      <c r="AL170" s="109">
        <v>5.0000000000000001E-3</v>
      </c>
    </row>
    <row r="171" spans="1:38">
      <c r="B171" t="s">
        <v>1352</v>
      </c>
      <c r="C171" t="s">
        <v>2864</v>
      </c>
      <c r="D171" t="s">
        <v>3223</v>
      </c>
      <c r="E171" t="s">
        <v>1718</v>
      </c>
      <c r="F171">
        <v>10.982303</v>
      </c>
      <c r="G171">
        <v>11.049652999999999</v>
      </c>
      <c r="H171">
        <v>11.341513000000001</v>
      </c>
      <c r="I171">
        <v>11.514438</v>
      </c>
      <c r="J171">
        <v>11.71176</v>
      </c>
      <c r="K171">
        <v>11.948588000000001</v>
      </c>
      <c r="L171">
        <v>12.228875</v>
      </c>
      <c r="M171">
        <v>12.510766</v>
      </c>
      <c r="N171">
        <v>12.815541</v>
      </c>
      <c r="O171">
        <v>12.908493999999999</v>
      </c>
      <c r="P171">
        <v>13.129896</v>
      </c>
      <c r="Q171">
        <v>13.309161</v>
      </c>
      <c r="R171">
        <v>13.454573</v>
      </c>
      <c r="S171">
        <v>13.540959000000001</v>
      </c>
      <c r="T171">
        <v>13.589112</v>
      </c>
      <c r="U171">
        <v>13.606033999999999</v>
      </c>
      <c r="V171">
        <v>13.629832</v>
      </c>
      <c r="W171">
        <v>13.655479</v>
      </c>
      <c r="X171">
        <v>13.682715</v>
      </c>
      <c r="Y171">
        <v>13.713426</v>
      </c>
      <c r="Z171">
        <v>13.742716</v>
      </c>
      <c r="AA171">
        <v>13.678789999999999</v>
      </c>
      <c r="AB171">
        <v>13.718861</v>
      </c>
      <c r="AC171">
        <v>13.767915</v>
      </c>
      <c r="AD171">
        <v>13.823441000000001</v>
      </c>
      <c r="AE171">
        <v>13.891249999999999</v>
      </c>
      <c r="AF171">
        <v>13.968991000000001</v>
      </c>
      <c r="AG171">
        <v>14.065358</v>
      </c>
      <c r="AH171">
        <v>14.176416</v>
      </c>
      <c r="AI171">
        <v>14.291848999999999</v>
      </c>
      <c r="AJ171">
        <v>14.388506</v>
      </c>
      <c r="AK171">
        <v>14.475106</v>
      </c>
      <c r="AL171" s="109">
        <v>8.9999999999999993E-3</v>
      </c>
    </row>
    <row r="172" spans="1:38">
      <c r="B172" t="s">
        <v>1273</v>
      </c>
      <c r="C172" t="s">
        <v>2866</v>
      </c>
      <c r="D172" t="s">
        <v>3224</v>
      </c>
      <c r="E172" t="s">
        <v>1718</v>
      </c>
      <c r="F172">
        <v>12.17399</v>
      </c>
      <c r="G172">
        <v>12.207234</v>
      </c>
      <c r="H172">
        <v>12.354547</v>
      </c>
      <c r="I172">
        <v>12.447348</v>
      </c>
      <c r="J172">
        <v>12.576535</v>
      </c>
      <c r="K172">
        <v>12.756093999999999</v>
      </c>
      <c r="L172">
        <v>12.984404</v>
      </c>
      <c r="M172">
        <v>13.252844</v>
      </c>
      <c r="N172">
        <v>13.539478000000001</v>
      </c>
      <c r="O172">
        <v>13.607677000000001</v>
      </c>
      <c r="P172">
        <v>13.791698</v>
      </c>
      <c r="Q172">
        <v>13.938329</v>
      </c>
      <c r="R172">
        <v>14.040836000000001</v>
      </c>
      <c r="S172">
        <v>14.097208</v>
      </c>
      <c r="T172">
        <v>14.117717000000001</v>
      </c>
      <c r="U172">
        <v>14.127219999999999</v>
      </c>
      <c r="V172">
        <v>14.128342999999999</v>
      </c>
      <c r="W172">
        <v>14.123682000000001</v>
      </c>
      <c r="X172">
        <v>14.119745</v>
      </c>
      <c r="Y172">
        <v>14.116498</v>
      </c>
      <c r="Z172">
        <v>14.113765000000001</v>
      </c>
      <c r="AA172">
        <v>14.111502</v>
      </c>
      <c r="AB172">
        <v>14.109691</v>
      </c>
      <c r="AC172">
        <v>14.101913</v>
      </c>
      <c r="AD172">
        <v>14.101361000000001</v>
      </c>
      <c r="AE172">
        <v>14.101431</v>
      </c>
      <c r="AF172">
        <v>14.102192000000001</v>
      </c>
      <c r="AG172">
        <v>14.103839000000001</v>
      </c>
      <c r="AH172">
        <v>14.106538</v>
      </c>
      <c r="AI172">
        <v>14.110227999999999</v>
      </c>
      <c r="AJ172">
        <v>14.114551000000001</v>
      </c>
      <c r="AK172">
        <v>14.119119</v>
      </c>
      <c r="AL172" s="109">
        <v>5.0000000000000001E-3</v>
      </c>
    </row>
    <row r="173" spans="1:38">
      <c r="B173" t="s">
        <v>1282</v>
      </c>
      <c r="C173" t="s">
        <v>2868</v>
      </c>
      <c r="D173" t="s">
        <v>3225</v>
      </c>
      <c r="E173" t="s">
        <v>1718</v>
      </c>
      <c r="F173">
        <v>12.041197</v>
      </c>
      <c r="G173">
        <v>12.075243</v>
      </c>
      <c r="H173">
        <v>12.249264</v>
      </c>
      <c r="I173">
        <v>12.364709</v>
      </c>
      <c r="J173">
        <v>12.524457</v>
      </c>
      <c r="K173">
        <v>12.734984000000001</v>
      </c>
      <c r="L173">
        <v>12.998265999999999</v>
      </c>
      <c r="M173">
        <v>13.292603</v>
      </c>
      <c r="N173">
        <v>13.601611999999999</v>
      </c>
      <c r="O173">
        <v>13.603702999999999</v>
      </c>
      <c r="P173">
        <v>13.72095</v>
      </c>
      <c r="Q173">
        <v>13.823051</v>
      </c>
      <c r="R173">
        <v>13.88674</v>
      </c>
      <c r="S173">
        <v>13.911946</v>
      </c>
      <c r="T173">
        <v>13.912062000000001</v>
      </c>
      <c r="U173">
        <v>13.886786000000001</v>
      </c>
      <c r="V173">
        <v>13.856545000000001</v>
      </c>
      <c r="W173">
        <v>13.827242999999999</v>
      </c>
      <c r="X173">
        <v>13.793615000000001</v>
      </c>
      <c r="Y173">
        <v>13.756524000000001</v>
      </c>
      <c r="Z173">
        <v>13.717677999999999</v>
      </c>
      <c r="AA173">
        <v>13.683342</v>
      </c>
      <c r="AB173">
        <v>13.647736</v>
      </c>
      <c r="AC173">
        <v>13.611599</v>
      </c>
      <c r="AD173">
        <v>13.584353</v>
      </c>
      <c r="AE173">
        <v>13.553896</v>
      </c>
      <c r="AF173">
        <v>13.526783</v>
      </c>
      <c r="AG173">
        <v>13.500651</v>
      </c>
      <c r="AH173">
        <v>13.475502000000001</v>
      </c>
      <c r="AI173">
        <v>13.451409999999999</v>
      </c>
      <c r="AJ173">
        <v>13.428345999999999</v>
      </c>
      <c r="AK173">
        <v>13.406385</v>
      </c>
      <c r="AL173" s="109">
        <v>3.0000000000000001E-3</v>
      </c>
    </row>
    <row r="174" spans="1:38">
      <c r="B174" t="s">
        <v>2548</v>
      </c>
      <c r="C174" t="s">
        <v>2870</v>
      </c>
      <c r="D174" t="s">
        <v>3226</v>
      </c>
      <c r="E174" t="s">
        <v>1718</v>
      </c>
      <c r="F174">
        <v>10.610325</v>
      </c>
      <c r="G174">
        <v>10.707651</v>
      </c>
      <c r="H174">
        <v>11.030215</v>
      </c>
      <c r="I174">
        <v>11.221423</v>
      </c>
      <c r="J174">
        <v>11.435703999999999</v>
      </c>
      <c r="K174">
        <v>11.684262</v>
      </c>
      <c r="L174">
        <v>11.964089</v>
      </c>
      <c r="M174">
        <v>12.2705</v>
      </c>
      <c r="N174">
        <v>12.590438000000001</v>
      </c>
      <c r="O174">
        <v>12.670097</v>
      </c>
      <c r="P174">
        <v>12.847771</v>
      </c>
      <c r="Q174">
        <v>12.994916</v>
      </c>
      <c r="R174">
        <v>13.122529</v>
      </c>
      <c r="S174">
        <v>13.175064000000001</v>
      </c>
      <c r="T174">
        <v>13.191049</v>
      </c>
      <c r="U174">
        <v>13.179138999999999</v>
      </c>
      <c r="V174">
        <v>13.174061</v>
      </c>
      <c r="W174">
        <v>13.170579999999999</v>
      </c>
      <c r="X174">
        <v>13.168615000000001</v>
      </c>
      <c r="Y174">
        <v>13.168682</v>
      </c>
      <c r="Z174">
        <v>13.170483000000001</v>
      </c>
      <c r="AA174">
        <v>13.112534999999999</v>
      </c>
      <c r="AB174">
        <v>13.128779</v>
      </c>
      <c r="AC174">
        <v>13.146091999999999</v>
      </c>
      <c r="AD174">
        <v>13.170275999999999</v>
      </c>
      <c r="AE174">
        <v>13.203789</v>
      </c>
      <c r="AF174">
        <v>13.252024</v>
      </c>
      <c r="AG174">
        <v>13.308242999999999</v>
      </c>
      <c r="AH174">
        <v>13.374212999999999</v>
      </c>
      <c r="AI174">
        <v>13.442157</v>
      </c>
      <c r="AJ174">
        <v>13.526508</v>
      </c>
      <c r="AK174">
        <v>13.595105</v>
      </c>
      <c r="AL174" s="109">
        <v>8.0000000000000002E-3</v>
      </c>
    </row>
    <row r="175" spans="1:38">
      <c r="B175" t="s">
        <v>1577</v>
      </c>
      <c r="C175" t="s">
        <v>2872</v>
      </c>
      <c r="D175" t="s">
        <v>3227</v>
      </c>
      <c r="E175" t="s">
        <v>2729</v>
      </c>
      <c r="F175">
        <v>26.787324999999999</v>
      </c>
      <c r="G175">
        <v>26.787324999999999</v>
      </c>
      <c r="H175">
        <v>26.950589999999998</v>
      </c>
      <c r="I175">
        <v>27.066389000000001</v>
      </c>
      <c r="J175">
        <v>27.186810000000001</v>
      </c>
      <c r="K175">
        <v>27.351122</v>
      </c>
      <c r="L175">
        <v>27.568787</v>
      </c>
      <c r="M175">
        <v>27.845044999999999</v>
      </c>
      <c r="N175">
        <v>28.174744</v>
      </c>
      <c r="O175">
        <v>28.371984000000001</v>
      </c>
      <c r="P175">
        <v>28.695305000000001</v>
      </c>
      <c r="Q175">
        <v>28.939254999999999</v>
      </c>
      <c r="R175">
        <v>29.084841000000001</v>
      </c>
      <c r="S175">
        <v>29.142503999999999</v>
      </c>
      <c r="T175">
        <v>29.159268999999998</v>
      </c>
      <c r="U175">
        <v>29.166868000000001</v>
      </c>
      <c r="V175">
        <v>29.164541</v>
      </c>
      <c r="W175">
        <v>29.162163</v>
      </c>
      <c r="X175">
        <v>29.160435</v>
      </c>
      <c r="Y175">
        <v>29.159469999999999</v>
      </c>
      <c r="Z175">
        <v>29.159003999999999</v>
      </c>
      <c r="AA175">
        <v>29.158884</v>
      </c>
      <c r="AB175">
        <v>28.976557</v>
      </c>
      <c r="AC175">
        <v>28.989283</v>
      </c>
      <c r="AD175">
        <v>29.005552000000002</v>
      </c>
      <c r="AE175">
        <v>29.026018000000001</v>
      </c>
      <c r="AF175">
        <v>29.050884</v>
      </c>
      <c r="AG175">
        <v>29.079992000000001</v>
      </c>
      <c r="AH175">
        <v>29.112601999999999</v>
      </c>
      <c r="AI175">
        <v>29.146656</v>
      </c>
      <c r="AJ175">
        <v>29.180755999999999</v>
      </c>
      <c r="AK175">
        <v>29.213203</v>
      </c>
      <c r="AL175" s="109">
        <v>3.0000000000000001E-3</v>
      </c>
    </row>
    <row r="176" spans="1:38">
      <c r="B176" t="s">
        <v>2549</v>
      </c>
      <c r="C176" t="s">
        <v>2874</v>
      </c>
      <c r="D176" t="s">
        <v>3228</v>
      </c>
      <c r="E176" t="s">
        <v>2729</v>
      </c>
      <c r="F176">
        <v>0</v>
      </c>
      <c r="G176">
        <v>22.487862</v>
      </c>
      <c r="H176">
        <v>22.935108</v>
      </c>
      <c r="I176">
        <v>23.302744000000001</v>
      </c>
      <c r="J176">
        <v>23.663938999999999</v>
      </c>
      <c r="K176">
        <v>24.162012000000001</v>
      </c>
      <c r="L176">
        <v>24.829474999999999</v>
      </c>
      <c r="M176">
        <v>25.589469999999999</v>
      </c>
      <c r="N176">
        <v>26.448948000000001</v>
      </c>
      <c r="O176">
        <v>26.798634</v>
      </c>
      <c r="P176">
        <v>27.493675</v>
      </c>
      <c r="Q176">
        <v>28.006046000000001</v>
      </c>
      <c r="R176">
        <v>28.329343999999999</v>
      </c>
      <c r="S176">
        <v>28.423334000000001</v>
      </c>
      <c r="T176">
        <v>28.450196999999999</v>
      </c>
      <c r="U176">
        <v>28.466118000000002</v>
      </c>
      <c r="V176">
        <v>28.470490999999999</v>
      </c>
      <c r="W176">
        <v>28.468004000000001</v>
      </c>
      <c r="X176">
        <v>28.465357000000001</v>
      </c>
      <c r="Y176">
        <v>28.461123000000001</v>
      </c>
      <c r="Z176">
        <v>28.457477999999998</v>
      </c>
      <c r="AA176">
        <v>28.454339999999998</v>
      </c>
      <c r="AB176">
        <v>28.451682999999999</v>
      </c>
      <c r="AC176">
        <v>28.449404000000001</v>
      </c>
      <c r="AD176">
        <v>28.447431999999999</v>
      </c>
      <c r="AE176">
        <v>28.445744000000001</v>
      </c>
      <c r="AF176">
        <v>28.444224999999999</v>
      </c>
      <c r="AG176">
        <v>28.442875000000001</v>
      </c>
      <c r="AH176">
        <v>28.441690000000001</v>
      </c>
      <c r="AI176">
        <v>28.440626000000002</v>
      </c>
      <c r="AJ176">
        <v>28.439675999999999</v>
      </c>
      <c r="AK176">
        <v>28.438853999999999</v>
      </c>
      <c r="AL176" t="s">
        <v>146</v>
      </c>
    </row>
    <row r="177" spans="2:38">
      <c r="B177" t="s">
        <v>2550</v>
      </c>
      <c r="C177" t="s">
        <v>2876</v>
      </c>
      <c r="D177" t="s">
        <v>3229</v>
      </c>
      <c r="E177" t="s">
        <v>1718</v>
      </c>
      <c r="F177">
        <v>0</v>
      </c>
      <c r="G177">
        <v>17.977802000000001</v>
      </c>
      <c r="H177">
        <v>18.383469000000002</v>
      </c>
      <c r="I177">
        <v>18.501543000000002</v>
      </c>
      <c r="J177">
        <v>18.626356000000001</v>
      </c>
      <c r="K177">
        <v>18.795218999999999</v>
      </c>
      <c r="L177">
        <v>19.019141999999999</v>
      </c>
      <c r="M177">
        <v>19.294815</v>
      </c>
      <c r="N177">
        <v>19.628515</v>
      </c>
      <c r="O177">
        <v>19.733391000000001</v>
      </c>
      <c r="P177">
        <v>19.944051999999999</v>
      </c>
      <c r="Q177">
        <v>20.094597</v>
      </c>
      <c r="R177">
        <v>20.132363999999999</v>
      </c>
      <c r="S177">
        <v>20.200182000000002</v>
      </c>
      <c r="T177">
        <v>20.240563999999999</v>
      </c>
      <c r="U177">
        <v>20.274977</v>
      </c>
      <c r="V177">
        <v>20.302526</v>
      </c>
      <c r="W177">
        <v>20.329796000000002</v>
      </c>
      <c r="X177">
        <v>20.356361</v>
      </c>
      <c r="Y177">
        <v>20.38166</v>
      </c>
      <c r="Z177">
        <v>20.402687</v>
      </c>
      <c r="AA177">
        <v>20.420019</v>
      </c>
      <c r="AB177">
        <v>20.39677</v>
      </c>
      <c r="AC177">
        <v>20.404440000000001</v>
      </c>
      <c r="AD177">
        <v>20.415175999999999</v>
      </c>
      <c r="AE177">
        <v>20.429324999999999</v>
      </c>
      <c r="AF177">
        <v>20.447084</v>
      </c>
      <c r="AG177">
        <v>20.468346</v>
      </c>
      <c r="AH177">
        <v>20.492998</v>
      </c>
      <c r="AI177">
        <v>20.518720999999999</v>
      </c>
      <c r="AJ177">
        <v>20.545033</v>
      </c>
      <c r="AK177">
        <v>20.565187000000002</v>
      </c>
      <c r="AL177" t="s">
        <v>146</v>
      </c>
    </row>
    <row r="178" spans="2:38">
      <c r="B178" t="s">
        <v>1581</v>
      </c>
      <c r="C178" t="s">
        <v>2878</v>
      </c>
      <c r="D178" t="s">
        <v>3230</v>
      </c>
      <c r="E178" t="s">
        <v>2729</v>
      </c>
      <c r="F178">
        <v>0</v>
      </c>
      <c r="G178">
        <v>18.347479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t="s">
        <v>146</v>
      </c>
    </row>
    <row r="179" spans="2:38">
      <c r="B179" t="s">
        <v>2558</v>
      </c>
      <c r="C179" t="s">
        <v>2880</v>
      </c>
      <c r="D179" t="s">
        <v>3231</v>
      </c>
      <c r="F179">
        <v>14.746924</v>
      </c>
      <c r="G179">
        <v>14.809729000000001</v>
      </c>
      <c r="H179">
        <v>15.050865</v>
      </c>
      <c r="I179">
        <v>15.234272000000001</v>
      </c>
      <c r="J179">
        <v>15.473347</v>
      </c>
      <c r="K179">
        <v>15.775150999999999</v>
      </c>
      <c r="L179">
        <v>16.134912</v>
      </c>
      <c r="M179">
        <v>16.483378999999999</v>
      </c>
      <c r="N179">
        <v>16.758548999999999</v>
      </c>
      <c r="O179">
        <v>16.824480000000001</v>
      </c>
      <c r="P179">
        <v>16.947185999999999</v>
      </c>
      <c r="Q179">
        <v>17.027269</v>
      </c>
      <c r="R179">
        <v>17.075586000000001</v>
      </c>
      <c r="S179">
        <v>17.082187999999999</v>
      </c>
      <c r="T179">
        <v>17.069658</v>
      </c>
      <c r="U179">
        <v>17.051978999999999</v>
      </c>
      <c r="V179">
        <v>17.03791</v>
      </c>
      <c r="W179">
        <v>17.025679</v>
      </c>
      <c r="X179">
        <v>17.013607</v>
      </c>
      <c r="Y179">
        <v>17.007957000000001</v>
      </c>
      <c r="Z179">
        <v>17.008704999999999</v>
      </c>
      <c r="AA179">
        <v>16.972549000000001</v>
      </c>
      <c r="AB179">
        <v>16.971419999999998</v>
      </c>
      <c r="AC179">
        <v>16.972387000000001</v>
      </c>
      <c r="AD179">
        <v>16.976496000000001</v>
      </c>
      <c r="AE179">
        <v>16.987123</v>
      </c>
      <c r="AF179">
        <v>17.000826</v>
      </c>
      <c r="AG179">
        <v>17.021622000000001</v>
      </c>
      <c r="AH179">
        <v>17.047722</v>
      </c>
      <c r="AI179">
        <v>17.074342999999999</v>
      </c>
      <c r="AJ179">
        <v>17.096679999999999</v>
      </c>
      <c r="AK179">
        <v>17.116541000000002</v>
      </c>
      <c r="AL179" s="109">
        <v>5.0000000000000001E-3</v>
      </c>
    </row>
    <row r="180" spans="2:38">
      <c r="B180" t="s">
        <v>1223</v>
      </c>
      <c r="D180" t="s">
        <v>3232</v>
      </c>
    </row>
    <row r="181" spans="2:38">
      <c r="B181" t="s">
        <v>1266</v>
      </c>
      <c r="C181" t="s">
        <v>2883</v>
      </c>
      <c r="D181" t="s">
        <v>3233</v>
      </c>
      <c r="E181" t="s">
        <v>2729</v>
      </c>
      <c r="F181">
        <v>9.6279889999999995</v>
      </c>
      <c r="G181">
        <v>9.6664589999999997</v>
      </c>
      <c r="H181">
        <v>9.9801870000000008</v>
      </c>
      <c r="I181">
        <v>10.161771</v>
      </c>
      <c r="J181">
        <v>10.402438</v>
      </c>
      <c r="K181">
        <v>10.695452</v>
      </c>
      <c r="L181">
        <v>11.029489999999999</v>
      </c>
      <c r="M181">
        <v>11.358034999999999</v>
      </c>
      <c r="N181">
        <v>11.711732</v>
      </c>
      <c r="O181">
        <v>11.894513999999999</v>
      </c>
      <c r="P181">
        <v>12.208372000000001</v>
      </c>
      <c r="Q181">
        <v>12.491807</v>
      </c>
      <c r="R181">
        <v>12.755981999999999</v>
      </c>
      <c r="S181">
        <v>12.893155</v>
      </c>
      <c r="T181">
        <v>12.888268</v>
      </c>
      <c r="U181">
        <v>12.884753</v>
      </c>
      <c r="V181">
        <v>12.838404000000001</v>
      </c>
      <c r="W181">
        <v>12.843457000000001</v>
      </c>
      <c r="X181">
        <v>12.850349</v>
      </c>
      <c r="Y181">
        <v>12.858241</v>
      </c>
      <c r="Z181">
        <v>12.865976</v>
      </c>
      <c r="AA181">
        <v>12.872776999999999</v>
      </c>
      <c r="AB181">
        <v>12.878271</v>
      </c>
      <c r="AC181">
        <v>12.882441</v>
      </c>
      <c r="AD181">
        <v>12.88162</v>
      </c>
      <c r="AE181">
        <v>12.880934</v>
      </c>
      <c r="AF181">
        <v>12.880345999999999</v>
      </c>
      <c r="AG181">
        <v>12.879842</v>
      </c>
      <c r="AH181">
        <v>12.879422999999999</v>
      </c>
      <c r="AI181">
        <v>12.879049</v>
      </c>
      <c r="AJ181">
        <v>12.878738</v>
      </c>
      <c r="AK181">
        <v>12.878475</v>
      </c>
      <c r="AL181" s="109">
        <v>8.9999999999999993E-3</v>
      </c>
    </row>
    <row r="182" spans="2:38">
      <c r="B182" t="s">
        <v>1352</v>
      </c>
      <c r="C182" t="s">
        <v>2885</v>
      </c>
      <c r="D182" t="s">
        <v>3234</v>
      </c>
      <c r="E182" t="s">
        <v>1718</v>
      </c>
      <c r="F182">
        <v>7.0474810000000003</v>
      </c>
      <c r="G182">
        <v>7.0732039999999996</v>
      </c>
      <c r="H182">
        <v>7.2956570000000003</v>
      </c>
      <c r="I182">
        <v>7.4102370000000004</v>
      </c>
      <c r="J182">
        <v>7.5453900000000003</v>
      </c>
      <c r="K182">
        <v>7.7151610000000002</v>
      </c>
      <c r="L182">
        <v>7.9157479999999998</v>
      </c>
      <c r="M182">
        <v>8.1261480000000006</v>
      </c>
      <c r="N182">
        <v>8.3583099999999995</v>
      </c>
      <c r="O182">
        <v>8.4422680000000003</v>
      </c>
      <c r="P182">
        <v>8.6481429999999992</v>
      </c>
      <c r="Q182">
        <v>8.8324020000000001</v>
      </c>
      <c r="R182">
        <v>9.0036450000000006</v>
      </c>
      <c r="S182">
        <v>9.1209609999999994</v>
      </c>
      <c r="T182">
        <v>9.1663910000000008</v>
      </c>
      <c r="U182">
        <v>9.2054310000000008</v>
      </c>
      <c r="V182">
        <v>9.2044530000000009</v>
      </c>
      <c r="W182">
        <v>9.2035280000000004</v>
      </c>
      <c r="X182">
        <v>9.202572</v>
      </c>
      <c r="Y182">
        <v>9.2015670000000007</v>
      </c>
      <c r="Z182">
        <v>9.2005250000000007</v>
      </c>
      <c r="AA182">
        <v>9.1994419999999995</v>
      </c>
      <c r="AB182">
        <v>9.1983250000000005</v>
      </c>
      <c r="AC182">
        <v>9.1971819999999997</v>
      </c>
      <c r="AD182">
        <v>9.1964439999999996</v>
      </c>
      <c r="AE182">
        <v>9.1956740000000003</v>
      </c>
      <c r="AF182">
        <v>9.1948749999999997</v>
      </c>
      <c r="AG182">
        <v>9.1940369999999998</v>
      </c>
      <c r="AH182">
        <v>9.1931650000000005</v>
      </c>
      <c r="AI182">
        <v>9.1922569999999997</v>
      </c>
      <c r="AJ182">
        <v>9.1913070000000001</v>
      </c>
      <c r="AK182">
        <v>9.190315</v>
      </c>
      <c r="AL182" s="109">
        <v>8.9999999999999993E-3</v>
      </c>
    </row>
    <row r="183" spans="2:38">
      <c r="B183" t="s">
        <v>1273</v>
      </c>
      <c r="C183" t="s">
        <v>2887</v>
      </c>
      <c r="D183" t="s">
        <v>3235</v>
      </c>
      <c r="E183" t="s">
        <v>1718</v>
      </c>
      <c r="F183">
        <v>7.1174860000000004</v>
      </c>
      <c r="G183">
        <v>7.1466979999999998</v>
      </c>
      <c r="H183">
        <v>7.3825180000000001</v>
      </c>
      <c r="I183">
        <v>7.5122929999999997</v>
      </c>
      <c r="J183">
        <v>7.6864369999999997</v>
      </c>
      <c r="K183">
        <v>7.9025819999999998</v>
      </c>
      <c r="L183">
        <v>8.1564060000000005</v>
      </c>
      <c r="M183">
        <v>8.4035229999999999</v>
      </c>
      <c r="N183">
        <v>8.6499299999999995</v>
      </c>
      <c r="O183">
        <v>8.7334549999999993</v>
      </c>
      <c r="P183">
        <v>8.9437850000000001</v>
      </c>
      <c r="Q183">
        <v>9.1305890000000005</v>
      </c>
      <c r="R183">
        <v>9.3022749999999998</v>
      </c>
      <c r="S183">
        <v>9.4170879999999997</v>
      </c>
      <c r="T183">
        <v>9.4591580000000004</v>
      </c>
      <c r="U183">
        <v>9.4781490000000002</v>
      </c>
      <c r="V183">
        <v>9.4757560000000005</v>
      </c>
      <c r="W183">
        <v>9.4732800000000008</v>
      </c>
      <c r="X183">
        <v>9.4709350000000008</v>
      </c>
      <c r="Y183">
        <v>9.4709020000000006</v>
      </c>
      <c r="Z183">
        <v>9.4708769999999998</v>
      </c>
      <c r="AA183">
        <v>9.4708570000000005</v>
      </c>
      <c r="AB183">
        <v>9.4708410000000001</v>
      </c>
      <c r="AC183">
        <v>9.4708260000000006</v>
      </c>
      <c r="AD183">
        <v>9.4708159999999992</v>
      </c>
      <c r="AE183">
        <v>9.4708079999999999</v>
      </c>
      <c r="AF183">
        <v>9.4708000000000006</v>
      </c>
      <c r="AG183">
        <v>9.4707950000000007</v>
      </c>
      <c r="AH183">
        <v>9.4707919999999994</v>
      </c>
      <c r="AI183">
        <v>9.4707849999999993</v>
      </c>
      <c r="AJ183">
        <v>9.4707819999999998</v>
      </c>
      <c r="AK183">
        <v>9.4707790000000003</v>
      </c>
      <c r="AL183" s="109">
        <v>8.9999999999999993E-3</v>
      </c>
    </row>
    <row r="184" spans="2:38">
      <c r="B184" t="s">
        <v>1282</v>
      </c>
      <c r="C184" t="s">
        <v>2889</v>
      </c>
      <c r="D184" t="s">
        <v>3236</v>
      </c>
      <c r="E184" t="s">
        <v>1718</v>
      </c>
      <c r="F184">
        <v>6.9478549999999997</v>
      </c>
      <c r="G184">
        <v>6.9985309999999998</v>
      </c>
      <c r="H184">
        <v>7.2382489999999997</v>
      </c>
      <c r="I184">
        <v>7.3772080000000004</v>
      </c>
      <c r="J184">
        <v>7.5609469999999996</v>
      </c>
      <c r="K184">
        <v>7.794054</v>
      </c>
      <c r="L184">
        <v>8.0694979999999994</v>
      </c>
      <c r="M184">
        <v>8.3676130000000004</v>
      </c>
      <c r="N184">
        <v>8.649756</v>
      </c>
      <c r="O184">
        <v>8.7632680000000001</v>
      </c>
      <c r="P184">
        <v>8.9898070000000008</v>
      </c>
      <c r="Q184">
        <v>9.1897099999999998</v>
      </c>
      <c r="R184">
        <v>9.3693430000000006</v>
      </c>
      <c r="S184">
        <v>9.484864</v>
      </c>
      <c r="T184">
        <v>9.5156530000000004</v>
      </c>
      <c r="U184">
        <v>9.5301369999999999</v>
      </c>
      <c r="V184">
        <v>9.5297319999999992</v>
      </c>
      <c r="W184">
        <v>9.5296690000000002</v>
      </c>
      <c r="X184">
        <v>9.5299200000000006</v>
      </c>
      <c r="Y184">
        <v>9.5304579999999994</v>
      </c>
      <c r="Z184">
        <v>9.5312669999999997</v>
      </c>
      <c r="AA184">
        <v>9.5330080000000006</v>
      </c>
      <c r="AB184">
        <v>9.5342169999999999</v>
      </c>
      <c r="AC184">
        <v>9.5357909999999997</v>
      </c>
      <c r="AD184">
        <v>9.5376049999999992</v>
      </c>
      <c r="AE184">
        <v>9.5394389999999998</v>
      </c>
      <c r="AF184">
        <v>9.5414919999999999</v>
      </c>
      <c r="AG184">
        <v>9.5442389999999993</v>
      </c>
      <c r="AH184">
        <v>9.5472380000000001</v>
      </c>
      <c r="AI184">
        <v>9.5502880000000001</v>
      </c>
      <c r="AJ184">
        <v>9.5537770000000002</v>
      </c>
      <c r="AK184">
        <v>9.5575220000000005</v>
      </c>
      <c r="AL184" s="109">
        <v>0.01</v>
      </c>
    </row>
    <row r="185" spans="2:38">
      <c r="B185" t="s">
        <v>2548</v>
      </c>
      <c r="C185" t="s">
        <v>2891</v>
      </c>
      <c r="D185" t="s">
        <v>3237</v>
      </c>
      <c r="E185" t="s">
        <v>2759</v>
      </c>
      <c r="F185">
        <v>7.011361</v>
      </c>
      <c r="G185">
        <v>7.0356009999999998</v>
      </c>
      <c r="H185">
        <v>7.2574319999999997</v>
      </c>
      <c r="I185">
        <v>7.3692260000000003</v>
      </c>
      <c r="J185">
        <v>7.5038590000000003</v>
      </c>
      <c r="K185">
        <v>7.6688330000000002</v>
      </c>
      <c r="L185">
        <v>7.8648199999999999</v>
      </c>
      <c r="M185">
        <v>8.0723839999999996</v>
      </c>
      <c r="N185">
        <v>8.3035549999999994</v>
      </c>
      <c r="O185">
        <v>8.3870310000000003</v>
      </c>
      <c r="P185">
        <v>8.5929029999999997</v>
      </c>
      <c r="Q185">
        <v>8.7792209999999997</v>
      </c>
      <c r="R185">
        <v>8.9525780000000008</v>
      </c>
      <c r="S185">
        <v>9.0719580000000004</v>
      </c>
      <c r="T185">
        <v>9.1197920000000003</v>
      </c>
      <c r="U185">
        <v>9.1619659999999996</v>
      </c>
      <c r="V185">
        <v>9.1619659999999996</v>
      </c>
      <c r="W185">
        <v>9.1619659999999996</v>
      </c>
      <c r="X185">
        <v>9.1619659999999996</v>
      </c>
      <c r="Y185">
        <v>9.1619670000000006</v>
      </c>
      <c r="Z185">
        <v>9.1619659999999996</v>
      </c>
      <c r="AA185">
        <v>9.1619659999999996</v>
      </c>
      <c r="AB185">
        <v>9.1619659999999996</v>
      </c>
      <c r="AC185">
        <v>9.1619670000000006</v>
      </c>
      <c r="AD185">
        <v>9.1619650000000004</v>
      </c>
      <c r="AE185">
        <v>9.1619659999999996</v>
      </c>
      <c r="AF185">
        <v>9.1619659999999996</v>
      </c>
      <c r="AG185">
        <v>9.1619659999999996</v>
      </c>
      <c r="AH185">
        <v>9.1619659999999996</v>
      </c>
      <c r="AI185">
        <v>9.1619670000000006</v>
      </c>
      <c r="AJ185">
        <v>9.1619659999999996</v>
      </c>
      <c r="AK185">
        <v>9.1619670000000006</v>
      </c>
      <c r="AL185" s="109">
        <v>8.9999999999999993E-3</v>
      </c>
    </row>
    <row r="186" spans="2:38">
      <c r="B186" t="s">
        <v>1577</v>
      </c>
      <c r="C186" t="s">
        <v>2893</v>
      </c>
      <c r="D186" t="s">
        <v>3238</v>
      </c>
      <c r="E186" t="s">
        <v>1718</v>
      </c>
      <c r="F186">
        <v>16.819813</v>
      </c>
      <c r="G186">
        <v>16.819811000000001</v>
      </c>
      <c r="H186">
        <v>17.332964</v>
      </c>
      <c r="I186">
        <v>17.523845999999999</v>
      </c>
      <c r="J186">
        <v>17.778500000000001</v>
      </c>
      <c r="K186">
        <v>18.107296000000002</v>
      </c>
      <c r="L186">
        <v>18.519144000000001</v>
      </c>
      <c r="M186">
        <v>19.020229</v>
      </c>
      <c r="N186">
        <v>19.603190999999999</v>
      </c>
      <c r="O186">
        <v>19.843729</v>
      </c>
      <c r="P186">
        <v>20.240113999999998</v>
      </c>
      <c r="Q186">
        <v>20.605962999999999</v>
      </c>
      <c r="R186">
        <v>20.924910000000001</v>
      </c>
      <c r="S186">
        <v>21.073983999999999</v>
      </c>
      <c r="T186">
        <v>21.054535000000001</v>
      </c>
      <c r="U186">
        <v>21.032782000000001</v>
      </c>
      <c r="V186">
        <v>21.003737999999998</v>
      </c>
      <c r="W186">
        <v>20.977208999999998</v>
      </c>
      <c r="X186">
        <v>20.953341000000002</v>
      </c>
      <c r="Y186">
        <v>20.931951999999999</v>
      </c>
      <c r="Z186">
        <v>20.912388</v>
      </c>
      <c r="AA186">
        <v>20.894171</v>
      </c>
      <c r="AB186">
        <v>20.877295</v>
      </c>
      <c r="AC186">
        <v>20.862269999999999</v>
      </c>
      <c r="AD186">
        <v>20.847926999999999</v>
      </c>
      <c r="AE186">
        <v>20.834236000000001</v>
      </c>
      <c r="AF186">
        <v>20.821149999999999</v>
      </c>
      <c r="AG186">
        <v>20.808759999999999</v>
      </c>
      <c r="AH186">
        <v>20.797305999999999</v>
      </c>
      <c r="AI186">
        <v>20.785789000000001</v>
      </c>
      <c r="AJ186">
        <v>20.774338</v>
      </c>
      <c r="AK186">
        <v>20.763107000000002</v>
      </c>
      <c r="AL186" s="109">
        <v>7.0000000000000001E-3</v>
      </c>
    </row>
    <row r="187" spans="2:38">
      <c r="B187" t="s">
        <v>2549</v>
      </c>
      <c r="C187" t="s">
        <v>2895</v>
      </c>
      <c r="D187" t="s">
        <v>3239</v>
      </c>
      <c r="E187" t="s">
        <v>1718</v>
      </c>
      <c r="F187">
        <v>0</v>
      </c>
      <c r="G187">
        <v>14.139643</v>
      </c>
      <c r="H187">
        <v>14.560736</v>
      </c>
      <c r="I187">
        <v>14.812073</v>
      </c>
      <c r="J187">
        <v>15.091984999999999</v>
      </c>
      <c r="K187">
        <v>15.493425999999999</v>
      </c>
      <c r="L187">
        <v>16.003422</v>
      </c>
      <c r="M187">
        <v>16.406618000000002</v>
      </c>
      <c r="N187">
        <v>16.805558999999999</v>
      </c>
      <c r="O187">
        <v>16.961532999999999</v>
      </c>
      <c r="P187">
        <v>17.327591000000002</v>
      </c>
      <c r="Q187">
        <v>17.657979999999998</v>
      </c>
      <c r="R187">
        <v>17.941500000000001</v>
      </c>
      <c r="S187">
        <v>18.122885</v>
      </c>
      <c r="T187">
        <v>18.205462000000001</v>
      </c>
      <c r="U187">
        <v>18.216125000000002</v>
      </c>
      <c r="V187">
        <v>18.144575</v>
      </c>
      <c r="W187">
        <v>18.154316000000001</v>
      </c>
      <c r="X187">
        <v>18.16431</v>
      </c>
      <c r="Y187">
        <v>18.177004</v>
      </c>
      <c r="Z187">
        <v>18.192522</v>
      </c>
      <c r="AA187">
        <v>18.210830999999999</v>
      </c>
      <c r="AB187">
        <v>18.231477999999999</v>
      </c>
      <c r="AC187">
        <v>18.25367</v>
      </c>
      <c r="AD187">
        <v>18.276084999999998</v>
      </c>
      <c r="AE187">
        <v>18.297663</v>
      </c>
      <c r="AF187">
        <v>18.317194000000001</v>
      </c>
      <c r="AG187">
        <v>18.33419</v>
      </c>
      <c r="AH187">
        <v>18.348655999999998</v>
      </c>
      <c r="AI187">
        <v>18.359971999999999</v>
      </c>
      <c r="AJ187">
        <v>18.369185999999999</v>
      </c>
      <c r="AK187">
        <v>18.37031</v>
      </c>
      <c r="AL187" t="s">
        <v>146</v>
      </c>
    </row>
    <row r="188" spans="2:38">
      <c r="B188" t="s">
        <v>2550</v>
      </c>
      <c r="C188" t="s">
        <v>2897</v>
      </c>
      <c r="D188" t="s">
        <v>3240</v>
      </c>
      <c r="E188" t="s">
        <v>1718</v>
      </c>
      <c r="F188">
        <v>0</v>
      </c>
      <c r="G188">
        <v>10.285843</v>
      </c>
      <c r="H188">
        <v>10.642523000000001</v>
      </c>
      <c r="I188">
        <v>10.791689999999999</v>
      </c>
      <c r="J188">
        <v>10.992084999999999</v>
      </c>
      <c r="K188">
        <v>11.248923</v>
      </c>
      <c r="L188">
        <v>11.562239</v>
      </c>
      <c r="M188">
        <v>11.907316</v>
      </c>
      <c r="N188">
        <v>12.301043999999999</v>
      </c>
      <c r="O188">
        <v>12.421396</v>
      </c>
      <c r="P188">
        <v>12.696766999999999</v>
      </c>
      <c r="Q188">
        <v>12.936673000000001</v>
      </c>
      <c r="R188">
        <v>13.140245</v>
      </c>
      <c r="S188">
        <v>13.253111000000001</v>
      </c>
      <c r="T188">
        <v>13.249378</v>
      </c>
      <c r="U188">
        <v>13.245314</v>
      </c>
      <c r="V188">
        <v>13.238481</v>
      </c>
      <c r="W188">
        <v>13.22791</v>
      </c>
      <c r="X188">
        <v>13.215125</v>
      </c>
      <c r="Y188">
        <v>13.204836</v>
      </c>
      <c r="Z188">
        <v>13.196527</v>
      </c>
      <c r="AA188">
        <v>13.189848</v>
      </c>
      <c r="AB188">
        <v>13.184763999999999</v>
      </c>
      <c r="AC188">
        <v>13.181134999999999</v>
      </c>
      <c r="AD188">
        <v>13.178622000000001</v>
      </c>
      <c r="AE188">
        <v>13.176952999999999</v>
      </c>
      <c r="AF188">
        <v>13.176123</v>
      </c>
      <c r="AG188">
        <v>13.154303000000001</v>
      </c>
      <c r="AH188">
        <v>13.178609</v>
      </c>
      <c r="AI188">
        <v>13.212623000000001</v>
      </c>
      <c r="AJ188">
        <v>13.265437</v>
      </c>
      <c r="AK188">
        <v>13.330511</v>
      </c>
      <c r="AL188" t="s">
        <v>146</v>
      </c>
    </row>
    <row r="189" spans="2:38">
      <c r="B189" t="s">
        <v>1581</v>
      </c>
      <c r="C189" t="s">
        <v>2899</v>
      </c>
      <c r="D189" t="s">
        <v>3241</v>
      </c>
      <c r="E189" t="s">
        <v>1718</v>
      </c>
      <c r="F189">
        <v>0</v>
      </c>
      <c r="G189">
        <v>11.520413</v>
      </c>
      <c r="H189">
        <v>11.520413</v>
      </c>
      <c r="I189">
        <v>11.520414000000001</v>
      </c>
      <c r="J189">
        <v>11.520415</v>
      </c>
      <c r="K189">
        <v>11.520415</v>
      </c>
      <c r="L189">
        <v>11.520414000000001</v>
      </c>
      <c r="M189">
        <v>11.520415</v>
      </c>
      <c r="N189">
        <v>11.520415</v>
      </c>
      <c r="O189">
        <v>11.520414000000001</v>
      </c>
      <c r="P189">
        <v>11.520415</v>
      </c>
      <c r="Q189">
        <v>11.520415</v>
      </c>
      <c r="R189">
        <v>11.520415</v>
      </c>
      <c r="S189">
        <v>11.520414000000001</v>
      </c>
      <c r="T189">
        <v>11.520414000000001</v>
      </c>
      <c r="U189">
        <v>11.520415</v>
      </c>
      <c r="V189">
        <v>11.520414000000001</v>
      </c>
      <c r="W189">
        <v>11.520414000000001</v>
      </c>
      <c r="X189">
        <v>11.520414000000001</v>
      </c>
      <c r="Y189">
        <v>11.520415</v>
      </c>
      <c r="Z189">
        <v>11.520414000000001</v>
      </c>
      <c r="AA189">
        <v>11.520415</v>
      </c>
      <c r="AB189">
        <v>11.520414000000001</v>
      </c>
      <c r="AC189">
        <v>11.520414000000001</v>
      </c>
      <c r="AD189">
        <v>11.520414000000001</v>
      </c>
      <c r="AE189">
        <v>11.520415</v>
      </c>
      <c r="AF189">
        <v>11.520414000000001</v>
      </c>
      <c r="AG189">
        <v>11.520413</v>
      </c>
      <c r="AH189">
        <v>11.520414000000001</v>
      </c>
      <c r="AI189">
        <v>11.520415</v>
      </c>
      <c r="AJ189">
        <v>11.520415</v>
      </c>
      <c r="AK189">
        <v>11.520413</v>
      </c>
      <c r="AL189" t="s">
        <v>146</v>
      </c>
    </row>
    <row r="190" spans="2:38">
      <c r="B190" t="s">
        <v>2559</v>
      </c>
      <c r="C190" t="s">
        <v>2901</v>
      </c>
      <c r="D190" t="s">
        <v>3242</v>
      </c>
      <c r="F190">
        <v>8.8458699999999997</v>
      </c>
      <c r="G190">
        <v>8.8800129999999999</v>
      </c>
      <c r="H190">
        <v>9.1656969999999998</v>
      </c>
      <c r="I190">
        <v>9.3301110000000005</v>
      </c>
      <c r="J190">
        <v>9.5294550000000005</v>
      </c>
      <c r="K190">
        <v>9.7733670000000004</v>
      </c>
      <c r="L190">
        <v>10.056069000000001</v>
      </c>
      <c r="M190">
        <v>10.343097999999999</v>
      </c>
      <c r="N190">
        <v>10.656442</v>
      </c>
      <c r="O190">
        <v>10.799242</v>
      </c>
      <c r="P190">
        <v>11.073076</v>
      </c>
      <c r="Q190">
        <v>11.320938</v>
      </c>
      <c r="R190">
        <v>11.553153</v>
      </c>
      <c r="S190">
        <v>11.685980000000001</v>
      </c>
      <c r="T190">
        <v>11.702640000000001</v>
      </c>
      <c r="U190">
        <v>11.718913000000001</v>
      </c>
      <c r="V190">
        <v>11.692606</v>
      </c>
      <c r="W190">
        <v>11.698216</v>
      </c>
      <c r="X190">
        <v>11.704905999999999</v>
      </c>
      <c r="Y190">
        <v>11.712166</v>
      </c>
      <c r="Z190">
        <v>11.719282</v>
      </c>
      <c r="AA190">
        <v>11.72578</v>
      </c>
      <c r="AB190">
        <v>11.731474</v>
      </c>
      <c r="AC190">
        <v>11.737812</v>
      </c>
      <c r="AD190">
        <v>11.741222</v>
      </c>
      <c r="AE190">
        <v>11.744752999999999</v>
      </c>
      <c r="AF190">
        <v>11.748391</v>
      </c>
      <c r="AG190">
        <v>11.752133000000001</v>
      </c>
      <c r="AH190">
        <v>11.755996</v>
      </c>
      <c r="AI190">
        <v>11.759956000000001</v>
      </c>
      <c r="AJ190">
        <v>11.764036000000001</v>
      </c>
      <c r="AK190">
        <v>11.768231</v>
      </c>
      <c r="AL190" s="109">
        <v>8.9999999999999993E-3</v>
      </c>
    </row>
    <row r="191" spans="2:38">
      <c r="B191" t="s">
        <v>2553</v>
      </c>
      <c r="D191" t="s">
        <v>3243</v>
      </c>
    </row>
    <row r="192" spans="2:38">
      <c r="B192" t="s">
        <v>1266</v>
      </c>
      <c r="C192" t="s">
        <v>2904</v>
      </c>
      <c r="D192" t="s">
        <v>3244</v>
      </c>
      <c r="E192" t="s">
        <v>2729</v>
      </c>
      <c r="F192">
        <v>6.2325189999999999</v>
      </c>
      <c r="G192">
        <v>6.2807219999999999</v>
      </c>
      <c r="H192">
        <v>6.3487799999999996</v>
      </c>
      <c r="I192">
        <v>6.4592390000000002</v>
      </c>
      <c r="J192">
        <v>6.5814890000000004</v>
      </c>
      <c r="K192">
        <v>6.7364750000000004</v>
      </c>
      <c r="L192">
        <v>6.9128429999999996</v>
      </c>
      <c r="M192">
        <v>7.1062729999999998</v>
      </c>
      <c r="N192">
        <v>7.3048200000000003</v>
      </c>
      <c r="O192">
        <v>7.4072100000000001</v>
      </c>
      <c r="P192">
        <v>7.5498659999999997</v>
      </c>
      <c r="Q192">
        <v>7.6694149999999999</v>
      </c>
      <c r="R192">
        <v>7.7749240000000004</v>
      </c>
      <c r="S192">
        <v>7.8383240000000001</v>
      </c>
      <c r="T192">
        <v>7.8471390000000003</v>
      </c>
      <c r="U192">
        <v>7.8518119999999998</v>
      </c>
      <c r="V192">
        <v>7.8540320000000001</v>
      </c>
      <c r="W192">
        <v>7.8594980000000003</v>
      </c>
      <c r="X192">
        <v>7.8607889999999996</v>
      </c>
      <c r="Y192">
        <v>7.8628609999999997</v>
      </c>
      <c r="Z192">
        <v>7.8650349999999998</v>
      </c>
      <c r="AA192">
        <v>7.8570500000000001</v>
      </c>
      <c r="AB192">
        <v>7.8601799999999997</v>
      </c>
      <c r="AC192">
        <v>7.8641920000000001</v>
      </c>
      <c r="AD192">
        <v>7.8690360000000004</v>
      </c>
      <c r="AE192">
        <v>7.8742210000000004</v>
      </c>
      <c r="AF192">
        <v>7.8798190000000004</v>
      </c>
      <c r="AG192">
        <v>7.8855050000000002</v>
      </c>
      <c r="AH192">
        <v>7.8908719999999999</v>
      </c>
      <c r="AI192">
        <v>7.8953519999999999</v>
      </c>
      <c r="AJ192">
        <v>7.8990919999999996</v>
      </c>
      <c r="AK192">
        <v>7.9021860000000004</v>
      </c>
      <c r="AL192" s="109">
        <v>8.0000000000000002E-3</v>
      </c>
    </row>
    <row r="193" spans="2:38">
      <c r="B193" t="s">
        <v>1352</v>
      </c>
      <c r="C193" t="s">
        <v>2906</v>
      </c>
      <c r="D193" t="s">
        <v>3245</v>
      </c>
      <c r="E193" t="s">
        <v>1718</v>
      </c>
      <c r="F193">
        <v>6.020702</v>
      </c>
      <c r="G193">
        <v>6.054856</v>
      </c>
      <c r="H193">
        <v>6.2114760000000002</v>
      </c>
      <c r="I193">
        <v>6.3087010000000001</v>
      </c>
      <c r="J193">
        <v>6.4235530000000001</v>
      </c>
      <c r="K193">
        <v>6.5529989999999998</v>
      </c>
      <c r="L193">
        <v>6.6987959999999998</v>
      </c>
      <c r="M193">
        <v>6.8489579999999997</v>
      </c>
      <c r="N193">
        <v>6.9989400000000002</v>
      </c>
      <c r="O193">
        <v>7.0536630000000002</v>
      </c>
      <c r="P193">
        <v>7.1696350000000004</v>
      </c>
      <c r="Q193">
        <v>7.2810740000000003</v>
      </c>
      <c r="R193">
        <v>7.3830869999999997</v>
      </c>
      <c r="S193">
        <v>7.4435370000000001</v>
      </c>
      <c r="T193">
        <v>7.4508479999999997</v>
      </c>
      <c r="U193">
        <v>7.4517550000000004</v>
      </c>
      <c r="V193">
        <v>7.4497450000000001</v>
      </c>
      <c r="W193">
        <v>7.4475150000000001</v>
      </c>
      <c r="X193">
        <v>7.4457719999999998</v>
      </c>
      <c r="Y193">
        <v>7.4444710000000001</v>
      </c>
      <c r="Z193">
        <v>7.4435580000000003</v>
      </c>
      <c r="AA193">
        <v>7.4429829999999999</v>
      </c>
      <c r="AB193">
        <v>7.4427659999999998</v>
      </c>
      <c r="AC193">
        <v>7.416048</v>
      </c>
      <c r="AD193">
        <v>7.4204160000000003</v>
      </c>
      <c r="AE193">
        <v>7.4259050000000002</v>
      </c>
      <c r="AF193">
        <v>7.4326689999999997</v>
      </c>
      <c r="AG193">
        <v>7.4406359999999996</v>
      </c>
      <c r="AH193">
        <v>7.4496909999999996</v>
      </c>
      <c r="AI193">
        <v>7.4591969999999996</v>
      </c>
      <c r="AJ193">
        <v>7.4689189999999996</v>
      </c>
      <c r="AK193">
        <v>7.4781190000000004</v>
      </c>
      <c r="AL193" s="109">
        <v>7.0000000000000001E-3</v>
      </c>
    </row>
    <row r="194" spans="2:38">
      <c r="B194" t="s">
        <v>1273</v>
      </c>
      <c r="C194" t="s">
        <v>2908</v>
      </c>
      <c r="D194" t="s">
        <v>3246</v>
      </c>
      <c r="E194" t="s">
        <v>1718</v>
      </c>
      <c r="F194">
        <v>6.2882499999999997</v>
      </c>
      <c r="G194">
        <v>6.3179600000000002</v>
      </c>
      <c r="H194">
        <v>6.4891230000000002</v>
      </c>
      <c r="I194">
        <v>6.5908939999999996</v>
      </c>
      <c r="J194">
        <v>6.7208959999999998</v>
      </c>
      <c r="K194">
        <v>6.8815150000000003</v>
      </c>
      <c r="L194">
        <v>7.0626939999999996</v>
      </c>
      <c r="M194">
        <v>7.2303360000000003</v>
      </c>
      <c r="N194">
        <v>7.4034659999999999</v>
      </c>
      <c r="O194">
        <v>7.4640149999999998</v>
      </c>
      <c r="P194">
        <v>7.6072559999999996</v>
      </c>
      <c r="Q194">
        <v>7.7269930000000002</v>
      </c>
      <c r="R194">
        <v>7.8288859999999998</v>
      </c>
      <c r="S194">
        <v>7.8878360000000001</v>
      </c>
      <c r="T194">
        <v>7.8984120000000004</v>
      </c>
      <c r="U194">
        <v>7.8995879999999996</v>
      </c>
      <c r="V194">
        <v>7.8817399999999997</v>
      </c>
      <c r="W194">
        <v>7.8580610000000002</v>
      </c>
      <c r="X194">
        <v>7.8372330000000003</v>
      </c>
      <c r="Y194">
        <v>7.8157629999999996</v>
      </c>
      <c r="Z194">
        <v>7.7952839999999997</v>
      </c>
      <c r="AA194">
        <v>7.7758260000000003</v>
      </c>
      <c r="AB194">
        <v>7.758254</v>
      </c>
      <c r="AC194">
        <v>7.7411940000000001</v>
      </c>
      <c r="AD194">
        <v>7.7234090000000002</v>
      </c>
      <c r="AE194">
        <v>7.7059189999999997</v>
      </c>
      <c r="AF194">
        <v>7.6889700000000003</v>
      </c>
      <c r="AG194">
        <v>7.6732680000000002</v>
      </c>
      <c r="AH194">
        <v>7.6585270000000003</v>
      </c>
      <c r="AI194">
        <v>7.6449100000000003</v>
      </c>
      <c r="AJ194">
        <v>7.6302320000000003</v>
      </c>
      <c r="AK194">
        <v>7.6149399999999998</v>
      </c>
      <c r="AL194" s="109">
        <v>6.0000000000000001E-3</v>
      </c>
    </row>
    <row r="195" spans="2:38">
      <c r="B195" t="s">
        <v>1282</v>
      </c>
      <c r="C195" t="s">
        <v>2910</v>
      </c>
      <c r="D195" t="s">
        <v>3247</v>
      </c>
      <c r="E195" t="s">
        <v>2729</v>
      </c>
      <c r="F195">
        <v>5.6803710000000001</v>
      </c>
      <c r="G195">
        <v>5.7381320000000002</v>
      </c>
      <c r="H195">
        <v>5.8827509999999998</v>
      </c>
      <c r="I195">
        <v>6.0110659999999996</v>
      </c>
      <c r="J195">
        <v>6.1596970000000004</v>
      </c>
      <c r="K195">
        <v>6.3395739999999998</v>
      </c>
      <c r="L195">
        <v>6.5388570000000001</v>
      </c>
      <c r="M195">
        <v>6.7383490000000004</v>
      </c>
      <c r="N195">
        <v>6.9346909999999999</v>
      </c>
      <c r="O195">
        <v>7.0159859999999998</v>
      </c>
      <c r="P195">
        <v>7.1624080000000001</v>
      </c>
      <c r="Q195">
        <v>7.2814370000000004</v>
      </c>
      <c r="R195">
        <v>7.3848060000000002</v>
      </c>
      <c r="S195">
        <v>7.4487290000000002</v>
      </c>
      <c r="T195">
        <v>7.4649109999999999</v>
      </c>
      <c r="U195">
        <v>7.4715850000000001</v>
      </c>
      <c r="V195">
        <v>7.4658680000000004</v>
      </c>
      <c r="W195">
        <v>7.4614669999999998</v>
      </c>
      <c r="X195">
        <v>7.456175</v>
      </c>
      <c r="Y195">
        <v>7.4479220000000002</v>
      </c>
      <c r="Z195">
        <v>7.4452819999999997</v>
      </c>
      <c r="AA195">
        <v>7.4441800000000002</v>
      </c>
      <c r="AB195">
        <v>7.4464170000000003</v>
      </c>
      <c r="AC195">
        <v>7.4441379999999997</v>
      </c>
      <c r="AD195">
        <v>7.4425520000000001</v>
      </c>
      <c r="AE195">
        <v>7.4490809999999996</v>
      </c>
      <c r="AF195">
        <v>7.454599</v>
      </c>
      <c r="AG195">
        <v>7.4599010000000003</v>
      </c>
      <c r="AH195">
        <v>7.4650449999999999</v>
      </c>
      <c r="AI195">
        <v>7.4698560000000001</v>
      </c>
      <c r="AJ195">
        <v>7.4745990000000004</v>
      </c>
      <c r="AK195">
        <v>7.4782359999999999</v>
      </c>
      <c r="AL195" s="109">
        <v>8.9999999999999993E-3</v>
      </c>
    </row>
    <row r="196" spans="2:38">
      <c r="B196" t="s">
        <v>2548</v>
      </c>
      <c r="C196" t="s">
        <v>2912</v>
      </c>
      <c r="D196" t="s">
        <v>3248</v>
      </c>
      <c r="E196" t="s">
        <v>1718</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2:38">
      <c r="B197" t="s">
        <v>1577</v>
      </c>
      <c r="C197" t="s">
        <v>2914</v>
      </c>
      <c r="D197" t="s">
        <v>3249</v>
      </c>
      <c r="E197" t="s">
        <v>2729</v>
      </c>
      <c r="F197">
        <v>0</v>
      </c>
      <c r="G197">
        <v>7.2611169999999996</v>
      </c>
      <c r="H197">
        <v>10.523218</v>
      </c>
      <c r="I197">
        <v>10.619534</v>
      </c>
      <c r="J197">
        <v>10.746943</v>
      </c>
      <c r="K197">
        <v>10.911422999999999</v>
      </c>
      <c r="L197">
        <v>11.116792</v>
      </c>
      <c r="M197">
        <v>11.364324</v>
      </c>
      <c r="N197">
        <v>11.630466</v>
      </c>
      <c r="O197">
        <v>11.746672</v>
      </c>
      <c r="P197">
        <v>11.963158</v>
      </c>
      <c r="Q197">
        <v>12.154007999999999</v>
      </c>
      <c r="R197">
        <v>12.326368</v>
      </c>
      <c r="S197">
        <v>12.424613000000001</v>
      </c>
      <c r="T197">
        <v>12.435261000000001</v>
      </c>
      <c r="U197">
        <v>12.440867000000001</v>
      </c>
      <c r="V197">
        <v>12.440848000000001</v>
      </c>
      <c r="W197">
        <v>12.440165</v>
      </c>
      <c r="X197">
        <v>12.438947000000001</v>
      </c>
      <c r="Y197">
        <v>12.436631999999999</v>
      </c>
      <c r="Z197">
        <v>12.432601999999999</v>
      </c>
      <c r="AA197">
        <v>12.42887</v>
      </c>
      <c r="AB197">
        <v>12.425395</v>
      </c>
      <c r="AC197">
        <v>12.422158</v>
      </c>
      <c r="AD197">
        <v>12.419093999999999</v>
      </c>
      <c r="AE197">
        <v>12.416136</v>
      </c>
      <c r="AF197">
        <v>12.413334000000001</v>
      </c>
      <c r="AG197">
        <v>12.410707</v>
      </c>
      <c r="AH197">
        <v>12.408324</v>
      </c>
      <c r="AI197">
        <v>12.405937</v>
      </c>
      <c r="AJ197">
        <v>12.403605000000001</v>
      </c>
      <c r="AK197">
        <v>12.401318</v>
      </c>
      <c r="AL197" t="s">
        <v>146</v>
      </c>
    </row>
    <row r="198" spans="2:38">
      <c r="B198" t="s">
        <v>2549</v>
      </c>
      <c r="C198" t="s">
        <v>2916</v>
      </c>
      <c r="D198" t="s">
        <v>3250</v>
      </c>
      <c r="E198" t="s">
        <v>2729</v>
      </c>
      <c r="F198">
        <v>7.8188630000000003</v>
      </c>
      <c r="G198">
        <v>7.8802349999999999</v>
      </c>
      <c r="H198">
        <v>8.8315160000000006</v>
      </c>
      <c r="I198">
        <v>8.9982430000000004</v>
      </c>
      <c r="J198">
        <v>9.1948709999999991</v>
      </c>
      <c r="K198">
        <v>9.4335989999999992</v>
      </c>
      <c r="L198">
        <v>9.6872030000000002</v>
      </c>
      <c r="M198">
        <v>9.9148779999999999</v>
      </c>
      <c r="N198">
        <v>10.147164999999999</v>
      </c>
      <c r="O198">
        <v>10.236751</v>
      </c>
      <c r="P198">
        <v>10.398289999999999</v>
      </c>
      <c r="Q198">
        <v>10.54576</v>
      </c>
      <c r="R198">
        <v>10.682461999999999</v>
      </c>
      <c r="S198">
        <v>10.756902999999999</v>
      </c>
      <c r="T198">
        <v>10.755962</v>
      </c>
      <c r="U198">
        <v>10.750731999999999</v>
      </c>
      <c r="V198">
        <v>10.745374</v>
      </c>
      <c r="W198">
        <v>10.740919</v>
      </c>
      <c r="X198">
        <v>10.674236000000001</v>
      </c>
      <c r="Y198">
        <v>10.675926</v>
      </c>
      <c r="Z198">
        <v>10.679314</v>
      </c>
      <c r="AA198">
        <v>10.684611</v>
      </c>
      <c r="AB198">
        <v>10.691858999999999</v>
      </c>
      <c r="AC198">
        <v>10.701027</v>
      </c>
      <c r="AD198">
        <v>10.711698999999999</v>
      </c>
      <c r="AE198">
        <v>10.723304000000001</v>
      </c>
      <c r="AF198">
        <v>10.735106999999999</v>
      </c>
      <c r="AG198">
        <v>10.746388</v>
      </c>
      <c r="AH198">
        <v>10.756710999999999</v>
      </c>
      <c r="AI198">
        <v>10.765407</v>
      </c>
      <c r="AJ198">
        <v>10.772729</v>
      </c>
      <c r="AK198">
        <v>10.778655000000001</v>
      </c>
      <c r="AL198" s="109">
        <v>0.01</v>
      </c>
    </row>
    <row r="199" spans="2:38">
      <c r="B199" t="s">
        <v>2550</v>
      </c>
      <c r="C199" t="s">
        <v>2918</v>
      </c>
      <c r="D199" t="s">
        <v>3251</v>
      </c>
      <c r="E199" t="s">
        <v>1718</v>
      </c>
      <c r="F199">
        <v>8.6858280000000008</v>
      </c>
      <c r="G199">
        <v>8.7192220000000002</v>
      </c>
      <c r="H199">
        <v>9.0971220000000006</v>
      </c>
      <c r="I199">
        <v>9.2121829999999996</v>
      </c>
      <c r="J199">
        <v>9.3550059999999995</v>
      </c>
      <c r="K199">
        <v>9.5341489999999993</v>
      </c>
      <c r="L199">
        <v>9.7310269999999992</v>
      </c>
      <c r="M199">
        <v>9.9460569999999997</v>
      </c>
      <c r="N199">
        <v>10.166195</v>
      </c>
      <c r="O199">
        <v>10.210354000000001</v>
      </c>
      <c r="P199">
        <v>10.371880000000001</v>
      </c>
      <c r="Q199">
        <v>10.521144</v>
      </c>
      <c r="R199">
        <v>10.654833</v>
      </c>
      <c r="S199">
        <v>10.747532</v>
      </c>
      <c r="T199">
        <v>10.783327999999999</v>
      </c>
      <c r="U199">
        <v>10.775862999999999</v>
      </c>
      <c r="V199">
        <v>10.769538000000001</v>
      </c>
      <c r="W199">
        <v>10.764298</v>
      </c>
      <c r="X199">
        <v>10.759959</v>
      </c>
      <c r="Y199">
        <v>10.756387999999999</v>
      </c>
      <c r="Z199">
        <v>10.753463</v>
      </c>
      <c r="AA199">
        <v>10.751068999999999</v>
      </c>
      <c r="AB199">
        <v>10.749188999999999</v>
      </c>
      <c r="AC199">
        <v>10.747778</v>
      </c>
      <c r="AD199">
        <v>10.746753999999999</v>
      </c>
      <c r="AE199">
        <v>10.734166</v>
      </c>
      <c r="AF199">
        <v>10.738203</v>
      </c>
      <c r="AG199">
        <v>10.743752000000001</v>
      </c>
      <c r="AH199">
        <v>10.751115</v>
      </c>
      <c r="AI199">
        <v>10.76018</v>
      </c>
      <c r="AJ199">
        <v>10.77107</v>
      </c>
      <c r="AK199">
        <v>10.783237</v>
      </c>
      <c r="AL199" s="109">
        <v>7.0000000000000001E-3</v>
      </c>
    </row>
    <row r="200" spans="2:38">
      <c r="B200" t="s">
        <v>1581</v>
      </c>
      <c r="C200" t="s">
        <v>2920</v>
      </c>
      <c r="D200" t="s">
        <v>3252</v>
      </c>
      <c r="E200" t="s">
        <v>2729</v>
      </c>
      <c r="F200">
        <v>6.2527379999999999</v>
      </c>
      <c r="G200">
        <v>6.2527379999999999</v>
      </c>
      <c r="H200">
        <v>6.9066599999999996</v>
      </c>
      <c r="I200">
        <v>6.9066590000000003</v>
      </c>
      <c r="J200">
        <v>6.9066599999999996</v>
      </c>
      <c r="K200">
        <v>6.9066599999999996</v>
      </c>
      <c r="L200">
        <v>6.9066599999999996</v>
      </c>
      <c r="M200">
        <v>6.9066599999999996</v>
      </c>
      <c r="N200">
        <v>6.9066599999999996</v>
      </c>
      <c r="O200">
        <v>6.9066599999999996</v>
      </c>
      <c r="P200">
        <v>6.9066599999999996</v>
      </c>
      <c r="Q200">
        <v>6.9066599999999996</v>
      </c>
      <c r="R200">
        <v>6.9066599999999996</v>
      </c>
      <c r="S200">
        <v>6.9066599999999996</v>
      </c>
      <c r="T200">
        <v>6.9066599999999996</v>
      </c>
      <c r="U200">
        <v>6.9066599999999996</v>
      </c>
      <c r="V200">
        <v>6.9066599999999996</v>
      </c>
      <c r="W200">
        <v>6.9066599999999996</v>
      </c>
      <c r="X200">
        <v>6.9066590000000003</v>
      </c>
      <c r="Y200">
        <v>6.9066599999999996</v>
      </c>
      <c r="Z200">
        <v>6.9066599999999996</v>
      </c>
      <c r="AA200">
        <v>6.9066599999999996</v>
      </c>
      <c r="AB200">
        <v>6.9066599999999996</v>
      </c>
      <c r="AC200">
        <v>6.9066599999999996</v>
      </c>
      <c r="AD200">
        <v>6.9066599999999996</v>
      </c>
      <c r="AE200">
        <v>6.9066599999999996</v>
      </c>
      <c r="AF200">
        <v>6.9066599999999996</v>
      </c>
      <c r="AG200">
        <v>6.9066599999999996</v>
      </c>
      <c r="AH200">
        <v>6.9066599999999996</v>
      </c>
      <c r="AI200">
        <v>6.9066599999999996</v>
      </c>
      <c r="AJ200">
        <v>6.9066599999999996</v>
      </c>
      <c r="AK200">
        <v>6.9066599999999996</v>
      </c>
      <c r="AL200" s="109">
        <v>3.0000000000000001E-3</v>
      </c>
    </row>
    <row r="201" spans="2:38">
      <c r="B201" t="s">
        <v>2560</v>
      </c>
      <c r="C201" t="s">
        <v>2922</v>
      </c>
      <c r="D201" t="s">
        <v>3253</v>
      </c>
      <c r="F201">
        <v>6.2240250000000001</v>
      </c>
      <c r="G201">
        <v>6.2729429999999997</v>
      </c>
      <c r="H201">
        <v>6.3426729999999996</v>
      </c>
      <c r="I201">
        <v>6.4537620000000002</v>
      </c>
      <c r="J201">
        <v>6.57667</v>
      </c>
      <c r="K201">
        <v>6.7321730000000004</v>
      </c>
      <c r="L201">
        <v>6.9089549999999997</v>
      </c>
      <c r="M201">
        <v>7.1025140000000002</v>
      </c>
      <c r="N201">
        <v>7.3010580000000003</v>
      </c>
      <c r="O201">
        <v>7.4032</v>
      </c>
      <c r="P201">
        <v>7.5458230000000004</v>
      </c>
      <c r="Q201">
        <v>7.6652560000000003</v>
      </c>
      <c r="R201">
        <v>7.7705950000000001</v>
      </c>
      <c r="S201">
        <v>7.8338299999999998</v>
      </c>
      <c r="T201">
        <v>7.842511</v>
      </c>
      <c r="U201">
        <v>7.8469199999999999</v>
      </c>
      <c r="V201">
        <v>7.8486380000000002</v>
      </c>
      <c r="W201">
        <v>7.8534790000000001</v>
      </c>
      <c r="X201">
        <v>7.8541410000000003</v>
      </c>
      <c r="Y201">
        <v>7.855467</v>
      </c>
      <c r="Z201">
        <v>7.8569500000000003</v>
      </c>
      <c r="AA201">
        <v>7.8484680000000004</v>
      </c>
      <c r="AB201">
        <v>7.8508069999999996</v>
      </c>
      <c r="AC201">
        <v>7.8537710000000001</v>
      </c>
      <c r="AD201">
        <v>7.857532</v>
      </c>
      <c r="AE201">
        <v>7.8617439999999998</v>
      </c>
      <c r="AF201">
        <v>7.8662289999999997</v>
      </c>
      <c r="AG201">
        <v>7.8706800000000001</v>
      </c>
      <c r="AH201">
        <v>7.8746999999999998</v>
      </c>
      <c r="AI201">
        <v>7.8777239999999997</v>
      </c>
      <c r="AJ201">
        <v>7.8798839999999997</v>
      </c>
      <c r="AK201">
        <v>7.8811739999999997</v>
      </c>
      <c r="AL201" s="109">
        <v>8.0000000000000002E-3</v>
      </c>
    </row>
    <row r="202" spans="2:38">
      <c r="B202" t="s">
        <v>2561</v>
      </c>
      <c r="C202" t="s">
        <v>2924</v>
      </c>
      <c r="D202" t="s">
        <v>3254</v>
      </c>
      <c r="F202">
        <v>7.3111649999999999</v>
      </c>
      <c r="G202">
        <v>7.4135179999999998</v>
      </c>
      <c r="H202">
        <v>7.588508</v>
      </c>
      <c r="I202">
        <v>7.667783</v>
      </c>
      <c r="J202">
        <v>7.8341089999999998</v>
      </c>
      <c r="K202">
        <v>8.0512139999999999</v>
      </c>
      <c r="L202">
        <v>8.2905730000000002</v>
      </c>
      <c r="M202">
        <v>8.5358889999999992</v>
      </c>
      <c r="N202">
        <v>8.7817159999999994</v>
      </c>
      <c r="O202">
        <v>8.9073770000000003</v>
      </c>
      <c r="P202">
        <v>9.0877739999999996</v>
      </c>
      <c r="Q202">
        <v>9.2443469999999994</v>
      </c>
      <c r="R202">
        <v>9.3895499999999998</v>
      </c>
      <c r="S202">
        <v>9.4775989999999997</v>
      </c>
      <c r="T202">
        <v>9.5020480000000003</v>
      </c>
      <c r="U202">
        <v>9.5276499999999995</v>
      </c>
      <c r="V202">
        <v>9.5525559999999992</v>
      </c>
      <c r="W202">
        <v>9.5777789999999996</v>
      </c>
      <c r="X202">
        <v>9.5893309999999996</v>
      </c>
      <c r="Y202">
        <v>9.6080400000000008</v>
      </c>
      <c r="Z202">
        <v>9.6282460000000007</v>
      </c>
      <c r="AA202">
        <v>9.6326490000000007</v>
      </c>
      <c r="AB202">
        <v>9.6516249999999992</v>
      </c>
      <c r="AC202">
        <v>9.6729869999999991</v>
      </c>
      <c r="AD202">
        <v>9.6892410000000009</v>
      </c>
      <c r="AE202">
        <v>9.7107320000000001</v>
      </c>
      <c r="AF202">
        <v>9.7322590000000009</v>
      </c>
      <c r="AG202">
        <v>9.7545389999999994</v>
      </c>
      <c r="AH202">
        <v>9.7824010000000001</v>
      </c>
      <c r="AI202">
        <v>9.8120720000000006</v>
      </c>
      <c r="AJ202">
        <v>9.8365489999999998</v>
      </c>
      <c r="AK202">
        <v>9.8703299999999992</v>
      </c>
      <c r="AL202" s="109">
        <v>0.01</v>
      </c>
    </row>
    <row r="203" spans="2:38">
      <c r="B203" t="s">
        <v>2564</v>
      </c>
      <c r="D203" t="s">
        <v>3255</v>
      </c>
    </row>
    <row r="204" spans="2:38">
      <c r="B204" t="s">
        <v>1221</v>
      </c>
      <c r="D204" t="s">
        <v>3256</v>
      </c>
    </row>
    <row r="205" spans="2:38">
      <c r="B205" t="s">
        <v>1266</v>
      </c>
      <c r="C205" t="s">
        <v>2928</v>
      </c>
      <c r="D205" t="s">
        <v>3257</v>
      </c>
      <c r="E205" t="s">
        <v>1588</v>
      </c>
      <c r="F205">
        <v>164.36260999999999</v>
      </c>
      <c r="G205">
        <v>164.48271199999999</v>
      </c>
      <c r="H205">
        <v>166.613586</v>
      </c>
      <c r="I205">
        <v>166.43048099999999</v>
      </c>
      <c r="J205">
        <v>167.387405</v>
      </c>
      <c r="K205">
        <v>166.63561999999999</v>
      </c>
      <c r="L205">
        <v>164.995667</v>
      </c>
      <c r="M205">
        <v>163.87233000000001</v>
      </c>
      <c r="N205">
        <v>163.580658</v>
      </c>
      <c r="O205">
        <v>164.54193100000001</v>
      </c>
      <c r="P205">
        <v>164.94601399999999</v>
      </c>
      <c r="Q205">
        <v>164.31268299999999</v>
      </c>
      <c r="R205">
        <v>164.357437</v>
      </c>
      <c r="S205">
        <v>164.30628999999999</v>
      </c>
      <c r="T205">
        <v>163.545883</v>
      </c>
      <c r="U205">
        <v>162.66987599999999</v>
      </c>
      <c r="V205">
        <v>162.61914100000001</v>
      </c>
      <c r="W205">
        <v>163.931015</v>
      </c>
      <c r="X205">
        <v>164.566956</v>
      </c>
      <c r="Y205">
        <v>166.01011700000001</v>
      </c>
      <c r="Z205">
        <v>167.29548600000001</v>
      </c>
      <c r="AA205">
        <v>167.276703</v>
      </c>
      <c r="AB205">
        <v>167.45813000000001</v>
      </c>
      <c r="AC205">
        <v>167.59085099999999</v>
      </c>
      <c r="AD205">
        <v>167.025757</v>
      </c>
      <c r="AE205">
        <v>167.691742</v>
      </c>
      <c r="AF205">
        <v>169.40329</v>
      </c>
      <c r="AG205">
        <v>170.94072</v>
      </c>
      <c r="AH205">
        <v>172.28222700000001</v>
      </c>
      <c r="AI205">
        <v>174.01123000000001</v>
      </c>
      <c r="AJ205">
        <v>174.67155500000001</v>
      </c>
      <c r="AK205">
        <v>175.24169900000001</v>
      </c>
      <c r="AL205" s="109">
        <v>2E-3</v>
      </c>
    </row>
    <row r="206" spans="2:38">
      <c r="B206" t="s">
        <v>1352</v>
      </c>
      <c r="C206" t="s">
        <v>2930</v>
      </c>
      <c r="D206" t="s">
        <v>3258</v>
      </c>
      <c r="E206" t="s">
        <v>1588</v>
      </c>
      <c r="F206">
        <v>56.661766</v>
      </c>
      <c r="G206">
        <v>57.895541999999999</v>
      </c>
      <c r="H206">
        <v>59.828170999999998</v>
      </c>
      <c r="I206">
        <v>61.060192000000001</v>
      </c>
      <c r="J206">
        <v>62.771357999999999</v>
      </c>
      <c r="K206">
        <v>63.828045000000003</v>
      </c>
      <c r="L206">
        <v>64.340514999999996</v>
      </c>
      <c r="M206">
        <v>64.956008999999995</v>
      </c>
      <c r="N206">
        <v>66.137848000000005</v>
      </c>
      <c r="O206">
        <v>67.145638000000005</v>
      </c>
      <c r="P206">
        <v>68.504195999999993</v>
      </c>
      <c r="Q206">
        <v>69.353058000000004</v>
      </c>
      <c r="R206">
        <v>70.777664000000001</v>
      </c>
      <c r="S206">
        <v>72.346587999999997</v>
      </c>
      <c r="T206">
        <v>73.401329000000004</v>
      </c>
      <c r="U206">
        <v>74.332176000000004</v>
      </c>
      <c r="V206">
        <v>75.669242999999994</v>
      </c>
      <c r="W206">
        <v>77.648041000000006</v>
      </c>
      <c r="X206">
        <v>79.449776</v>
      </c>
      <c r="Y206">
        <v>81.277145000000004</v>
      </c>
      <c r="Z206">
        <v>82.473906999999997</v>
      </c>
      <c r="AA206">
        <v>83.541306000000006</v>
      </c>
      <c r="AB206">
        <v>84.803787</v>
      </c>
      <c r="AC206">
        <v>86.188484000000003</v>
      </c>
      <c r="AD206">
        <v>87.183937</v>
      </c>
      <c r="AE206">
        <v>88.651687999999993</v>
      </c>
      <c r="AF206">
        <v>90.772330999999994</v>
      </c>
      <c r="AG206">
        <v>92.805655999999999</v>
      </c>
      <c r="AH206">
        <v>94.777244999999994</v>
      </c>
      <c r="AI206">
        <v>97.141670000000005</v>
      </c>
      <c r="AJ206">
        <v>98.716071999999997</v>
      </c>
      <c r="AK206">
        <v>100.14624000000001</v>
      </c>
      <c r="AL206" s="109">
        <v>1.9E-2</v>
      </c>
    </row>
    <row r="207" spans="2:38">
      <c r="B207" t="s">
        <v>1273</v>
      </c>
      <c r="C207" t="s">
        <v>2932</v>
      </c>
      <c r="D207" t="s">
        <v>3259</v>
      </c>
      <c r="E207" t="s">
        <v>1588</v>
      </c>
      <c r="F207">
        <v>0.19626199999999999</v>
      </c>
      <c r="G207">
        <v>0.20455799999999999</v>
      </c>
      <c r="H207">
        <v>0.214809</v>
      </c>
      <c r="I207">
        <v>0.22259000000000001</v>
      </c>
      <c r="J207">
        <v>0.23233400000000001</v>
      </c>
      <c r="K207">
        <v>0.24010400000000001</v>
      </c>
      <c r="L207">
        <v>0.24709300000000001</v>
      </c>
      <c r="M207">
        <v>0.25492799999999999</v>
      </c>
      <c r="N207">
        <v>0.26434999999999997</v>
      </c>
      <c r="O207">
        <v>0.27550400000000003</v>
      </c>
      <c r="P207">
        <v>0.28743600000000002</v>
      </c>
      <c r="Q207">
        <v>0.29829899999999998</v>
      </c>
      <c r="R207">
        <v>0.31062299999999998</v>
      </c>
      <c r="S207">
        <v>0.32356299999999999</v>
      </c>
      <c r="T207">
        <v>0.33535399999999999</v>
      </c>
      <c r="U207">
        <v>0.34728399999999998</v>
      </c>
      <c r="V207">
        <v>0.36157299999999998</v>
      </c>
      <c r="W207">
        <v>0.37966100000000003</v>
      </c>
      <c r="X207">
        <v>0.39727200000000001</v>
      </c>
      <c r="Y207">
        <v>0.41714899999999999</v>
      </c>
      <c r="Z207">
        <v>0.43823699999999999</v>
      </c>
      <c r="AA207">
        <v>0.45668500000000001</v>
      </c>
      <c r="AB207">
        <v>0.476325</v>
      </c>
      <c r="AC207">
        <v>0.49706899999999998</v>
      </c>
      <c r="AD207">
        <v>0.51662799999999998</v>
      </c>
      <c r="AE207">
        <v>0.54138299999999995</v>
      </c>
      <c r="AF207">
        <v>0.57048900000000002</v>
      </c>
      <c r="AG207">
        <v>0.60062000000000004</v>
      </c>
      <c r="AH207">
        <v>0.63182199999999999</v>
      </c>
      <c r="AI207">
        <v>0.66776899999999995</v>
      </c>
      <c r="AJ207">
        <v>0.69987999999999995</v>
      </c>
      <c r="AK207">
        <v>0.73312600000000006</v>
      </c>
      <c r="AL207" s="109">
        <v>4.2999999999999997E-2</v>
      </c>
    </row>
    <row r="208" spans="2:38">
      <c r="B208" t="s">
        <v>1282</v>
      </c>
      <c r="C208" t="s">
        <v>2934</v>
      </c>
      <c r="D208" t="s">
        <v>3260</v>
      </c>
      <c r="E208" t="s">
        <v>1588</v>
      </c>
      <c r="F208">
        <v>0.12302200000000001</v>
      </c>
      <c r="G208">
        <v>0.12457799999999999</v>
      </c>
      <c r="H208">
        <v>0.127112</v>
      </c>
      <c r="I208">
        <v>0.12799099999999999</v>
      </c>
      <c r="J208">
        <v>0.129828</v>
      </c>
      <c r="K208">
        <v>0.13039899999999999</v>
      </c>
      <c r="L208">
        <v>0.130438</v>
      </c>
      <c r="M208">
        <v>0.13082099999999999</v>
      </c>
      <c r="N208">
        <v>0.13189000000000001</v>
      </c>
      <c r="O208">
        <v>0.133656</v>
      </c>
      <c r="P208">
        <v>0.13561200000000001</v>
      </c>
      <c r="Q208">
        <v>0.13689200000000001</v>
      </c>
      <c r="R208">
        <v>0.138678</v>
      </c>
      <c r="S208">
        <v>0.14056199999999999</v>
      </c>
      <c r="T208">
        <v>0.142286</v>
      </c>
      <c r="U208">
        <v>0.14399100000000001</v>
      </c>
      <c r="V208">
        <v>0.146588</v>
      </c>
      <c r="W208">
        <v>0.150921</v>
      </c>
      <c r="X208">
        <v>0.15522900000000001</v>
      </c>
      <c r="Y208">
        <v>0.16048299999999999</v>
      </c>
      <c r="Z208">
        <v>0.16753399999999999</v>
      </c>
      <c r="AA208">
        <v>0.17388400000000001</v>
      </c>
      <c r="AB208">
        <v>0.18096300000000001</v>
      </c>
      <c r="AC208">
        <v>0.19151299999999999</v>
      </c>
      <c r="AD208">
        <v>0.202685</v>
      </c>
      <c r="AE208">
        <v>0.21824399999999999</v>
      </c>
      <c r="AF208">
        <v>0.23682</v>
      </c>
      <c r="AG208">
        <v>0.25729200000000002</v>
      </c>
      <c r="AH208">
        <v>0.27988000000000002</v>
      </c>
      <c r="AI208">
        <v>0.30649500000000002</v>
      </c>
      <c r="AJ208">
        <v>0.33348800000000001</v>
      </c>
      <c r="AK208">
        <v>0.36333100000000002</v>
      </c>
      <c r="AL208" s="109">
        <v>3.5999999999999997E-2</v>
      </c>
    </row>
    <row r="209" spans="2:38">
      <c r="B209" t="s">
        <v>2548</v>
      </c>
      <c r="C209" t="s">
        <v>2936</v>
      </c>
      <c r="D209" t="s">
        <v>3261</v>
      </c>
      <c r="E209" t="s">
        <v>1588</v>
      </c>
      <c r="F209">
        <v>24.537821000000001</v>
      </c>
      <c r="G209">
        <v>25.193387999999999</v>
      </c>
      <c r="H209">
        <v>25.930754</v>
      </c>
      <c r="I209">
        <v>26.370493</v>
      </c>
      <c r="J209">
        <v>27.060908999999999</v>
      </c>
      <c r="K209">
        <v>27.577432999999999</v>
      </c>
      <c r="L209">
        <v>28.442475999999999</v>
      </c>
      <c r="M209">
        <v>29.336760000000002</v>
      </c>
      <c r="N209">
        <v>30.149570000000001</v>
      </c>
      <c r="O209">
        <v>31.21246</v>
      </c>
      <c r="P209">
        <v>32.801315000000002</v>
      </c>
      <c r="Q209">
        <v>34.553019999999997</v>
      </c>
      <c r="R209">
        <v>35.980578999999999</v>
      </c>
      <c r="S209">
        <v>37.479401000000003</v>
      </c>
      <c r="T209">
        <v>38.845173000000003</v>
      </c>
      <c r="U209">
        <v>40.227093000000004</v>
      </c>
      <c r="V209">
        <v>41.882258999999998</v>
      </c>
      <c r="W209">
        <v>43.977508999999998</v>
      </c>
      <c r="X209">
        <v>46.017386999999999</v>
      </c>
      <c r="Y209">
        <v>48.319839000000002</v>
      </c>
      <c r="Z209">
        <v>51.662945000000001</v>
      </c>
      <c r="AA209">
        <v>54.077044999999998</v>
      </c>
      <c r="AB209">
        <v>56.402690999999997</v>
      </c>
      <c r="AC209">
        <v>58.859065999999999</v>
      </c>
      <c r="AD209">
        <v>61.175120999999997</v>
      </c>
      <c r="AE209">
        <v>64.429503999999994</v>
      </c>
      <c r="AF209">
        <v>67.893326000000002</v>
      </c>
      <c r="AG209">
        <v>71.479163999999997</v>
      </c>
      <c r="AH209">
        <v>75.192466999999994</v>
      </c>
      <c r="AI209">
        <v>79.910583000000003</v>
      </c>
      <c r="AJ209">
        <v>83.708022999999997</v>
      </c>
      <c r="AK209">
        <v>87.635323</v>
      </c>
      <c r="AL209" s="109">
        <v>4.2000000000000003E-2</v>
      </c>
    </row>
    <row r="210" spans="2:38">
      <c r="B210" t="s">
        <v>1577</v>
      </c>
      <c r="C210" t="s">
        <v>2938</v>
      </c>
      <c r="D210" t="s">
        <v>3262</v>
      </c>
      <c r="E210" t="s">
        <v>1588</v>
      </c>
      <c r="F210">
        <v>0</v>
      </c>
      <c r="G210">
        <v>0.29060399999999997</v>
      </c>
      <c r="H210">
        <v>0.30446699999999999</v>
      </c>
      <c r="I210">
        <v>0.31549500000000003</v>
      </c>
      <c r="J210">
        <v>0.32930599999999999</v>
      </c>
      <c r="K210">
        <v>0.34031899999999998</v>
      </c>
      <c r="L210">
        <v>0.35022599999999998</v>
      </c>
      <c r="M210">
        <v>0.36132999999999998</v>
      </c>
      <c r="N210">
        <v>0.37468600000000002</v>
      </c>
      <c r="O210">
        <v>0.39049400000000001</v>
      </c>
      <c r="P210">
        <v>0.40740700000000002</v>
      </c>
      <c r="Q210">
        <v>0.42280400000000001</v>
      </c>
      <c r="R210">
        <v>0.440272</v>
      </c>
      <c r="S210">
        <v>0.45861299999999999</v>
      </c>
      <c r="T210">
        <v>0.475325</v>
      </c>
      <c r="U210">
        <v>0.492234</v>
      </c>
      <c r="V210">
        <v>0.51248800000000005</v>
      </c>
      <c r="W210">
        <v>0.53812599999999999</v>
      </c>
      <c r="X210">
        <v>0.563087</v>
      </c>
      <c r="Y210">
        <v>0.59126000000000001</v>
      </c>
      <c r="Z210">
        <v>0.62114999999999998</v>
      </c>
      <c r="AA210">
        <v>0.64729700000000001</v>
      </c>
      <c r="AB210">
        <v>0.67513500000000004</v>
      </c>
      <c r="AC210">
        <v>0.704538</v>
      </c>
      <c r="AD210">
        <v>0.73226100000000005</v>
      </c>
      <c r="AE210">
        <v>0.76734800000000003</v>
      </c>
      <c r="AF210">
        <v>0.80860200000000004</v>
      </c>
      <c r="AG210">
        <v>0.85130799999999995</v>
      </c>
      <c r="AH210">
        <v>0.89553400000000005</v>
      </c>
      <c r="AI210">
        <v>0.94648500000000002</v>
      </c>
      <c r="AJ210">
        <v>0.99199899999999996</v>
      </c>
      <c r="AK210">
        <v>1.039121</v>
      </c>
      <c r="AL210" t="s">
        <v>146</v>
      </c>
    </row>
    <row r="211" spans="2:38">
      <c r="B211" t="s">
        <v>2549</v>
      </c>
      <c r="C211" t="s">
        <v>2940</v>
      </c>
      <c r="D211" t="s">
        <v>3263</v>
      </c>
      <c r="E211" t="s">
        <v>1588</v>
      </c>
      <c r="F211">
        <v>0</v>
      </c>
      <c r="G211">
        <v>0.32142100000000001</v>
      </c>
      <c r="H211">
        <v>0.33752799999999999</v>
      </c>
      <c r="I211">
        <v>0.34975299999999998</v>
      </c>
      <c r="J211">
        <v>0.365064</v>
      </c>
      <c r="K211">
        <v>0.37727300000000003</v>
      </c>
      <c r="L211">
        <v>0.38825500000000002</v>
      </c>
      <c r="M211">
        <v>0.400565</v>
      </c>
      <c r="N211">
        <v>0.41537099999999999</v>
      </c>
      <c r="O211">
        <v>0.432896</v>
      </c>
      <c r="P211">
        <v>0.45164500000000002</v>
      </c>
      <c r="Q211">
        <v>0.46871400000000002</v>
      </c>
      <c r="R211">
        <v>0.48807899999999999</v>
      </c>
      <c r="S211">
        <v>0.50841099999999995</v>
      </c>
      <c r="T211">
        <v>0.52693800000000002</v>
      </c>
      <c r="U211">
        <v>0.54568399999999995</v>
      </c>
      <c r="V211">
        <v>0.56813599999999997</v>
      </c>
      <c r="W211">
        <v>0.59655800000000003</v>
      </c>
      <c r="X211">
        <v>0.62422900000000003</v>
      </c>
      <c r="Y211">
        <v>0.65546199999999999</v>
      </c>
      <c r="Z211">
        <v>0.68859800000000004</v>
      </c>
      <c r="AA211">
        <v>0.717584</v>
      </c>
      <c r="AB211">
        <v>0.74844500000000003</v>
      </c>
      <c r="AC211">
        <v>0.78103999999999996</v>
      </c>
      <c r="AD211">
        <v>0.81177299999999997</v>
      </c>
      <c r="AE211">
        <v>0.85067000000000004</v>
      </c>
      <c r="AF211">
        <v>0.89640399999999998</v>
      </c>
      <c r="AG211">
        <v>0.94374800000000003</v>
      </c>
      <c r="AH211">
        <v>0.99277499999999996</v>
      </c>
      <c r="AI211">
        <v>1.0492589999999999</v>
      </c>
      <c r="AJ211">
        <v>1.099715</v>
      </c>
      <c r="AK211">
        <v>1.1519539999999999</v>
      </c>
      <c r="AL211" t="s">
        <v>146</v>
      </c>
    </row>
    <row r="212" spans="2:38">
      <c r="B212" t="s">
        <v>2550</v>
      </c>
      <c r="C212" t="s">
        <v>2942</v>
      </c>
      <c r="D212" t="s">
        <v>3264</v>
      </c>
      <c r="E212" t="s">
        <v>1588</v>
      </c>
      <c r="F212">
        <v>0</v>
      </c>
      <c r="G212">
        <v>0.29817300000000002</v>
      </c>
      <c r="H212">
        <v>0.31311499999999998</v>
      </c>
      <c r="I212">
        <v>0.324457</v>
      </c>
      <c r="J212">
        <v>0.33866000000000002</v>
      </c>
      <c r="K212">
        <v>0.34998600000000002</v>
      </c>
      <c r="L212">
        <v>0.36017399999999999</v>
      </c>
      <c r="M212">
        <v>0.37159300000000001</v>
      </c>
      <c r="N212">
        <v>0.385328</v>
      </c>
      <c r="O212">
        <v>0.401586</v>
      </c>
      <c r="P212">
        <v>0.41897899999999999</v>
      </c>
      <c r="Q212">
        <v>0.43481399999999998</v>
      </c>
      <c r="R212">
        <v>0.45277800000000001</v>
      </c>
      <c r="S212">
        <v>0.47163899999999997</v>
      </c>
      <c r="T212">
        <v>0.48882599999999998</v>
      </c>
      <c r="U212">
        <v>0.506216</v>
      </c>
      <c r="V212">
        <v>0.52704399999999996</v>
      </c>
      <c r="W212">
        <v>0.55341099999999999</v>
      </c>
      <c r="X212">
        <v>0.57908099999999996</v>
      </c>
      <c r="Y212">
        <v>0.60805500000000001</v>
      </c>
      <c r="Z212">
        <v>0.63879300000000006</v>
      </c>
      <c r="AA212">
        <v>0.66568300000000002</v>
      </c>
      <c r="AB212">
        <v>0.69431200000000004</v>
      </c>
      <c r="AC212">
        <v>0.724549</v>
      </c>
      <c r="AD212">
        <v>0.75305999999999995</v>
      </c>
      <c r="AE212">
        <v>0.78914399999999996</v>
      </c>
      <c r="AF212">
        <v>0.831569</v>
      </c>
      <c r="AG212">
        <v>0.87548899999999996</v>
      </c>
      <c r="AH212">
        <v>0.92096999999999996</v>
      </c>
      <c r="AI212">
        <v>0.97336900000000004</v>
      </c>
      <c r="AJ212">
        <v>1.020176</v>
      </c>
      <c r="AK212">
        <v>1.0686370000000001</v>
      </c>
      <c r="AL212" t="s">
        <v>146</v>
      </c>
    </row>
    <row r="213" spans="2:38">
      <c r="B213" t="s">
        <v>1581</v>
      </c>
      <c r="C213" t="s">
        <v>2944</v>
      </c>
      <c r="D213" t="s">
        <v>3265</v>
      </c>
      <c r="E213" t="s">
        <v>1588</v>
      </c>
      <c r="F213">
        <v>0</v>
      </c>
      <c r="G213">
        <v>2.0699999999999999E-4</v>
      </c>
      <c r="H213">
        <v>2.1100000000000001E-4</v>
      </c>
      <c r="I213">
        <v>2.1100000000000001E-4</v>
      </c>
      <c r="J213">
        <v>2.13E-4</v>
      </c>
      <c r="K213">
        <v>2.13E-4</v>
      </c>
      <c r="L213">
        <v>2.12E-4</v>
      </c>
      <c r="M213">
        <v>2.1100000000000001E-4</v>
      </c>
      <c r="N213">
        <v>2.1000000000000001E-4</v>
      </c>
      <c r="O213">
        <v>2.1100000000000001E-4</v>
      </c>
      <c r="P213">
        <v>2.1100000000000001E-4</v>
      </c>
      <c r="Q213">
        <v>2.0900000000000001E-4</v>
      </c>
      <c r="R213">
        <v>2.0699999999999999E-4</v>
      </c>
      <c r="S213">
        <v>2.05E-4</v>
      </c>
      <c r="T213">
        <v>2.0100000000000001E-4</v>
      </c>
      <c r="U213">
        <v>1.9599999999999999E-4</v>
      </c>
      <c r="V213">
        <v>1.92E-4</v>
      </c>
      <c r="W213">
        <v>1.9000000000000001E-4</v>
      </c>
      <c r="X213">
        <v>1.8699999999999999E-4</v>
      </c>
      <c r="Y213">
        <v>1.85E-4</v>
      </c>
      <c r="Z213">
        <v>1.83E-4</v>
      </c>
      <c r="AA213">
        <v>1.8000000000000001E-4</v>
      </c>
      <c r="AB213">
        <v>1.76E-4</v>
      </c>
      <c r="AC213">
        <v>1.73E-4</v>
      </c>
      <c r="AD213">
        <v>1.7000000000000001E-4</v>
      </c>
      <c r="AE213">
        <v>1.6799999999999999E-4</v>
      </c>
      <c r="AF213">
        <v>1.66E-4</v>
      </c>
      <c r="AG213">
        <v>1.65E-4</v>
      </c>
      <c r="AH213">
        <v>1.63E-4</v>
      </c>
      <c r="AI213">
        <v>1.63E-4</v>
      </c>
      <c r="AJ213">
        <v>1.6000000000000001E-4</v>
      </c>
      <c r="AK213">
        <v>1.5799999999999999E-4</v>
      </c>
      <c r="AL213" t="s">
        <v>146</v>
      </c>
    </row>
    <row r="214" spans="2:38">
      <c r="B214" t="s">
        <v>2551</v>
      </c>
      <c r="C214" t="s">
        <v>2946</v>
      </c>
      <c r="D214" t="s">
        <v>3266</v>
      </c>
      <c r="E214" t="s">
        <v>1588</v>
      </c>
      <c r="F214">
        <v>245.88149999999999</v>
      </c>
      <c r="G214">
        <v>248.811172</v>
      </c>
      <c r="H214">
        <v>253.66973899999999</v>
      </c>
      <c r="I214">
        <v>255.20166</v>
      </c>
      <c r="J214">
        <v>258.61508199999997</v>
      </c>
      <c r="K214">
        <v>259.479401</v>
      </c>
      <c r="L214">
        <v>259.25509599999998</v>
      </c>
      <c r="M214">
        <v>259.68460099999999</v>
      </c>
      <c r="N214">
        <v>261.439911</v>
      </c>
      <c r="O214">
        <v>264.53439300000002</v>
      </c>
      <c r="P214">
        <v>267.95281999999997</v>
      </c>
      <c r="Q214">
        <v>269.98056000000003</v>
      </c>
      <c r="R214">
        <v>272.94635</v>
      </c>
      <c r="S214">
        <v>276.03530899999998</v>
      </c>
      <c r="T214">
        <v>277.76132200000001</v>
      </c>
      <c r="U214">
        <v>279.264771</v>
      </c>
      <c r="V214">
        <v>282.28671300000002</v>
      </c>
      <c r="W214">
        <v>287.77539100000001</v>
      </c>
      <c r="X214">
        <v>292.35311899999999</v>
      </c>
      <c r="Y214">
        <v>298.03967299999999</v>
      </c>
      <c r="Z214">
        <v>303.98681599999998</v>
      </c>
      <c r="AA214">
        <v>307.55639600000001</v>
      </c>
      <c r="AB214">
        <v>311.43994099999998</v>
      </c>
      <c r="AC214">
        <v>315.537262</v>
      </c>
      <c r="AD214">
        <v>318.40139799999997</v>
      </c>
      <c r="AE214">
        <v>323.93984999999998</v>
      </c>
      <c r="AF214">
        <v>331.41296399999999</v>
      </c>
      <c r="AG214">
        <v>338.75418100000002</v>
      </c>
      <c r="AH214">
        <v>345.97302200000001</v>
      </c>
      <c r="AI214">
        <v>355.00701900000001</v>
      </c>
      <c r="AJ214">
        <v>361.24108899999999</v>
      </c>
      <c r="AK214">
        <v>367.379547</v>
      </c>
      <c r="AL214" s="109">
        <v>1.2999999999999999E-2</v>
      </c>
    </row>
    <row r="215" spans="2:38">
      <c r="B215" t="s">
        <v>1223</v>
      </c>
      <c r="D215" t="s">
        <v>3267</v>
      </c>
    </row>
    <row r="216" spans="2:38">
      <c r="B216" t="s">
        <v>1266</v>
      </c>
      <c r="C216" t="s">
        <v>2949</v>
      </c>
      <c r="D216" t="s">
        <v>3268</v>
      </c>
      <c r="E216" t="s">
        <v>1588</v>
      </c>
      <c r="F216">
        <v>133.18077099999999</v>
      </c>
      <c r="G216">
        <v>127.40007</v>
      </c>
      <c r="H216">
        <v>121.45291899999999</v>
      </c>
      <c r="I216">
        <v>135.117447</v>
      </c>
      <c r="J216">
        <v>136.36932400000001</v>
      </c>
      <c r="K216">
        <v>133.94450399999999</v>
      </c>
      <c r="L216">
        <v>132.18963600000001</v>
      </c>
      <c r="M216">
        <v>132.869156</v>
      </c>
      <c r="N216">
        <v>135.085159</v>
      </c>
      <c r="O216">
        <v>138.05931100000001</v>
      </c>
      <c r="P216">
        <v>141.325897</v>
      </c>
      <c r="Q216">
        <v>143.61750799999999</v>
      </c>
      <c r="R216">
        <v>145.783997</v>
      </c>
      <c r="S216">
        <v>148.92184399999999</v>
      </c>
      <c r="T216">
        <v>151.340439</v>
      </c>
      <c r="U216">
        <v>152.85205099999999</v>
      </c>
      <c r="V216">
        <v>153.89946</v>
      </c>
      <c r="W216">
        <v>157.55909700000001</v>
      </c>
      <c r="X216">
        <v>162.652466</v>
      </c>
      <c r="Y216">
        <v>167.38519299999999</v>
      </c>
      <c r="Z216">
        <v>172.09110999999999</v>
      </c>
      <c r="AA216">
        <v>176.51109299999999</v>
      </c>
      <c r="AB216">
        <v>180.59219400000001</v>
      </c>
      <c r="AC216">
        <v>184.63372799999999</v>
      </c>
      <c r="AD216">
        <v>189.243652</v>
      </c>
      <c r="AE216">
        <v>194.55069</v>
      </c>
      <c r="AF216">
        <v>201.28697199999999</v>
      </c>
      <c r="AG216">
        <v>208.02406300000001</v>
      </c>
      <c r="AH216">
        <v>213.44937100000001</v>
      </c>
      <c r="AI216">
        <v>219.30723599999999</v>
      </c>
      <c r="AJ216">
        <v>224.717422</v>
      </c>
      <c r="AK216">
        <v>227.56764200000001</v>
      </c>
      <c r="AL216" s="109">
        <v>1.7000000000000001E-2</v>
      </c>
    </row>
    <row r="217" spans="2:38">
      <c r="B217" t="s">
        <v>1352</v>
      </c>
      <c r="C217" t="s">
        <v>2951</v>
      </c>
      <c r="D217" t="s">
        <v>3269</v>
      </c>
      <c r="E217" t="s">
        <v>1588</v>
      </c>
      <c r="F217">
        <v>68.587029000000001</v>
      </c>
      <c r="G217">
        <v>65.651176000000007</v>
      </c>
      <c r="H217">
        <v>62.576858999999999</v>
      </c>
      <c r="I217">
        <v>69.080337999999998</v>
      </c>
      <c r="J217">
        <v>70.477599999999995</v>
      </c>
      <c r="K217">
        <v>70.138947000000002</v>
      </c>
      <c r="L217">
        <v>69.956992999999997</v>
      </c>
      <c r="M217">
        <v>70.59845</v>
      </c>
      <c r="N217">
        <v>71.828277999999997</v>
      </c>
      <c r="O217">
        <v>73.889908000000005</v>
      </c>
      <c r="P217">
        <v>76.058341999999996</v>
      </c>
      <c r="Q217">
        <v>77.528403999999995</v>
      </c>
      <c r="R217">
        <v>78.769264000000007</v>
      </c>
      <c r="S217">
        <v>80.437561000000002</v>
      </c>
      <c r="T217">
        <v>81.614761000000001</v>
      </c>
      <c r="U217">
        <v>82.132118000000006</v>
      </c>
      <c r="V217">
        <v>82.374397000000002</v>
      </c>
      <c r="W217">
        <v>84.013335999999995</v>
      </c>
      <c r="X217">
        <v>86.404021999999998</v>
      </c>
      <c r="Y217">
        <v>88.589561000000003</v>
      </c>
      <c r="Z217">
        <v>90.746612999999996</v>
      </c>
      <c r="AA217">
        <v>92.737831</v>
      </c>
      <c r="AB217">
        <v>94.531386999999995</v>
      </c>
      <c r="AC217">
        <v>96.106505999999996</v>
      </c>
      <c r="AD217">
        <v>97.946044999999998</v>
      </c>
      <c r="AE217">
        <v>100.111183</v>
      </c>
      <c r="AF217">
        <v>102.967682</v>
      </c>
      <c r="AG217">
        <v>105.774834</v>
      </c>
      <c r="AH217">
        <v>107.867592</v>
      </c>
      <c r="AI217">
        <v>110.131409</v>
      </c>
      <c r="AJ217">
        <v>112.121117</v>
      </c>
      <c r="AK217">
        <v>112.791809</v>
      </c>
      <c r="AL217" s="109">
        <v>1.6E-2</v>
      </c>
    </row>
    <row r="218" spans="2:38">
      <c r="B218" t="s">
        <v>1273</v>
      </c>
      <c r="C218" t="s">
        <v>2953</v>
      </c>
      <c r="D218" t="s">
        <v>3270</v>
      </c>
      <c r="E218" t="s">
        <v>1588</v>
      </c>
      <c r="F218">
        <v>0.287275</v>
      </c>
      <c r="G218">
        <v>0.27556599999999998</v>
      </c>
      <c r="H218">
        <v>0.26212999999999997</v>
      </c>
      <c r="I218">
        <v>0.29052099999999997</v>
      </c>
      <c r="J218">
        <v>0.29431000000000002</v>
      </c>
      <c r="K218">
        <v>0.29097099999999998</v>
      </c>
      <c r="L218">
        <v>0.28908299999999998</v>
      </c>
      <c r="M218">
        <v>0.29217900000000002</v>
      </c>
      <c r="N218">
        <v>0.29882999999999998</v>
      </c>
      <c r="O218">
        <v>0.30888199999999999</v>
      </c>
      <c r="P218">
        <v>0.32090299999999999</v>
      </c>
      <c r="Q218">
        <v>0.33093800000000001</v>
      </c>
      <c r="R218">
        <v>0.34090599999999999</v>
      </c>
      <c r="S218">
        <v>0.35386800000000002</v>
      </c>
      <c r="T218">
        <v>0.36836999999999998</v>
      </c>
      <c r="U218">
        <v>0.38097199999999998</v>
      </c>
      <c r="V218">
        <v>0.39288200000000001</v>
      </c>
      <c r="W218">
        <v>0.41212500000000002</v>
      </c>
      <c r="X218">
        <v>0.43820799999999999</v>
      </c>
      <c r="Y218">
        <v>0.46451399999999998</v>
      </c>
      <c r="Z218">
        <v>0.49195800000000001</v>
      </c>
      <c r="AA218">
        <v>0.51982200000000001</v>
      </c>
      <c r="AB218">
        <v>0.54791000000000001</v>
      </c>
      <c r="AC218">
        <v>0.57674999999999998</v>
      </c>
      <c r="AD218">
        <v>0.60866399999999998</v>
      </c>
      <c r="AE218">
        <v>0.644289</v>
      </c>
      <c r="AF218">
        <v>0.68638500000000002</v>
      </c>
      <c r="AG218">
        <v>0.73043199999999997</v>
      </c>
      <c r="AH218">
        <v>0.77176500000000003</v>
      </c>
      <c r="AI218">
        <v>0.81653699999999996</v>
      </c>
      <c r="AJ218">
        <v>0.86158999999999997</v>
      </c>
      <c r="AK218">
        <v>0.89851000000000003</v>
      </c>
      <c r="AL218" s="109">
        <v>3.6999999999999998E-2</v>
      </c>
    </row>
    <row r="219" spans="2:38">
      <c r="B219" t="s">
        <v>1282</v>
      </c>
      <c r="C219" t="s">
        <v>2955</v>
      </c>
      <c r="D219" t="s">
        <v>3271</v>
      </c>
      <c r="E219" t="s">
        <v>1588</v>
      </c>
      <c r="F219">
        <v>0.55974599999999997</v>
      </c>
      <c r="G219">
        <v>0.53859100000000004</v>
      </c>
      <c r="H219">
        <v>0.51345300000000005</v>
      </c>
      <c r="I219">
        <v>0.56980200000000003</v>
      </c>
      <c r="J219">
        <v>0.57730199999999998</v>
      </c>
      <c r="K219">
        <v>0.56976300000000002</v>
      </c>
      <c r="L219">
        <v>0.56458200000000003</v>
      </c>
      <c r="M219">
        <v>0.56862599999999996</v>
      </c>
      <c r="N219">
        <v>0.57863399999999998</v>
      </c>
      <c r="O219">
        <v>0.59319500000000003</v>
      </c>
      <c r="P219">
        <v>0.60900799999999999</v>
      </c>
      <c r="Q219">
        <v>0.62102400000000002</v>
      </c>
      <c r="R219">
        <v>0.63220299999999996</v>
      </c>
      <c r="S219">
        <v>0.64728300000000005</v>
      </c>
      <c r="T219">
        <v>0.65858399999999995</v>
      </c>
      <c r="U219">
        <v>0.66631799999999997</v>
      </c>
      <c r="V219">
        <v>0.67213599999999996</v>
      </c>
      <c r="W219">
        <v>0.68958699999999995</v>
      </c>
      <c r="X219">
        <v>0.71359899999999998</v>
      </c>
      <c r="Y219">
        <v>0.73635700000000004</v>
      </c>
      <c r="Z219">
        <v>0.76022999999999996</v>
      </c>
      <c r="AA219">
        <v>0.78459500000000004</v>
      </c>
      <c r="AB219">
        <v>0.80837999999999999</v>
      </c>
      <c r="AC219">
        <v>0.83230300000000002</v>
      </c>
      <c r="AD219">
        <v>0.86151699999999998</v>
      </c>
      <c r="AE219">
        <v>0.89526499999999998</v>
      </c>
      <c r="AF219">
        <v>0.93800300000000003</v>
      </c>
      <c r="AG219">
        <v>0.98278900000000002</v>
      </c>
      <c r="AH219">
        <v>1.023217</v>
      </c>
      <c r="AI219">
        <v>1.068432</v>
      </c>
      <c r="AJ219">
        <v>1.114139</v>
      </c>
      <c r="AK219">
        <v>1.149861</v>
      </c>
      <c r="AL219" s="109">
        <v>2.3E-2</v>
      </c>
    </row>
    <row r="220" spans="2:38">
      <c r="B220" t="s">
        <v>2548</v>
      </c>
      <c r="C220" t="s">
        <v>2957</v>
      </c>
      <c r="D220" t="s">
        <v>3272</v>
      </c>
      <c r="E220" t="s">
        <v>1588</v>
      </c>
      <c r="F220">
        <v>4.698429</v>
      </c>
      <c r="G220">
        <v>4.4960979999999999</v>
      </c>
      <c r="H220">
        <v>4.266521</v>
      </c>
      <c r="I220">
        <v>4.7269350000000001</v>
      </c>
      <c r="J220">
        <v>4.7894350000000001</v>
      </c>
      <c r="K220">
        <v>4.7502550000000001</v>
      </c>
      <c r="L220">
        <v>4.7475589999999999</v>
      </c>
      <c r="M220">
        <v>4.8665320000000003</v>
      </c>
      <c r="N220">
        <v>5.0430279999999996</v>
      </c>
      <c r="O220">
        <v>5.2932610000000002</v>
      </c>
      <c r="P220">
        <v>5.597391</v>
      </c>
      <c r="Q220">
        <v>5.8710789999999999</v>
      </c>
      <c r="R220">
        <v>6.1468699999999998</v>
      </c>
      <c r="S220">
        <v>6.4738389999999999</v>
      </c>
      <c r="T220">
        <v>6.7802829999999998</v>
      </c>
      <c r="U220">
        <v>7.0527930000000003</v>
      </c>
      <c r="V220">
        <v>7.3131000000000004</v>
      </c>
      <c r="W220">
        <v>7.7110440000000002</v>
      </c>
      <c r="X220">
        <v>8.1990730000000003</v>
      </c>
      <c r="Y220">
        <v>8.6912640000000003</v>
      </c>
      <c r="Z220">
        <v>9.2047600000000003</v>
      </c>
      <c r="AA220">
        <v>9.7261030000000002</v>
      </c>
      <c r="AB220">
        <v>10.251638</v>
      </c>
      <c r="AC220">
        <v>10.791247</v>
      </c>
      <c r="AD220">
        <v>11.388374000000001</v>
      </c>
      <c r="AE220">
        <v>12.05495</v>
      </c>
      <c r="AF220">
        <v>12.842571</v>
      </c>
      <c r="AG220">
        <v>13.666714000000001</v>
      </c>
      <c r="AH220">
        <v>14.440068999999999</v>
      </c>
      <c r="AI220">
        <v>15.277773</v>
      </c>
      <c r="AJ220">
        <v>16.120735</v>
      </c>
      <c r="AK220">
        <v>16.811523000000001</v>
      </c>
      <c r="AL220" s="109">
        <v>4.2000000000000003E-2</v>
      </c>
    </row>
    <row r="221" spans="2:38">
      <c r="B221" t="s">
        <v>1577</v>
      </c>
      <c r="C221" t="s">
        <v>2959</v>
      </c>
      <c r="D221" t="s">
        <v>3273</v>
      </c>
      <c r="E221" t="s">
        <v>1588</v>
      </c>
      <c r="F221">
        <v>0</v>
      </c>
      <c r="G221">
        <v>0.234546</v>
      </c>
      <c r="H221">
        <v>0.22981499999999999</v>
      </c>
      <c r="I221">
        <v>0.262687</v>
      </c>
      <c r="J221">
        <v>0.27412900000000001</v>
      </c>
      <c r="K221">
        <v>0.27866600000000002</v>
      </c>
      <c r="L221">
        <v>0.28441499999999997</v>
      </c>
      <c r="M221">
        <v>0.29504599999999997</v>
      </c>
      <c r="N221">
        <v>0.30924600000000002</v>
      </c>
      <c r="O221">
        <v>0.32653900000000002</v>
      </c>
      <c r="P221">
        <v>0.34530100000000002</v>
      </c>
      <c r="Q221">
        <v>0.36218499999999998</v>
      </c>
      <c r="R221">
        <v>0.37919799999999998</v>
      </c>
      <c r="S221">
        <v>0.39936899999999997</v>
      </c>
      <c r="T221">
        <v>0.41827300000000001</v>
      </c>
      <c r="U221">
        <v>0.43508400000000003</v>
      </c>
      <c r="V221">
        <v>0.45114199999999999</v>
      </c>
      <c r="W221">
        <v>0.47569099999999997</v>
      </c>
      <c r="X221">
        <v>0.50579700000000005</v>
      </c>
      <c r="Y221">
        <v>0.536161</v>
      </c>
      <c r="Z221">
        <v>0.56783799999999995</v>
      </c>
      <c r="AA221">
        <v>0.59999899999999995</v>
      </c>
      <c r="AB221">
        <v>0.63241899999999995</v>
      </c>
      <c r="AC221">
        <v>0.66570799999999997</v>
      </c>
      <c r="AD221">
        <v>0.70254399999999995</v>
      </c>
      <c r="AE221">
        <v>0.74366500000000002</v>
      </c>
      <c r="AF221">
        <v>0.79225299999999999</v>
      </c>
      <c r="AG221">
        <v>0.84309400000000001</v>
      </c>
      <c r="AH221">
        <v>0.89080199999999998</v>
      </c>
      <c r="AI221">
        <v>0.94247999999999998</v>
      </c>
      <c r="AJ221">
        <v>0.99448199999999998</v>
      </c>
      <c r="AK221">
        <v>1.037096</v>
      </c>
      <c r="AL221" t="s">
        <v>146</v>
      </c>
    </row>
    <row r="222" spans="2:38">
      <c r="B222" t="s">
        <v>2549</v>
      </c>
      <c r="C222" t="s">
        <v>2961</v>
      </c>
      <c r="D222" t="s">
        <v>3274</v>
      </c>
      <c r="E222" t="s">
        <v>1588</v>
      </c>
      <c r="F222">
        <v>0</v>
      </c>
      <c r="G222">
        <v>0.25949299999999997</v>
      </c>
      <c r="H222">
        <v>0.25480399999999997</v>
      </c>
      <c r="I222">
        <v>0.29125000000000001</v>
      </c>
      <c r="J222">
        <v>0.30393599999999998</v>
      </c>
      <c r="K222">
        <v>0.30896600000000002</v>
      </c>
      <c r="L222">
        <v>0.31534099999999998</v>
      </c>
      <c r="M222">
        <v>0.327127</v>
      </c>
      <c r="N222">
        <v>0.34287200000000001</v>
      </c>
      <c r="O222">
        <v>0.36204500000000001</v>
      </c>
      <c r="P222">
        <v>0.38284699999999999</v>
      </c>
      <c r="Q222">
        <v>0.40156599999999998</v>
      </c>
      <c r="R222">
        <v>0.420429</v>
      </c>
      <c r="S222">
        <v>0.44279299999999999</v>
      </c>
      <c r="T222">
        <v>0.46375300000000003</v>
      </c>
      <c r="U222">
        <v>0.48239199999999999</v>
      </c>
      <c r="V222">
        <v>0.500197</v>
      </c>
      <c r="W222">
        <v>0.52741499999999997</v>
      </c>
      <c r="X222">
        <v>0.56079500000000004</v>
      </c>
      <c r="Y222">
        <v>0.59445899999999996</v>
      </c>
      <c r="Z222">
        <v>0.62958099999999995</v>
      </c>
      <c r="AA222">
        <v>0.66523900000000002</v>
      </c>
      <c r="AB222">
        <v>0.70118499999999995</v>
      </c>
      <c r="AC222">
        <v>0.738093</v>
      </c>
      <c r="AD222">
        <v>0.77893400000000002</v>
      </c>
      <c r="AE222">
        <v>0.82452599999999998</v>
      </c>
      <c r="AF222">
        <v>0.87839699999999998</v>
      </c>
      <c r="AG222">
        <v>0.93476700000000001</v>
      </c>
      <c r="AH222">
        <v>0.98766200000000004</v>
      </c>
      <c r="AI222">
        <v>1.044959</v>
      </c>
      <c r="AJ222">
        <v>1.1026149999999999</v>
      </c>
      <c r="AK222">
        <v>1.1498630000000001</v>
      </c>
      <c r="AL222" t="s">
        <v>146</v>
      </c>
    </row>
    <row r="223" spans="2:38">
      <c r="B223" t="s">
        <v>2550</v>
      </c>
      <c r="C223" t="s">
        <v>2963</v>
      </c>
      <c r="D223" t="s">
        <v>3275</v>
      </c>
      <c r="E223" t="s">
        <v>1588</v>
      </c>
      <c r="F223">
        <v>0</v>
      </c>
      <c r="G223">
        <v>0.223744</v>
      </c>
      <c r="H223">
        <v>0.21970000000000001</v>
      </c>
      <c r="I223">
        <v>0.25112499999999999</v>
      </c>
      <c r="J223">
        <v>0.26206299999999999</v>
      </c>
      <c r="K223">
        <v>0.26640000000000003</v>
      </c>
      <c r="L223">
        <v>0.271897</v>
      </c>
      <c r="M223">
        <v>0.28205999999999998</v>
      </c>
      <c r="N223">
        <v>0.29563499999999998</v>
      </c>
      <c r="O223">
        <v>0.31216699999999997</v>
      </c>
      <c r="P223">
        <v>0.33010299999999998</v>
      </c>
      <c r="Q223">
        <v>0.34624300000000002</v>
      </c>
      <c r="R223">
        <v>0.362508</v>
      </c>
      <c r="S223">
        <v>0.38179099999999999</v>
      </c>
      <c r="T223">
        <v>0.39986300000000002</v>
      </c>
      <c r="U223">
        <v>0.41593400000000003</v>
      </c>
      <c r="V223">
        <v>0.431286</v>
      </c>
      <c r="W223">
        <v>0.45475399999999999</v>
      </c>
      <c r="X223">
        <v>0.48353499999999999</v>
      </c>
      <c r="Y223">
        <v>0.51256199999999996</v>
      </c>
      <c r="Z223">
        <v>0.54284500000000002</v>
      </c>
      <c r="AA223">
        <v>0.57359099999999996</v>
      </c>
      <c r="AB223">
        <v>0.60458400000000001</v>
      </c>
      <c r="AC223">
        <v>0.63640699999999994</v>
      </c>
      <c r="AD223">
        <v>0.67162299999999997</v>
      </c>
      <c r="AE223">
        <v>0.71093300000000004</v>
      </c>
      <c r="AF223">
        <v>0.75738300000000003</v>
      </c>
      <c r="AG223">
        <v>0.80598599999999998</v>
      </c>
      <c r="AH223">
        <v>0.85159399999999996</v>
      </c>
      <c r="AI223">
        <v>0.90099700000000005</v>
      </c>
      <c r="AJ223">
        <v>0.95071099999999997</v>
      </c>
      <c r="AK223">
        <v>0.99144900000000002</v>
      </c>
      <c r="AL223" t="s">
        <v>146</v>
      </c>
    </row>
    <row r="224" spans="2:38">
      <c r="B224" t="s">
        <v>1581</v>
      </c>
      <c r="C224" t="s">
        <v>2965</v>
      </c>
      <c r="D224" t="s">
        <v>3276</v>
      </c>
      <c r="E224" t="s">
        <v>1588</v>
      </c>
      <c r="F224">
        <v>0</v>
      </c>
      <c r="G224">
        <v>0.39895599999999998</v>
      </c>
      <c r="H224">
        <v>0.39174599999999998</v>
      </c>
      <c r="I224">
        <v>0.44778000000000001</v>
      </c>
      <c r="J224">
        <v>0.46728399999999998</v>
      </c>
      <c r="K224">
        <v>0.475018</v>
      </c>
      <c r="L224">
        <v>0.48481800000000003</v>
      </c>
      <c r="M224">
        <v>0.50294000000000005</v>
      </c>
      <c r="N224">
        <v>0.527146</v>
      </c>
      <c r="O224">
        <v>0.55662400000000001</v>
      </c>
      <c r="P224">
        <v>0.58860500000000004</v>
      </c>
      <c r="Q224">
        <v>0.61738499999999996</v>
      </c>
      <c r="R224">
        <v>0.64638700000000004</v>
      </c>
      <c r="S224">
        <v>0.68076999999999999</v>
      </c>
      <c r="T224">
        <v>0.71299400000000002</v>
      </c>
      <c r="U224">
        <v>0.74165099999999995</v>
      </c>
      <c r="V224">
        <v>0.76902400000000004</v>
      </c>
      <c r="W224">
        <v>0.81086999999999998</v>
      </c>
      <c r="X224">
        <v>0.86219000000000001</v>
      </c>
      <c r="Y224">
        <v>0.91394699999999995</v>
      </c>
      <c r="Z224">
        <v>0.96794500000000006</v>
      </c>
      <c r="AA224">
        <v>1.0227679999999999</v>
      </c>
      <c r="AB224">
        <v>1.0780320000000001</v>
      </c>
      <c r="AC224">
        <v>1.1347750000000001</v>
      </c>
      <c r="AD224">
        <v>1.197567</v>
      </c>
      <c r="AE224">
        <v>1.267663</v>
      </c>
      <c r="AF224">
        <v>1.3504860000000001</v>
      </c>
      <c r="AG224">
        <v>1.4371510000000001</v>
      </c>
      <c r="AH224">
        <v>1.518475</v>
      </c>
      <c r="AI224">
        <v>1.606565</v>
      </c>
      <c r="AJ224">
        <v>1.695208</v>
      </c>
      <c r="AK224">
        <v>1.7678499999999999</v>
      </c>
      <c r="AL224" t="s">
        <v>146</v>
      </c>
    </row>
    <row r="225" spans="2:38">
      <c r="B225" t="s">
        <v>2552</v>
      </c>
      <c r="C225" t="s">
        <v>2967</v>
      </c>
      <c r="D225" t="s">
        <v>3277</v>
      </c>
      <c r="E225" t="s">
        <v>1588</v>
      </c>
      <c r="F225">
        <v>207.31321700000001</v>
      </c>
      <c r="G225">
        <v>199.478241</v>
      </c>
      <c r="H225">
        <v>190.167923</v>
      </c>
      <c r="I225">
        <v>211.03787199999999</v>
      </c>
      <c r="J225">
        <v>213.815369</v>
      </c>
      <c r="K225">
        <v>211.023483</v>
      </c>
      <c r="L225">
        <v>209.10434000000001</v>
      </c>
      <c r="M225">
        <v>210.60211200000001</v>
      </c>
      <c r="N225">
        <v>214.308853</v>
      </c>
      <c r="O225">
        <v>219.70192</v>
      </c>
      <c r="P225">
        <v>225.55839499999999</v>
      </c>
      <c r="Q225">
        <v>229.69635</v>
      </c>
      <c r="R225">
        <v>233.48173499999999</v>
      </c>
      <c r="S225">
        <v>238.73915099999999</v>
      </c>
      <c r="T225">
        <v>242.75732400000001</v>
      </c>
      <c r="U225">
        <v>245.159302</v>
      </c>
      <c r="V225">
        <v>246.80360400000001</v>
      </c>
      <c r="W225">
        <v>252.65389999999999</v>
      </c>
      <c r="X225">
        <v>260.81973299999999</v>
      </c>
      <c r="Y225">
        <v>268.42404199999999</v>
      </c>
      <c r="Z225">
        <v>276.002838</v>
      </c>
      <c r="AA225">
        <v>283.14102200000002</v>
      </c>
      <c r="AB225">
        <v>289.747681</v>
      </c>
      <c r="AC225">
        <v>296.11554000000001</v>
      </c>
      <c r="AD225">
        <v>303.398956</v>
      </c>
      <c r="AE225">
        <v>311.80319200000002</v>
      </c>
      <c r="AF225">
        <v>322.50018299999999</v>
      </c>
      <c r="AG225">
        <v>333.19979899999998</v>
      </c>
      <c r="AH225">
        <v>341.80050699999998</v>
      </c>
      <c r="AI225">
        <v>351.09643599999998</v>
      </c>
      <c r="AJ225">
        <v>359.67804000000001</v>
      </c>
      <c r="AK225">
        <v>364.16558800000001</v>
      </c>
      <c r="AL225" s="109">
        <v>1.7999999999999999E-2</v>
      </c>
    </row>
    <row r="226" spans="2:38">
      <c r="B226" t="s">
        <v>2553</v>
      </c>
      <c r="D226" t="s">
        <v>3278</v>
      </c>
    </row>
    <row r="227" spans="2:38">
      <c r="B227" t="s">
        <v>1266</v>
      </c>
      <c r="C227" t="s">
        <v>2970</v>
      </c>
      <c r="D227" t="s">
        <v>3279</v>
      </c>
      <c r="E227" t="s">
        <v>1588</v>
      </c>
      <c r="F227">
        <v>313.00292999999999</v>
      </c>
      <c r="G227">
        <v>294.13482699999997</v>
      </c>
      <c r="H227">
        <v>274.28537</v>
      </c>
      <c r="I227">
        <v>297.734467</v>
      </c>
      <c r="J227">
        <v>295.04791299999999</v>
      </c>
      <c r="K227">
        <v>284.78118899999998</v>
      </c>
      <c r="L227">
        <v>275.95517000000001</v>
      </c>
      <c r="M227">
        <v>271.72909499999997</v>
      </c>
      <c r="N227">
        <v>270.32437099999999</v>
      </c>
      <c r="O227">
        <v>270.93441799999999</v>
      </c>
      <c r="P227">
        <v>271.88659699999999</v>
      </c>
      <c r="Q227">
        <v>270.61029100000002</v>
      </c>
      <c r="R227">
        <v>268.83331299999998</v>
      </c>
      <c r="S227">
        <v>268.64913899999999</v>
      </c>
      <c r="T227">
        <v>266.93511999999998</v>
      </c>
      <c r="U227">
        <v>263.37426799999997</v>
      </c>
      <c r="V227">
        <v>258.97555499999999</v>
      </c>
      <c r="W227">
        <v>258.90319799999997</v>
      </c>
      <c r="X227">
        <v>260.98092700000001</v>
      </c>
      <c r="Y227">
        <v>262.26492300000001</v>
      </c>
      <c r="Z227">
        <v>263.30053700000002</v>
      </c>
      <c r="AA227">
        <v>263.70959499999998</v>
      </c>
      <c r="AB227">
        <v>263.35900900000001</v>
      </c>
      <c r="AC227">
        <v>262.58175699999998</v>
      </c>
      <c r="AD227">
        <v>262.50427200000001</v>
      </c>
      <c r="AE227">
        <v>263.14703400000002</v>
      </c>
      <c r="AF227">
        <v>265.41558800000001</v>
      </c>
      <c r="AG227">
        <v>267.33084100000002</v>
      </c>
      <c r="AH227">
        <v>267.252319</v>
      </c>
      <c r="AI227">
        <v>267.43359400000003</v>
      </c>
      <c r="AJ227">
        <v>266.77179000000001</v>
      </c>
      <c r="AK227">
        <v>262.83627300000001</v>
      </c>
      <c r="AL227" s="109">
        <v>-6.0000000000000001E-3</v>
      </c>
    </row>
    <row r="228" spans="2:38">
      <c r="B228" t="s">
        <v>1352</v>
      </c>
      <c r="C228" t="s">
        <v>2972</v>
      </c>
      <c r="D228" t="s">
        <v>3280</v>
      </c>
      <c r="E228" t="s">
        <v>1588</v>
      </c>
      <c r="F228">
        <v>0.50072899999999998</v>
      </c>
      <c r="G228">
        <v>0.47068700000000002</v>
      </c>
      <c r="H228">
        <v>0.438413</v>
      </c>
      <c r="I228">
        <v>0.47540100000000002</v>
      </c>
      <c r="J228">
        <v>0.470688</v>
      </c>
      <c r="K228">
        <v>0.45400299999999999</v>
      </c>
      <c r="L228">
        <v>0.43970399999999998</v>
      </c>
      <c r="M228">
        <v>0.43287500000000001</v>
      </c>
      <c r="N228">
        <v>0.43059900000000001</v>
      </c>
      <c r="O228">
        <v>0.43154599999999999</v>
      </c>
      <c r="P228">
        <v>0.43314900000000001</v>
      </c>
      <c r="Q228">
        <v>0.43126100000000001</v>
      </c>
      <c r="R228">
        <v>0.42861399999999999</v>
      </c>
      <c r="S228">
        <v>0.428531</v>
      </c>
      <c r="T228">
        <v>0.42608000000000001</v>
      </c>
      <c r="U228">
        <v>0.42076400000000003</v>
      </c>
      <c r="V228">
        <v>0.414213</v>
      </c>
      <c r="W228">
        <v>0.41465600000000002</v>
      </c>
      <c r="X228">
        <v>0.418597</v>
      </c>
      <c r="Y228">
        <v>0.42128300000000002</v>
      </c>
      <c r="Z228">
        <v>0.42360700000000001</v>
      </c>
      <c r="AA228">
        <v>0.42495899999999998</v>
      </c>
      <c r="AB228">
        <v>0.42526000000000003</v>
      </c>
      <c r="AC228">
        <v>0.42498999999999998</v>
      </c>
      <c r="AD228">
        <v>0.42579899999999998</v>
      </c>
      <c r="AE228">
        <v>0.42789100000000002</v>
      </c>
      <c r="AF228">
        <v>0.43274200000000002</v>
      </c>
      <c r="AG228">
        <v>0.43715300000000001</v>
      </c>
      <c r="AH228">
        <v>0.438442</v>
      </c>
      <c r="AI228">
        <v>0.440305</v>
      </c>
      <c r="AJ228">
        <v>0.44096600000000002</v>
      </c>
      <c r="AK228">
        <v>0.436442</v>
      </c>
      <c r="AL228" s="109">
        <v>-4.0000000000000001E-3</v>
      </c>
    </row>
    <row r="229" spans="2:38">
      <c r="B229" t="s">
        <v>1273</v>
      </c>
      <c r="C229" t="s">
        <v>2974</v>
      </c>
      <c r="D229" t="s">
        <v>3281</v>
      </c>
      <c r="E229" t="s">
        <v>1588</v>
      </c>
      <c r="F229">
        <v>0.36423699999999998</v>
      </c>
      <c r="G229">
        <v>0.33555099999999999</v>
      </c>
      <c r="H229">
        <v>0.30646600000000002</v>
      </c>
      <c r="I229">
        <v>0.32603700000000002</v>
      </c>
      <c r="J229">
        <v>0.31687799999999999</v>
      </c>
      <c r="K229">
        <v>0.300209</v>
      </c>
      <c r="L229">
        <v>0.28575499999999998</v>
      </c>
      <c r="M229">
        <v>0.27665400000000001</v>
      </c>
      <c r="N229">
        <v>0.270812</v>
      </c>
      <c r="O229">
        <v>0.26725900000000002</v>
      </c>
      <c r="P229">
        <v>0.26433400000000001</v>
      </c>
      <c r="Q229">
        <v>0.25951999999999997</v>
      </c>
      <c r="R229">
        <v>0.25452399999999997</v>
      </c>
      <c r="S229">
        <v>0.25136799999999998</v>
      </c>
      <c r="T229">
        <v>0.24706900000000001</v>
      </c>
      <c r="U229">
        <v>0.24138299999999999</v>
      </c>
      <c r="V229">
        <v>0.235398</v>
      </c>
      <c r="W229">
        <v>0.23368900000000001</v>
      </c>
      <c r="X229">
        <v>0.23472100000000001</v>
      </c>
      <c r="Y229">
        <v>0.235707</v>
      </c>
      <c r="Z229">
        <v>0.23687</v>
      </c>
      <c r="AA229">
        <v>0.23810500000000001</v>
      </c>
      <c r="AB229">
        <v>0.238981</v>
      </c>
      <c r="AC229">
        <v>0.23984800000000001</v>
      </c>
      <c r="AD229">
        <v>0.24154100000000001</v>
      </c>
      <c r="AE229">
        <v>0.24418699999999999</v>
      </c>
      <c r="AF229">
        <v>0.248805</v>
      </c>
      <c r="AG229">
        <v>0.25343300000000002</v>
      </c>
      <c r="AH229">
        <v>0.25650600000000001</v>
      </c>
      <c r="AI229">
        <v>0.26005600000000001</v>
      </c>
      <c r="AJ229">
        <v>0.26324399999999998</v>
      </c>
      <c r="AK229">
        <v>0.263353</v>
      </c>
      <c r="AL229" s="109">
        <v>-0.01</v>
      </c>
    </row>
    <row r="230" spans="2:38">
      <c r="B230" t="s">
        <v>1282</v>
      </c>
      <c r="C230" t="s">
        <v>2976</v>
      </c>
      <c r="D230" t="s">
        <v>3282</v>
      </c>
      <c r="E230" t="s">
        <v>1588</v>
      </c>
      <c r="F230">
        <v>5.4496529999999996</v>
      </c>
      <c r="G230">
        <v>4.7318379999999998</v>
      </c>
      <c r="H230">
        <v>4.076689</v>
      </c>
      <c r="I230">
        <v>4.0984530000000001</v>
      </c>
      <c r="J230">
        <v>3.7785489999999999</v>
      </c>
      <c r="K230">
        <v>3.4375640000000001</v>
      </c>
      <c r="L230">
        <v>3.170703</v>
      </c>
      <c r="M230">
        <v>3.0458090000000002</v>
      </c>
      <c r="N230">
        <v>2.988934</v>
      </c>
      <c r="O230">
        <v>2.962358</v>
      </c>
      <c r="P230">
        <v>3.009125</v>
      </c>
      <c r="Q230">
        <v>3.06778</v>
      </c>
      <c r="R230">
        <v>3.1451129999999998</v>
      </c>
      <c r="S230">
        <v>3.2552279999999998</v>
      </c>
      <c r="T230">
        <v>3.3918379999999999</v>
      </c>
      <c r="U230">
        <v>3.5575939999999999</v>
      </c>
      <c r="V230">
        <v>3.7768890000000002</v>
      </c>
      <c r="W230">
        <v>4.1056169999999996</v>
      </c>
      <c r="X230">
        <v>4.5015470000000004</v>
      </c>
      <c r="Y230">
        <v>4.8931820000000004</v>
      </c>
      <c r="Z230">
        <v>5.3019949999999998</v>
      </c>
      <c r="AA230">
        <v>5.7192460000000001</v>
      </c>
      <c r="AB230">
        <v>6.2284280000000001</v>
      </c>
      <c r="AC230">
        <v>6.8011290000000004</v>
      </c>
      <c r="AD230">
        <v>7.3569750000000003</v>
      </c>
      <c r="AE230">
        <v>8.0037070000000003</v>
      </c>
      <c r="AF230">
        <v>8.7715270000000007</v>
      </c>
      <c r="AG230">
        <v>9.611599</v>
      </c>
      <c r="AH230">
        <v>10.465555</v>
      </c>
      <c r="AI230">
        <v>11.422077</v>
      </c>
      <c r="AJ230">
        <v>12.458174</v>
      </c>
      <c r="AK230">
        <v>13.484024</v>
      </c>
      <c r="AL230" s="109">
        <v>0.03</v>
      </c>
    </row>
    <row r="231" spans="2:38">
      <c r="B231" t="s">
        <v>2548</v>
      </c>
      <c r="C231" t="s">
        <v>2978</v>
      </c>
      <c r="D231" t="s">
        <v>3283</v>
      </c>
      <c r="E231" t="s">
        <v>1588</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2:38">
      <c r="B232" t="s">
        <v>1577</v>
      </c>
      <c r="C232" t="s">
        <v>2980</v>
      </c>
      <c r="D232" t="s">
        <v>3284</v>
      </c>
      <c r="E232" t="s">
        <v>1588</v>
      </c>
      <c r="F232">
        <v>0</v>
      </c>
      <c r="G232">
        <v>0.111386</v>
      </c>
      <c r="H232">
        <v>0.106679</v>
      </c>
      <c r="I232">
        <v>0.11915000000000001</v>
      </c>
      <c r="J232">
        <v>0.121508</v>
      </c>
      <c r="K232">
        <v>0.120716</v>
      </c>
      <c r="L232">
        <v>0.120422</v>
      </c>
      <c r="M232">
        <v>0.12210799999999999</v>
      </c>
      <c r="N232">
        <v>0.12511</v>
      </c>
      <c r="O232">
        <v>0.12914700000000001</v>
      </c>
      <c r="P232">
        <v>0.13351499999999999</v>
      </c>
      <c r="Q232">
        <v>0.13692099999999999</v>
      </c>
      <c r="R232">
        <v>0.14016300000000001</v>
      </c>
      <c r="S232">
        <v>0.14434</v>
      </c>
      <c r="T232">
        <v>0.14782000000000001</v>
      </c>
      <c r="U232">
        <v>0.15035499999999999</v>
      </c>
      <c r="V232">
        <v>0.15245500000000001</v>
      </c>
      <c r="W232">
        <v>0.157196</v>
      </c>
      <c r="X232">
        <v>0.16345100000000001</v>
      </c>
      <c r="Y232">
        <v>0.169435</v>
      </c>
      <c r="Z232">
        <v>0.175481</v>
      </c>
      <c r="AA232">
        <v>0.18132200000000001</v>
      </c>
      <c r="AB232">
        <v>0.186894</v>
      </c>
      <c r="AC232">
        <v>0.19237799999999999</v>
      </c>
      <c r="AD232">
        <v>0.19852700000000001</v>
      </c>
      <c r="AE232">
        <v>0.205487</v>
      </c>
      <c r="AF232">
        <v>0.21405099999999999</v>
      </c>
      <c r="AG232">
        <v>0.22272</v>
      </c>
      <c r="AH232">
        <v>0.230078</v>
      </c>
      <c r="AI232">
        <v>0.23798800000000001</v>
      </c>
      <c r="AJ232">
        <v>0.24549499999999999</v>
      </c>
      <c r="AK232">
        <v>0.25026599999999999</v>
      </c>
      <c r="AL232" t="s">
        <v>146</v>
      </c>
    </row>
    <row r="233" spans="2:38">
      <c r="B233" t="s">
        <v>2549</v>
      </c>
      <c r="C233" t="s">
        <v>2982</v>
      </c>
      <c r="D233" t="s">
        <v>3285</v>
      </c>
      <c r="E233" t="s">
        <v>1588</v>
      </c>
      <c r="F233">
        <v>5.0930000000000003E-2</v>
      </c>
      <c r="G233">
        <v>0.15346299999999999</v>
      </c>
      <c r="H233">
        <v>0.147229</v>
      </c>
      <c r="I233">
        <v>0.16444</v>
      </c>
      <c r="J233">
        <v>0.16769400000000001</v>
      </c>
      <c r="K233">
        <v>0.166602</v>
      </c>
      <c r="L233">
        <v>0.16619500000000001</v>
      </c>
      <c r="M233">
        <v>0.16852300000000001</v>
      </c>
      <c r="N233">
        <v>0.17266500000000001</v>
      </c>
      <c r="O233">
        <v>0.17823600000000001</v>
      </c>
      <c r="P233">
        <v>0.18426600000000001</v>
      </c>
      <c r="Q233">
        <v>0.188966</v>
      </c>
      <c r="R233">
        <v>0.193441</v>
      </c>
      <c r="S233">
        <v>0.19920499999999999</v>
      </c>
      <c r="T233">
        <v>0.20400799999999999</v>
      </c>
      <c r="U233">
        <v>0.207507</v>
      </c>
      <c r="V233">
        <v>0.21040400000000001</v>
      </c>
      <c r="W233">
        <v>0.216948</v>
      </c>
      <c r="X233">
        <v>0.22558</v>
      </c>
      <c r="Y233">
        <v>0.23383899999999999</v>
      </c>
      <c r="Z233">
        <v>0.24218200000000001</v>
      </c>
      <c r="AA233">
        <v>0.25024400000000002</v>
      </c>
      <c r="AB233">
        <v>0.257934</v>
      </c>
      <c r="AC233">
        <v>0.26550299999999999</v>
      </c>
      <c r="AD233">
        <v>0.27398899999999998</v>
      </c>
      <c r="AE233">
        <v>0.28359499999999999</v>
      </c>
      <c r="AF233">
        <v>0.29541400000000001</v>
      </c>
      <c r="AG233">
        <v>0.30737900000000001</v>
      </c>
      <c r="AH233">
        <v>0.31753300000000001</v>
      </c>
      <c r="AI233">
        <v>0.32844899999999999</v>
      </c>
      <c r="AJ233">
        <v>0.33881</v>
      </c>
      <c r="AK233">
        <v>0.34539399999999998</v>
      </c>
      <c r="AL233" s="109">
        <v>6.4000000000000001E-2</v>
      </c>
    </row>
    <row r="234" spans="2:38">
      <c r="B234" t="s">
        <v>2550</v>
      </c>
      <c r="C234" t="s">
        <v>2984</v>
      </c>
      <c r="D234" t="s">
        <v>3286</v>
      </c>
      <c r="E234" t="s">
        <v>1588</v>
      </c>
      <c r="F234">
        <v>5.4847E-2</v>
      </c>
      <c r="G234">
        <v>0.16056999999999999</v>
      </c>
      <c r="H234">
        <v>0.15404699999999999</v>
      </c>
      <c r="I234">
        <v>0.17205500000000001</v>
      </c>
      <c r="J234">
        <v>0.17546</v>
      </c>
      <c r="K234">
        <v>0.174317</v>
      </c>
      <c r="L234">
        <v>0.17389199999999999</v>
      </c>
      <c r="M234">
        <v>0.17632700000000001</v>
      </c>
      <c r="N234">
        <v>0.18066099999999999</v>
      </c>
      <c r="O234">
        <v>0.18648999999999999</v>
      </c>
      <c r="P234">
        <v>0.192799</v>
      </c>
      <c r="Q234">
        <v>0.197717</v>
      </c>
      <c r="R234">
        <v>0.202399</v>
      </c>
      <c r="S234">
        <v>0.20843</v>
      </c>
      <c r="T234">
        <v>0.21345500000000001</v>
      </c>
      <c r="U234">
        <v>0.217116</v>
      </c>
      <c r="V234">
        <v>0.22014800000000001</v>
      </c>
      <c r="W234">
        <v>0.226994</v>
      </c>
      <c r="X234">
        <v>0.23602699999999999</v>
      </c>
      <c r="Y234">
        <v>0.244667</v>
      </c>
      <c r="Z234">
        <v>0.25339800000000001</v>
      </c>
      <c r="AA234">
        <v>0.26183299999999998</v>
      </c>
      <c r="AB234">
        <v>0.26987800000000001</v>
      </c>
      <c r="AC234">
        <v>0.27779799999999999</v>
      </c>
      <c r="AD234">
        <v>0.28667700000000002</v>
      </c>
      <c r="AE234">
        <v>0.29672799999999999</v>
      </c>
      <c r="AF234">
        <v>0.30909500000000001</v>
      </c>
      <c r="AG234">
        <v>0.32161299999999998</v>
      </c>
      <c r="AH234">
        <v>0.33223799999999998</v>
      </c>
      <c r="AI234">
        <v>0.34365899999999999</v>
      </c>
      <c r="AJ234">
        <v>0.35449999999999998</v>
      </c>
      <c r="AK234">
        <v>0.36138900000000002</v>
      </c>
      <c r="AL234" s="109">
        <v>6.3E-2</v>
      </c>
    </row>
    <row r="235" spans="2:38">
      <c r="B235" t="s">
        <v>1581</v>
      </c>
      <c r="C235" t="s">
        <v>2986</v>
      </c>
      <c r="D235" t="s">
        <v>3287</v>
      </c>
      <c r="E235" t="s">
        <v>1588</v>
      </c>
      <c r="F235">
        <v>5.9582000000000003E-2</v>
      </c>
      <c r="G235">
        <v>0.216973</v>
      </c>
      <c r="H235">
        <v>0.20815800000000001</v>
      </c>
      <c r="I235">
        <v>0.232492</v>
      </c>
      <c r="J235">
        <v>0.237093</v>
      </c>
      <c r="K235">
        <v>0.23554900000000001</v>
      </c>
      <c r="L235">
        <v>0.23497399999999999</v>
      </c>
      <c r="M235">
        <v>0.238264</v>
      </c>
      <c r="N235">
        <v>0.24412200000000001</v>
      </c>
      <c r="O235">
        <v>0.251998</v>
      </c>
      <c r="P235">
        <v>0.260523</v>
      </c>
      <c r="Q235">
        <v>0.26716899999999999</v>
      </c>
      <c r="R235">
        <v>0.27349499999999999</v>
      </c>
      <c r="S235">
        <v>0.28164499999999998</v>
      </c>
      <c r="T235">
        <v>0.288435</v>
      </c>
      <c r="U235">
        <v>0.29338199999999998</v>
      </c>
      <c r="V235">
        <v>0.29747800000000002</v>
      </c>
      <c r="W235">
        <v>0.30673</v>
      </c>
      <c r="X235">
        <v>0.31893500000000002</v>
      </c>
      <c r="Y235">
        <v>0.33061099999999999</v>
      </c>
      <c r="Z235">
        <v>0.34240799999999999</v>
      </c>
      <c r="AA235">
        <v>0.35380600000000001</v>
      </c>
      <c r="AB235">
        <v>0.364678</v>
      </c>
      <c r="AC235">
        <v>0.37537999999999999</v>
      </c>
      <c r="AD235">
        <v>0.387378</v>
      </c>
      <c r="AE235">
        <v>0.40095900000000001</v>
      </c>
      <c r="AF235">
        <v>0.41766999999999999</v>
      </c>
      <c r="AG235">
        <v>0.434585</v>
      </c>
      <c r="AH235">
        <v>0.44894200000000001</v>
      </c>
      <c r="AI235">
        <v>0.46437600000000001</v>
      </c>
      <c r="AJ235">
        <v>0.47902499999999998</v>
      </c>
      <c r="AK235">
        <v>0.48833300000000002</v>
      </c>
      <c r="AL235" s="109">
        <v>7.0000000000000007E-2</v>
      </c>
    </row>
    <row r="236" spans="2:38">
      <c r="B236" t="s">
        <v>2554</v>
      </c>
      <c r="C236" t="s">
        <v>2988</v>
      </c>
      <c r="D236" t="s">
        <v>3288</v>
      </c>
      <c r="E236" t="s">
        <v>1588</v>
      </c>
      <c r="F236">
        <v>319.48291</v>
      </c>
      <c r="G236">
        <v>300.315338</v>
      </c>
      <c r="H236">
        <v>279.72305299999999</v>
      </c>
      <c r="I236">
        <v>303.32247899999999</v>
      </c>
      <c r="J236">
        <v>300.315765</v>
      </c>
      <c r="K236">
        <v>289.67013500000002</v>
      </c>
      <c r="L236">
        <v>280.54684400000002</v>
      </c>
      <c r="M236">
        <v>276.18966699999999</v>
      </c>
      <c r="N236">
        <v>274.73730499999999</v>
      </c>
      <c r="O236">
        <v>275.34136999999998</v>
      </c>
      <c r="P236">
        <v>276.36431900000002</v>
      </c>
      <c r="Q236">
        <v>275.15960699999999</v>
      </c>
      <c r="R236">
        <v>273.47109999999998</v>
      </c>
      <c r="S236">
        <v>273.41781600000002</v>
      </c>
      <c r="T236">
        <v>271.85376000000002</v>
      </c>
      <c r="U236">
        <v>268.46237200000002</v>
      </c>
      <c r="V236">
        <v>264.28259300000002</v>
      </c>
      <c r="W236">
        <v>264.56500199999999</v>
      </c>
      <c r="X236">
        <v>267.07977299999999</v>
      </c>
      <c r="Y236">
        <v>268.79363999999998</v>
      </c>
      <c r="Z236">
        <v>270.27652</v>
      </c>
      <c r="AA236">
        <v>271.13906900000001</v>
      </c>
      <c r="AB236">
        <v>271.33105499999999</v>
      </c>
      <c r="AC236">
        <v>271.15881300000001</v>
      </c>
      <c r="AD236">
        <v>271.67514</v>
      </c>
      <c r="AE236">
        <v>273.00958300000002</v>
      </c>
      <c r="AF236">
        <v>276.10485799999998</v>
      </c>
      <c r="AG236">
        <v>278.91937300000001</v>
      </c>
      <c r="AH236">
        <v>279.74160799999999</v>
      </c>
      <c r="AI236">
        <v>280.93048099999999</v>
      </c>
      <c r="AJ236">
        <v>281.35201999999998</v>
      </c>
      <c r="AK236">
        <v>278.465485</v>
      </c>
      <c r="AL236" s="109">
        <v>-4.0000000000000001E-3</v>
      </c>
    </row>
    <row r="237" spans="2:38">
      <c r="B237" t="s">
        <v>1573</v>
      </c>
      <c r="C237" t="s">
        <v>2990</v>
      </c>
      <c r="D237" t="s">
        <v>3289</v>
      </c>
      <c r="E237" t="s">
        <v>1588</v>
      </c>
      <c r="F237">
        <v>772.67767300000003</v>
      </c>
      <c r="G237">
        <v>748.604736</v>
      </c>
      <c r="H237">
        <v>723.56079099999999</v>
      </c>
      <c r="I237">
        <v>769.56201199999998</v>
      </c>
      <c r="J237">
        <v>772.74633800000004</v>
      </c>
      <c r="K237">
        <v>760.17297399999995</v>
      </c>
      <c r="L237">
        <v>748.90618900000004</v>
      </c>
      <c r="M237">
        <v>746.47631799999999</v>
      </c>
      <c r="N237">
        <v>750.48614499999996</v>
      </c>
      <c r="O237">
        <v>759.57775900000001</v>
      </c>
      <c r="P237">
        <v>769.87554899999998</v>
      </c>
      <c r="Q237">
        <v>774.83660899999995</v>
      </c>
      <c r="R237">
        <v>779.89929199999995</v>
      </c>
      <c r="S237">
        <v>788.19232199999999</v>
      </c>
      <c r="T237">
        <v>792.37243699999999</v>
      </c>
      <c r="U237">
        <v>792.88647500000002</v>
      </c>
      <c r="V237">
        <v>793.37292500000001</v>
      </c>
      <c r="W237">
        <v>804.99432400000001</v>
      </c>
      <c r="X237">
        <v>820.25256300000001</v>
      </c>
      <c r="Y237">
        <v>835.25726299999997</v>
      </c>
      <c r="Z237">
        <v>850.26629600000001</v>
      </c>
      <c r="AA237">
        <v>861.83660899999995</v>
      </c>
      <c r="AB237">
        <v>872.51879899999994</v>
      </c>
      <c r="AC237">
        <v>882.81140100000005</v>
      </c>
      <c r="AD237">
        <v>893.47564699999998</v>
      </c>
      <c r="AE237">
        <v>908.75268600000004</v>
      </c>
      <c r="AF237">
        <v>930.01788299999998</v>
      </c>
      <c r="AG237">
        <v>950.87329099999999</v>
      </c>
      <c r="AH237">
        <v>967.51525900000001</v>
      </c>
      <c r="AI237">
        <v>987.03381300000001</v>
      </c>
      <c r="AJ237">
        <v>1002.271057</v>
      </c>
      <c r="AK237">
        <v>1010.010864</v>
      </c>
      <c r="AL237" s="109">
        <v>8.9999999999999993E-3</v>
      </c>
    </row>
    <row r="238" spans="2:38">
      <c r="B238" t="s">
        <v>634</v>
      </c>
      <c r="D238" t="s">
        <v>3290</v>
      </c>
    </row>
    <row r="239" spans="2:38">
      <c r="B239" t="s">
        <v>2565</v>
      </c>
      <c r="C239" t="s">
        <v>2993</v>
      </c>
      <c r="D239" t="s">
        <v>3291</v>
      </c>
      <c r="E239" t="s">
        <v>2995</v>
      </c>
      <c r="F239">
        <v>1807.96228</v>
      </c>
      <c r="G239">
        <v>1730.8404539999999</v>
      </c>
      <c r="H239">
        <v>1660.033447</v>
      </c>
      <c r="I239">
        <v>1651.259399</v>
      </c>
      <c r="J239">
        <v>1652.7242429999999</v>
      </c>
      <c r="K239">
        <v>1638.4692379999999</v>
      </c>
      <c r="L239">
        <v>1604.7768550000001</v>
      </c>
      <c r="M239">
        <v>1643.9995120000001</v>
      </c>
      <c r="N239">
        <v>1652.7871090000001</v>
      </c>
      <c r="O239">
        <v>1662.7436520000001</v>
      </c>
      <c r="P239">
        <v>1655.604004</v>
      </c>
      <c r="Q239">
        <v>1648.302124</v>
      </c>
      <c r="R239">
        <v>1654.8007809999999</v>
      </c>
      <c r="S239">
        <v>1663.8508300000001</v>
      </c>
      <c r="T239">
        <v>1673.9210210000001</v>
      </c>
      <c r="U239">
        <v>1684.4979249999999</v>
      </c>
      <c r="V239">
        <v>1686.8079829999999</v>
      </c>
      <c r="W239">
        <v>1698.2738039999999</v>
      </c>
      <c r="X239">
        <v>1704.6904300000001</v>
      </c>
      <c r="Y239">
        <v>1701.2554929999999</v>
      </c>
      <c r="Z239">
        <v>1711.9681399999999</v>
      </c>
      <c r="AA239">
        <v>1715.1282960000001</v>
      </c>
      <c r="AB239">
        <v>1722.2583010000001</v>
      </c>
      <c r="AC239">
        <v>1735.240356</v>
      </c>
      <c r="AD239">
        <v>1747.2885739999999</v>
      </c>
      <c r="AE239">
        <v>1760.9610600000001</v>
      </c>
      <c r="AF239">
        <v>1777.279663</v>
      </c>
      <c r="AG239">
        <v>1802.0692140000001</v>
      </c>
      <c r="AH239">
        <v>1818.081543</v>
      </c>
      <c r="AI239">
        <v>1839.2490230000001</v>
      </c>
      <c r="AJ239">
        <v>1861.996948</v>
      </c>
      <c r="AK239">
        <v>1888.5421140000001</v>
      </c>
      <c r="AL239" s="109">
        <v>1E-3</v>
      </c>
    </row>
    <row r="240" spans="2:38">
      <c r="B240" t="s">
        <v>2566</v>
      </c>
      <c r="C240" t="s">
        <v>2996</v>
      </c>
      <c r="D240" t="s">
        <v>3292</v>
      </c>
      <c r="E240" t="s">
        <v>2998</v>
      </c>
      <c r="F240">
        <v>3.4668839999999999</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c r="B241" t="s">
        <v>133</v>
      </c>
      <c r="D241" t="s">
        <v>3293</v>
      </c>
    </row>
    <row r="242" spans="2:38">
      <c r="B242" t="s">
        <v>1351</v>
      </c>
      <c r="C242" t="s">
        <v>3000</v>
      </c>
      <c r="D242" t="s">
        <v>3294</v>
      </c>
      <c r="E242" t="s">
        <v>1294</v>
      </c>
      <c r="F242">
        <v>521.49481200000002</v>
      </c>
      <c r="G242">
        <v>495.50134300000002</v>
      </c>
      <c r="H242">
        <v>471.15774499999998</v>
      </c>
      <c r="I242">
        <v>464.15228300000001</v>
      </c>
      <c r="J242">
        <v>459.59439099999997</v>
      </c>
      <c r="K242">
        <v>450.27181999999999</v>
      </c>
      <c r="L242">
        <v>434.29849200000001</v>
      </c>
      <c r="M242">
        <v>436.59869400000002</v>
      </c>
      <c r="N242">
        <v>429.209137</v>
      </c>
      <c r="O242">
        <v>420.73406999999997</v>
      </c>
      <c r="P242">
        <v>406.74523900000003</v>
      </c>
      <c r="Q242">
        <v>393.16223100000002</v>
      </c>
      <c r="R242">
        <v>383.20843500000001</v>
      </c>
      <c r="S242">
        <v>374.06173699999999</v>
      </c>
      <c r="T242">
        <v>365.33306900000002</v>
      </c>
      <c r="U242">
        <v>356.89035000000001</v>
      </c>
      <c r="V242">
        <v>346.92865</v>
      </c>
      <c r="W242">
        <v>339.07257099999998</v>
      </c>
      <c r="X242">
        <v>330.40054300000003</v>
      </c>
      <c r="Y242">
        <v>320.09222399999999</v>
      </c>
      <c r="Z242">
        <v>312.68826300000001</v>
      </c>
      <c r="AA242">
        <v>304.10449199999999</v>
      </c>
      <c r="AB242">
        <v>296.43866000000003</v>
      </c>
      <c r="AC242">
        <v>289.93890399999998</v>
      </c>
      <c r="AD242">
        <v>283.41436800000002</v>
      </c>
      <c r="AE242">
        <v>277.27917500000001</v>
      </c>
      <c r="AF242">
        <v>271.66494799999998</v>
      </c>
      <c r="AG242">
        <v>267.39889499999998</v>
      </c>
      <c r="AH242">
        <v>261.88574199999999</v>
      </c>
      <c r="AI242">
        <v>257.18719499999997</v>
      </c>
      <c r="AJ242">
        <v>252.75401299999999</v>
      </c>
      <c r="AK242">
        <v>248.86059599999999</v>
      </c>
      <c r="AL242" s="109">
        <v>-2.4E-2</v>
      </c>
    </row>
    <row r="243" spans="2:38">
      <c r="B243" t="s">
        <v>1257</v>
      </c>
      <c r="C243" t="s">
        <v>3002</v>
      </c>
      <c r="D243" t="s">
        <v>3295</v>
      </c>
      <c r="E243" t="s">
        <v>1294</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c r="B244" t="s">
        <v>1354</v>
      </c>
      <c r="C244" t="s">
        <v>3004</v>
      </c>
      <c r="D244" t="s">
        <v>3296</v>
      </c>
      <c r="E244" t="s">
        <v>1294</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c r="B245" t="s">
        <v>1355</v>
      </c>
      <c r="C245" t="s">
        <v>3006</v>
      </c>
      <c r="D245" t="s">
        <v>3297</v>
      </c>
      <c r="E245" t="s">
        <v>1294</v>
      </c>
      <c r="F245">
        <v>0</v>
      </c>
      <c r="G245">
        <v>0.53084200000000004</v>
      </c>
      <c r="H245">
        <v>1.5164519999999999</v>
      </c>
      <c r="I245">
        <v>2.99369</v>
      </c>
      <c r="J245">
        <v>4.9528829999999999</v>
      </c>
      <c r="K245">
        <v>7.3008350000000002</v>
      </c>
      <c r="L245">
        <v>10.976789</v>
      </c>
      <c r="M245">
        <v>16.620100000000001</v>
      </c>
      <c r="N245">
        <v>23.49588</v>
      </c>
      <c r="O245">
        <v>31.763241000000001</v>
      </c>
      <c r="P245">
        <v>40.905560000000001</v>
      </c>
      <c r="Q245">
        <v>49.642147000000001</v>
      </c>
      <c r="R245">
        <v>58.476996999999997</v>
      </c>
      <c r="S245">
        <v>67.177245999999997</v>
      </c>
      <c r="T245">
        <v>75.715880999999996</v>
      </c>
      <c r="U245">
        <v>84.085205000000002</v>
      </c>
      <c r="V245">
        <v>91.805854999999994</v>
      </c>
      <c r="W245">
        <v>99.797721999999993</v>
      </c>
      <c r="X245">
        <v>107.289001</v>
      </c>
      <c r="Y245">
        <v>113.900513</v>
      </c>
      <c r="Z245">
        <v>121.22287799999999</v>
      </c>
      <c r="AA245">
        <v>127.806213</v>
      </c>
      <c r="AB245">
        <v>134.47262599999999</v>
      </c>
      <c r="AC245">
        <v>141.422653</v>
      </c>
      <c r="AD245">
        <v>148.14317299999999</v>
      </c>
      <c r="AE245">
        <v>154.852417</v>
      </c>
      <c r="AF245">
        <v>161.660583</v>
      </c>
      <c r="AG245">
        <v>169.13922099999999</v>
      </c>
      <c r="AH245">
        <v>175.69311500000001</v>
      </c>
      <c r="AI245">
        <v>182.633545</v>
      </c>
      <c r="AJ245">
        <v>189.63705400000001</v>
      </c>
      <c r="AK245">
        <v>196.945831</v>
      </c>
      <c r="AL245" t="s">
        <v>146</v>
      </c>
    </row>
    <row r="246" spans="2:38">
      <c r="B246" t="s">
        <v>627</v>
      </c>
      <c r="D246" t="s">
        <v>3298</v>
      </c>
    </row>
    <row r="247" spans="2:38">
      <c r="B247" t="s">
        <v>2567</v>
      </c>
      <c r="C247" t="s">
        <v>3009</v>
      </c>
      <c r="D247" t="s">
        <v>3299</v>
      </c>
      <c r="E247" t="s">
        <v>2995</v>
      </c>
      <c r="F247">
        <v>416.68075599999997</v>
      </c>
      <c r="G247">
        <v>409.15490699999998</v>
      </c>
      <c r="H247">
        <v>404.529877</v>
      </c>
      <c r="I247">
        <v>396.47796599999998</v>
      </c>
      <c r="J247">
        <v>388.98980699999998</v>
      </c>
      <c r="K247">
        <v>379.45697000000001</v>
      </c>
      <c r="L247">
        <v>370.07324199999999</v>
      </c>
      <c r="M247">
        <v>361.44610599999999</v>
      </c>
      <c r="N247">
        <v>352.76406900000001</v>
      </c>
      <c r="O247">
        <v>343.56066900000002</v>
      </c>
      <c r="P247">
        <v>333.81878699999999</v>
      </c>
      <c r="Q247">
        <v>323.794983</v>
      </c>
      <c r="R247">
        <v>320.25204500000001</v>
      </c>
      <c r="S247">
        <v>316.14532500000001</v>
      </c>
      <c r="T247">
        <v>312.65210000000002</v>
      </c>
      <c r="U247">
        <v>308.385468</v>
      </c>
      <c r="V247">
        <v>304.23715199999998</v>
      </c>
      <c r="W247">
        <v>300.63772599999999</v>
      </c>
      <c r="X247">
        <v>296.55325299999998</v>
      </c>
      <c r="Y247">
        <v>292.41882299999997</v>
      </c>
      <c r="Z247">
        <v>288.76394699999997</v>
      </c>
      <c r="AA247">
        <v>284.95684799999998</v>
      </c>
      <c r="AB247">
        <v>283.66168199999998</v>
      </c>
      <c r="AC247">
        <v>282.64859000000001</v>
      </c>
      <c r="AD247">
        <v>281.33288599999997</v>
      </c>
      <c r="AE247">
        <v>280.511841</v>
      </c>
      <c r="AF247">
        <v>279.87280299999998</v>
      </c>
      <c r="AG247">
        <v>280.18786599999999</v>
      </c>
      <c r="AH247">
        <v>279.40164199999998</v>
      </c>
      <c r="AI247">
        <v>279.350281</v>
      </c>
      <c r="AJ247">
        <v>279.69216899999998</v>
      </c>
      <c r="AK247">
        <v>280.25091600000002</v>
      </c>
      <c r="AL247" s="109">
        <v>-1.2999999999999999E-2</v>
      </c>
    </row>
    <row r="248" spans="2:38">
      <c r="B248" t="s">
        <v>2566</v>
      </c>
      <c r="C248" t="s">
        <v>3011</v>
      </c>
      <c r="D248" t="s">
        <v>3300</v>
      </c>
      <c r="E248" t="s">
        <v>2998</v>
      </c>
      <c r="F248">
        <v>4.8133650000000001</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c r="B249" t="s">
        <v>133</v>
      </c>
      <c r="D249" t="s">
        <v>3301</v>
      </c>
    </row>
    <row r="250" spans="2:38">
      <c r="B250" t="s">
        <v>1351</v>
      </c>
      <c r="C250" t="s">
        <v>3014</v>
      </c>
      <c r="D250" t="s">
        <v>3302</v>
      </c>
      <c r="E250" t="s">
        <v>1294</v>
      </c>
      <c r="F250">
        <v>86.762908999999993</v>
      </c>
      <c r="G250">
        <v>84.306113999999994</v>
      </c>
      <c r="H250">
        <v>83.001830999999996</v>
      </c>
      <c r="I250">
        <v>81.066428999999999</v>
      </c>
      <c r="J250">
        <v>79.037163000000007</v>
      </c>
      <c r="K250">
        <v>76.613297000000003</v>
      </c>
      <c r="L250">
        <v>74.252257999999998</v>
      </c>
      <c r="M250">
        <v>72.069480999999996</v>
      </c>
      <c r="N250">
        <v>69.893257000000006</v>
      </c>
      <c r="O250">
        <v>67.634338</v>
      </c>
      <c r="P250">
        <v>65.292312999999993</v>
      </c>
      <c r="Q250">
        <v>62.918449000000003</v>
      </c>
      <c r="R250">
        <v>61.819186999999999</v>
      </c>
      <c r="S250">
        <v>60.623375000000003</v>
      </c>
      <c r="T250">
        <v>59.551369000000001</v>
      </c>
      <c r="U250">
        <v>58.340328</v>
      </c>
      <c r="V250">
        <v>57.169089999999997</v>
      </c>
      <c r="W250">
        <v>56.117263999999999</v>
      </c>
      <c r="X250">
        <v>54.977631000000002</v>
      </c>
      <c r="Y250">
        <v>53.831322</v>
      </c>
      <c r="Z250">
        <v>52.775950999999999</v>
      </c>
      <c r="AA250">
        <v>51.681522000000001</v>
      </c>
      <c r="AB250">
        <v>51.084251000000002</v>
      </c>
      <c r="AC250">
        <v>50.539864000000001</v>
      </c>
      <c r="AD250">
        <v>49.941414000000002</v>
      </c>
      <c r="AE250">
        <v>49.431511</v>
      </c>
      <c r="AF250">
        <v>48.953727999999998</v>
      </c>
      <c r="AG250">
        <v>48.641235000000002</v>
      </c>
      <c r="AH250">
        <v>48.134163000000001</v>
      </c>
      <c r="AI250">
        <v>47.751972000000002</v>
      </c>
      <c r="AJ250">
        <v>47.434081999999997</v>
      </c>
      <c r="AK250">
        <v>47.147132999999997</v>
      </c>
      <c r="AL250" s="109">
        <v>-1.9E-2</v>
      </c>
    </row>
    <row r="251" spans="2:38">
      <c r="B251" t="s">
        <v>1257</v>
      </c>
      <c r="C251" t="s">
        <v>3016</v>
      </c>
      <c r="D251" t="s">
        <v>3303</v>
      </c>
      <c r="E251" t="s">
        <v>1294</v>
      </c>
      <c r="F251">
        <v>2.235385</v>
      </c>
      <c r="G251">
        <v>3.1859519999999999</v>
      </c>
      <c r="H251">
        <v>2.322066</v>
      </c>
      <c r="I251">
        <v>1.5368459999999999</v>
      </c>
      <c r="J251">
        <v>1.430444</v>
      </c>
      <c r="K251">
        <v>1.323928</v>
      </c>
      <c r="L251">
        <v>1.2232050000000001</v>
      </c>
      <c r="M251">
        <v>1.1355170000000001</v>
      </c>
      <c r="N251">
        <v>1.0484849999999999</v>
      </c>
      <c r="O251">
        <v>0.96447400000000005</v>
      </c>
      <c r="P251">
        <v>0.88311600000000001</v>
      </c>
      <c r="Q251">
        <v>0.80201199999999995</v>
      </c>
      <c r="R251">
        <v>0.73750899999999997</v>
      </c>
      <c r="S251">
        <v>0.67493400000000003</v>
      </c>
      <c r="T251">
        <v>0.61419000000000001</v>
      </c>
      <c r="U251">
        <v>0.55547800000000003</v>
      </c>
      <c r="V251">
        <v>0.500224</v>
      </c>
      <c r="W251">
        <v>0.45387899999999998</v>
      </c>
      <c r="X251">
        <v>0.404642</v>
      </c>
      <c r="Y251">
        <v>0.35112399999999999</v>
      </c>
      <c r="Z251">
        <v>0.296574</v>
      </c>
      <c r="AA251">
        <v>0.248728</v>
      </c>
      <c r="AB251">
        <v>0.24607599999999999</v>
      </c>
      <c r="AC251">
        <v>0.24366399999999999</v>
      </c>
      <c r="AD251">
        <v>0.24105099999999999</v>
      </c>
      <c r="AE251">
        <v>0.23888200000000001</v>
      </c>
      <c r="AF251">
        <v>0.236868</v>
      </c>
      <c r="AG251">
        <v>0.235655</v>
      </c>
      <c r="AH251">
        <v>0.233567</v>
      </c>
      <c r="AI251">
        <v>0.232095</v>
      </c>
      <c r="AJ251">
        <v>0.23092799999999999</v>
      </c>
      <c r="AK251">
        <v>0.22997100000000001</v>
      </c>
      <c r="AL251" s="109">
        <v>-7.0999999999999994E-2</v>
      </c>
    </row>
    <row r="252" spans="2:38">
      <c r="B252" t="s">
        <v>1354</v>
      </c>
      <c r="C252" t="s">
        <v>3018</v>
      </c>
      <c r="D252" t="s">
        <v>3304</v>
      </c>
      <c r="E252" t="s">
        <v>1294</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c r="B253" t="s">
        <v>1355</v>
      </c>
      <c r="C253" t="s">
        <v>3020</v>
      </c>
      <c r="D253" t="s">
        <v>3305</v>
      </c>
      <c r="E253" t="s">
        <v>1294</v>
      </c>
      <c r="F253">
        <v>0.41039300000000001</v>
      </c>
      <c r="G253">
        <v>0.45460099999999998</v>
      </c>
      <c r="H253">
        <v>0.50124199999999997</v>
      </c>
      <c r="I253">
        <v>0.540412</v>
      </c>
      <c r="J253">
        <v>0.57549600000000001</v>
      </c>
      <c r="K253">
        <v>0.60282999999999998</v>
      </c>
      <c r="L253">
        <v>0.62714300000000001</v>
      </c>
      <c r="M253">
        <v>0.64570799999999995</v>
      </c>
      <c r="N253">
        <v>0.66405700000000001</v>
      </c>
      <c r="O253">
        <v>0.67871499999999996</v>
      </c>
      <c r="P253">
        <v>0.68984699999999999</v>
      </c>
      <c r="Q253">
        <v>0.70019699999999996</v>
      </c>
      <c r="R253">
        <v>0.72452499999999997</v>
      </c>
      <c r="S253">
        <v>0.74545099999999997</v>
      </c>
      <c r="T253">
        <v>0.76766599999999996</v>
      </c>
      <c r="U253">
        <v>0.78569100000000003</v>
      </c>
      <c r="V253">
        <v>0.80185499999999998</v>
      </c>
      <c r="W253">
        <v>0.81404500000000002</v>
      </c>
      <c r="X253">
        <v>0.82663299999999995</v>
      </c>
      <c r="Y253">
        <v>0.84219699999999997</v>
      </c>
      <c r="Z253">
        <v>0.86042200000000002</v>
      </c>
      <c r="AA253">
        <v>0.90076100000000003</v>
      </c>
      <c r="AB253">
        <v>0.95246699999999995</v>
      </c>
      <c r="AC253">
        <v>1.0081420000000001</v>
      </c>
      <c r="AD253">
        <v>1.0658890000000001</v>
      </c>
      <c r="AE253">
        <v>1.1289119999999999</v>
      </c>
      <c r="AF253">
        <v>1.196442</v>
      </c>
      <c r="AG253">
        <v>1.272354</v>
      </c>
      <c r="AH253">
        <v>1.3477380000000001</v>
      </c>
      <c r="AI253">
        <v>1.4313530000000001</v>
      </c>
      <c r="AJ253">
        <v>1.5223279999999999</v>
      </c>
      <c r="AK253">
        <v>1.620312</v>
      </c>
      <c r="AL253" s="109">
        <v>4.4999999999999998E-2</v>
      </c>
    </row>
    <row r="254" spans="2:38">
      <c r="B254" t="s">
        <v>620</v>
      </c>
      <c r="D254" t="s">
        <v>3306</v>
      </c>
    </row>
    <row r="255" spans="2:38">
      <c r="B255" t="s">
        <v>2568</v>
      </c>
      <c r="C255" t="s">
        <v>3023</v>
      </c>
      <c r="D255" t="s">
        <v>3307</v>
      </c>
      <c r="E255" t="s">
        <v>3025</v>
      </c>
      <c r="F255">
        <v>4889.7353519999997</v>
      </c>
      <c r="G255">
        <v>5156.6806640000004</v>
      </c>
      <c r="H255">
        <v>5372.2089839999999</v>
      </c>
      <c r="I255">
        <v>5628.09375</v>
      </c>
      <c r="J255">
        <v>5880.2001950000003</v>
      </c>
      <c r="K255">
        <v>6094.5864259999998</v>
      </c>
      <c r="L255">
        <v>6268.7861329999996</v>
      </c>
      <c r="M255">
        <v>6451.1318359999996</v>
      </c>
      <c r="N255">
        <v>6650.6171880000002</v>
      </c>
      <c r="O255">
        <v>6853.71875</v>
      </c>
      <c r="P255">
        <v>7078.9506840000004</v>
      </c>
      <c r="Q255">
        <v>7266.751953</v>
      </c>
      <c r="R255">
        <v>7493.6474609999996</v>
      </c>
      <c r="S255">
        <v>7711.1591799999997</v>
      </c>
      <c r="T255">
        <v>7924.2485349999997</v>
      </c>
      <c r="U255">
        <v>8145.9790039999998</v>
      </c>
      <c r="V255">
        <v>8359.0400389999995</v>
      </c>
      <c r="W255">
        <v>8575.9599610000005</v>
      </c>
      <c r="X255">
        <v>8826.15625</v>
      </c>
      <c r="Y255">
        <v>9046.71875</v>
      </c>
      <c r="Z255">
        <v>9279.6396480000003</v>
      </c>
      <c r="AA255">
        <v>9527.5566409999992</v>
      </c>
      <c r="AB255">
        <v>9797.0556639999995</v>
      </c>
      <c r="AC255">
        <v>10049.824219</v>
      </c>
      <c r="AD255">
        <v>10315.028319999999</v>
      </c>
      <c r="AE255">
        <v>10582.304688</v>
      </c>
      <c r="AF255">
        <v>10860.224609000001</v>
      </c>
      <c r="AG255">
        <v>11162.009765999999</v>
      </c>
      <c r="AH255">
        <v>11475.46875</v>
      </c>
      <c r="AI255">
        <v>11835.691406</v>
      </c>
      <c r="AJ255">
        <v>12209.767578000001</v>
      </c>
      <c r="AK255">
        <v>12516.130859000001</v>
      </c>
      <c r="AL255" s="109">
        <v>3.1E-2</v>
      </c>
    </row>
    <row r="256" spans="2:38">
      <c r="B256" t="s">
        <v>2569</v>
      </c>
      <c r="C256" t="s">
        <v>3026</v>
      </c>
      <c r="D256" t="s">
        <v>3308</v>
      </c>
      <c r="E256" t="s">
        <v>3025</v>
      </c>
      <c r="F256">
        <v>1823.1679690000001</v>
      </c>
      <c r="G256">
        <v>1908.395996</v>
      </c>
      <c r="H256">
        <v>1944.5722659999999</v>
      </c>
      <c r="I256">
        <v>2002.815552</v>
      </c>
      <c r="J256">
        <v>2079.298096</v>
      </c>
      <c r="K256">
        <v>2163.3439939999998</v>
      </c>
      <c r="L256">
        <v>2248.3400879999999</v>
      </c>
      <c r="M256">
        <v>2353.4111330000001</v>
      </c>
      <c r="N256">
        <v>2468.5520019999999</v>
      </c>
      <c r="O256">
        <v>2575.9233399999998</v>
      </c>
      <c r="P256">
        <v>2676.4560550000001</v>
      </c>
      <c r="Q256">
        <v>2754.3237300000001</v>
      </c>
      <c r="R256">
        <v>2847.4958499999998</v>
      </c>
      <c r="S256">
        <v>2935.1171880000002</v>
      </c>
      <c r="T256">
        <v>3025.2998050000001</v>
      </c>
      <c r="U256">
        <v>3112.4057619999999</v>
      </c>
      <c r="V256">
        <v>3205.0026859999998</v>
      </c>
      <c r="W256">
        <v>3298.0275879999999</v>
      </c>
      <c r="X256">
        <v>3405.5017090000001</v>
      </c>
      <c r="Y256">
        <v>3496.6762699999999</v>
      </c>
      <c r="Z256">
        <v>3594.181885</v>
      </c>
      <c r="AA256">
        <v>3700.5283199999999</v>
      </c>
      <c r="AB256">
        <v>3820.5083009999998</v>
      </c>
      <c r="AC256">
        <v>3934.8896479999999</v>
      </c>
      <c r="AD256">
        <v>4052.5656739999999</v>
      </c>
      <c r="AE256">
        <v>4173.1708980000003</v>
      </c>
      <c r="AF256">
        <v>4291.4741210000002</v>
      </c>
      <c r="AG256">
        <v>4414.966797</v>
      </c>
      <c r="AH256">
        <v>4544.2700199999999</v>
      </c>
      <c r="AI256">
        <v>4690.1435549999997</v>
      </c>
      <c r="AJ256">
        <v>4842.4624020000001</v>
      </c>
      <c r="AK256">
        <v>4970.7250979999999</v>
      </c>
      <c r="AL256" s="109">
        <v>3.3000000000000002E-2</v>
      </c>
    </row>
    <row r="257" spans="2:38">
      <c r="B257" t="s">
        <v>2570</v>
      </c>
      <c r="C257" t="s">
        <v>3028</v>
      </c>
      <c r="D257" t="s">
        <v>3309</v>
      </c>
      <c r="E257" t="s">
        <v>3025</v>
      </c>
      <c r="F257">
        <v>3066.5673830000001</v>
      </c>
      <c r="G257">
        <v>3248.2849120000001</v>
      </c>
      <c r="H257">
        <v>3427.6369629999999</v>
      </c>
      <c r="I257">
        <v>3625.2783199999999</v>
      </c>
      <c r="J257">
        <v>3800.9020999999998</v>
      </c>
      <c r="K257">
        <v>3931.242432</v>
      </c>
      <c r="L257">
        <v>4020.446289</v>
      </c>
      <c r="M257">
        <v>4097.720703</v>
      </c>
      <c r="N257">
        <v>4182.0649409999996</v>
      </c>
      <c r="O257">
        <v>4277.7954099999997</v>
      </c>
      <c r="P257">
        <v>4402.4946289999998</v>
      </c>
      <c r="Q257">
        <v>4512.4282229999999</v>
      </c>
      <c r="R257">
        <v>4646.1513670000004</v>
      </c>
      <c r="S257">
        <v>4776.0419920000004</v>
      </c>
      <c r="T257">
        <v>4898.9487300000001</v>
      </c>
      <c r="U257">
        <v>5033.5732420000004</v>
      </c>
      <c r="V257">
        <v>5154.0375979999999</v>
      </c>
      <c r="W257">
        <v>5277.9326170000004</v>
      </c>
      <c r="X257">
        <v>5420.6547849999997</v>
      </c>
      <c r="Y257">
        <v>5550.0429690000001</v>
      </c>
      <c r="Z257">
        <v>5685.4580079999996</v>
      </c>
      <c r="AA257">
        <v>5827.0288090000004</v>
      </c>
      <c r="AB257">
        <v>5976.5473629999997</v>
      </c>
      <c r="AC257">
        <v>6114.9340819999998</v>
      </c>
      <c r="AD257">
        <v>6262.4624020000001</v>
      </c>
      <c r="AE257">
        <v>6409.1337890000004</v>
      </c>
      <c r="AF257">
        <v>6568.7504879999997</v>
      </c>
      <c r="AG257">
        <v>6747.0434569999998</v>
      </c>
      <c r="AH257">
        <v>6931.1992190000001</v>
      </c>
      <c r="AI257">
        <v>7145.5478519999997</v>
      </c>
      <c r="AJ257">
        <v>7367.3051759999998</v>
      </c>
      <c r="AK257">
        <v>7545.4052730000003</v>
      </c>
      <c r="AL257" s="109">
        <v>2.9000000000000001E-2</v>
      </c>
    </row>
    <row r="258" spans="2:38">
      <c r="B258" t="s">
        <v>133</v>
      </c>
      <c r="D258" t="s">
        <v>3310</v>
      </c>
    </row>
    <row r="259" spans="2:38">
      <c r="B259" t="s">
        <v>1351</v>
      </c>
      <c r="C259" t="s">
        <v>3031</v>
      </c>
      <c r="D259" t="s">
        <v>3311</v>
      </c>
      <c r="E259" t="s">
        <v>1294</v>
      </c>
      <c r="F259">
        <v>373.04852299999999</v>
      </c>
      <c r="G259">
        <v>492.63659699999999</v>
      </c>
      <c r="H259">
        <v>398.97430400000002</v>
      </c>
      <c r="I259">
        <v>270.68814099999997</v>
      </c>
      <c r="J259">
        <v>260.35339399999998</v>
      </c>
      <c r="K259">
        <v>284.41613799999999</v>
      </c>
      <c r="L259">
        <v>260.11810300000002</v>
      </c>
      <c r="M259">
        <v>305.99264499999998</v>
      </c>
      <c r="N259">
        <v>287.353027</v>
      </c>
      <c r="O259">
        <v>286.02362099999999</v>
      </c>
      <c r="P259">
        <v>309.098389</v>
      </c>
      <c r="Q259">
        <v>290.22256499999997</v>
      </c>
      <c r="R259">
        <v>287.38903800000003</v>
      </c>
      <c r="S259">
        <v>304.67053199999998</v>
      </c>
      <c r="T259">
        <v>287.642517</v>
      </c>
      <c r="U259">
        <v>286.05914300000001</v>
      </c>
      <c r="V259">
        <v>289.48724399999998</v>
      </c>
      <c r="W259">
        <v>303.53295900000001</v>
      </c>
      <c r="X259">
        <v>290.359711</v>
      </c>
      <c r="Y259">
        <v>303.77838100000002</v>
      </c>
      <c r="Z259">
        <v>302.08587599999998</v>
      </c>
      <c r="AA259">
        <v>289.51818800000001</v>
      </c>
      <c r="AB259">
        <v>302.03198200000003</v>
      </c>
      <c r="AC259">
        <v>299.421448</v>
      </c>
      <c r="AD259">
        <v>299.355164</v>
      </c>
      <c r="AE259">
        <v>301.17114299999997</v>
      </c>
      <c r="AF259">
        <v>301.36944599999998</v>
      </c>
      <c r="AG259">
        <v>300.46417200000002</v>
      </c>
      <c r="AH259">
        <v>301.91915899999998</v>
      </c>
      <c r="AI259">
        <v>302.29302999999999</v>
      </c>
      <c r="AJ259">
        <v>301.71484400000003</v>
      </c>
      <c r="AK259">
        <v>301.03601099999997</v>
      </c>
      <c r="AL259" s="109">
        <v>-7.0000000000000001E-3</v>
      </c>
    </row>
    <row r="260" spans="2:38">
      <c r="B260" t="s">
        <v>1257</v>
      </c>
      <c r="C260" t="s">
        <v>3033</v>
      </c>
      <c r="D260" t="s">
        <v>3312</v>
      </c>
      <c r="E260" t="s">
        <v>1294</v>
      </c>
      <c r="F260">
        <v>540.36908000000005</v>
      </c>
      <c r="G260">
        <v>498.79110700000001</v>
      </c>
      <c r="H260">
        <v>528.29766800000004</v>
      </c>
      <c r="I260">
        <v>585.81372099999999</v>
      </c>
      <c r="J260">
        <v>598.65875200000005</v>
      </c>
      <c r="K260">
        <v>547.18670699999996</v>
      </c>
      <c r="L260">
        <v>586.83374000000003</v>
      </c>
      <c r="M260">
        <v>508.31253099999998</v>
      </c>
      <c r="N260">
        <v>541.50268600000004</v>
      </c>
      <c r="O260">
        <v>543.14996299999996</v>
      </c>
      <c r="P260">
        <v>498.26242100000002</v>
      </c>
      <c r="Q260">
        <v>539.54382299999997</v>
      </c>
      <c r="R260">
        <v>540.50958300000002</v>
      </c>
      <c r="S260">
        <v>503.43539399999997</v>
      </c>
      <c r="T260">
        <v>533.15039100000001</v>
      </c>
      <c r="U260">
        <v>531.77252199999998</v>
      </c>
      <c r="V260">
        <v>520.51074200000005</v>
      </c>
      <c r="W260">
        <v>487.70532200000002</v>
      </c>
      <c r="X260">
        <v>506.624664</v>
      </c>
      <c r="Y260">
        <v>473.15625</v>
      </c>
      <c r="Z260">
        <v>470.15078699999998</v>
      </c>
      <c r="AA260">
        <v>487.993042</v>
      </c>
      <c r="AB260">
        <v>452.730774</v>
      </c>
      <c r="AC260">
        <v>446.88406400000002</v>
      </c>
      <c r="AD260">
        <v>437.73727400000001</v>
      </c>
      <c r="AE260">
        <v>426.45843500000001</v>
      </c>
      <c r="AF260">
        <v>418.569885</v>
      </c>
      <c r="AG260">
        <v>414.66601600000001</v>
      </c>
      <c r="AH260">
        <v>406.38665800000001</v>
      </c>
      <c r="AI260">
        <v>401.58767699999999</v>
      </c>
      <c r="AJ260">
        <v>398.158569</v>
      </c>
      <c r="AK260">
        <v>397.07925399999999</v>
      </c>
      <c r="AL260" s="109">
        <v>-0.01</v>
      </c>
    </row>
    <row r="261" spans="2:38">
      <c r="B261" t="s">
        <v>1354</v>
      </c>
      <c r="C261" t="s">
        <v>3035</v>
      </c>
      <c r="D261" t="s">
        <v>3313</v>
      </c>
      <c r="E261" t="s">
        <v>1294</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c r="B262" t="s">
        <v>1355</v>
      </c>
      <c r="C262" t="s">
        <v>3037</v>
      </c>
      <c r="D262" t="s">
        <v>3314</v>
      </c>
      <c r="E262" t="s">
        <v>1294</v>
      </c>
      <c r="F262">
        <v>13.90934</v>
      </c>
      <c r="G262">
        <v>17.410114</v>
      </c>
      <c r="H262">
        <v>43.843933</v>
      </c>
      <c r="I262">
        <v>30.469657999999999</v>
      </c>
      <c r="J262">
        <v>32.936737000000001</v>
      </c>
      <c r="K262">
        <v>44.320019000000002</v>
      </c>
      <c r="L262">
        <v>42.345123000000001</v>
      </c>
      <c r="M262">
        <v>50.059466999999998</v>
      </c>
      <c r="N262">
        <v>46.811691000000003</v>
      </c>
      <c r="O262">
        <v>47.560921</v>
      </c>
      <c r="P262">
        <v>55.391410999999998</v>
      </c>
      <c r="Q262">
        <v>46.84478</v>
      </c>
      <c r="R262">
        <v>49.562832</v>
      </c>
      <c r="S262">
        <v>57.838287000000001</v>
      </c>
      <c r="T262">
        <v>55.271194000000001</v>
      </c>
      <c r="U262">
        <v>58.276950999999997</v>
      </c>
      <c r="V262">
        <v>62.914200000000001</v>
      </c>
      <c r="W262">
        <v>71.488654999999994</v>
      </c>
      <c r="X262">
        <v>72.386870999999999</v>
      </c>
      <c r="Y262">
        <v>82.020920000000004</v>
      </c>
      <c r="Z262">
        <v>86.199387000000002</v>
      </c>
      <c r="AA262">
        <v>87.187720999999996</v>
      </c>
      <c r="AB262">
        <v>98.987724</v>
      </c>
      <c r="AC262">
        <v>106.003815</v>
      </c>
      <c r="AD262">
        <v>112.71416499999999</v>
      </c>
      <c r="AE262">
        <v>118.97422</v>
      </c>
      <c r="AF262">
        <v>124.575676</v>
      </c>
      <c r="AG262">
        <v>128.616287</v>
      </c>
      <c r="AH262">
        <v>133.25088500000001</v>
      </c>
      <c r="AI262">
        <v>136.66824299999999</v>
      </c>
      <c r="AJ262">
        <v>140.11526499999999</v>
      </c>
      <c r="AK262">
        <v>141.97546399999999</v>
      </c>
      <c r="AL262" s="109">
        <v>7.8E-2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G198"/>
  <sheetViews>
    <sheetView zoomScaleNormal="100" workbookViewId="0">
      <selection activeCell="A2" sqref="A2:B32"/>
    </sheetView>
  </sheetViews>
  <sheetFormatPr defaultColWidth="9.08984375" defaultRowHeight="14.5"/>
  <cols>
    <col min="1" max="1" width="14.6328125" customWidth="1"/>
    <col min="2" max="2" width="18.1796875" customWidth="1"/>
    <col min="3" max="3" width="19.54296875" customWidth="1"/>
    <col min="4" max="4" width="19.36328125" style="41" customWidth="1"/>
    <col min="5" max="5" width="16.6328125" customWidth="1"/>
    <col min="6" max="6" width="11.90625" customWidth="1"/>
    <col min="11" max="11" width="15.26953125" customWidth="1"/>
    <col min="12" max="12" width="14.81640625" customWidth="1"/>
    <col min="13" max="13" width="13.08984375" customWidth="1"/>
  </cols>
  <sheetData>
    <row r="1" spans="1:33" s="1" customFormat="1">
      <c r="A1" s="1" t="s">
        <v>3039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c r="A2" s="118" t="s">
        <v>114</v>
      </c>
      <c r="B2" s="111" t="s">
        <v>874</v>
      </c>
      <c r="C2">
        <f>INDEX('AEO 40'!G:G,MATCH('psgr LDVs'!$B2,'AEO 40'!$B:$B,0))</f>
        <v>41.799618000000002</v>
      </c>
      <c r="D2">
        <f>INDEX('AEO 40'!H:H,MATCH('psgr LDVs'!$B2,'AEO 40'!$B:$B,0))</f>
        <v>43.725628</v>
      </c>
      <c r="E2">
        <f>INDEX('AEO 40'!I:I,MATCH('psgr LDVs'!$B2,'AEO 40'!$B:$B,0))</f>
        <v>44.206856000000002</v>
      </c>
      <c r="F2">
        <f>INDEX('AEO 40'!J:J,MATCH('psgr LDVs'!$B2,'AEO 40'!$B:$B,0))</f>
        <v>44.834556999999997</v>
      </c>
      <c r="G2">
        <f>INDEX('AEO 40'!K:K,MATCH('psgr LDVs'!$B2,'AEO 40'!$B:$B,0))</f>
        <v>45.396872999999999</v>
      </c>
      <c r="H2">
        <f>INDEX('AEO 40'!L:L,MATCH('psgr LDVs'!$B2,'AEO 40'!$B:$B,0))</f>
        <v>45.904418999999997</v>
      </c>
      <c r="I2">
        <f>INDEX('AEO 40'!M:M,MATCH('psgr LDVs'!$B2,'AEO 40'!$B:$B,0))</f>
        <v>46.549140999999999</v>
      </c>
      <c r="J2">
        <f>INDEX('AEO 40'!N:N,MATCH('psgr LDVs'!$B2,'AEO 40'!$B:$B,0))</f>
        <v>46.557521999999999</v>
      </c>
      <c r="K2">
        <f>INDEX('AEO 40'!O:O,MATCH('psgr LDVs'!$B2,'AEO 40'!$B:$B,0))</f>
        <v>46.492728999999997</v>
      </c>
      <c r="L2">
        <f>INDEX('AEO 40'!P:P,MATCH('psgr LDVs'!$B2,'AEO 40'!$B:$B,0))</f>
        <v>46.427345000000003</v>
      </c>
      <c r="M2">
        <f>INDEX('AEO 40'!Q:Q,MATCH('psgr LDVs'!$B2,'AEO 40'!$B:$B,0))</f>
        <v>46.381999999999998</v>
      </c>
      <c r="N2">
        <f>INDEX('AEO 40'!R:R,MATCH('psgr LDVs'!$B2,'AEO 40'!$B:$B,0))</f>
        <v>46.339816999999996</v>
      </c>
      <c r="O2">
        <f>INDEX('AEO 40'!S:S,MATCH('psgr LDVs'!$B2,'AEO 40'!$B:$B,0))</f>
        <v>46.277225000000001</v>
      </c>
      <c r="P2">
        <f>INDEX('AEO 40'!T:T,MATCH('psgr LDVs'!$B2,'AEO 40'!$B:$B,0))</f>
        <v>46.229134000000002</v>
      </c>
      <c r="Q2">
        <f>INDEX('AEO 40'!U:U,MATCH('psgr LDVs'!$B2,'AEO 40'!$B:$B,0))</f>
        <v>46.176754000000003</v>
      </c>
      <c r="R2">
        <f>INDEX('AEO 40'!V:V,MATCH('psgr LDVs'!$B2,'AEO 40'!$B:$B,0))</f>
        <v>46.111888999999998</v>
      </c>
      <c r="S2">
        <f>INDEX('AEO 40'!W:W,MATCH('psgr LDVs'!$B2,'AEO 40'!$B:$B,0))</f>
        <v>46.038218999999998</v>
      </c>
      <c r="T2">
        <f>INDEX('AEO 40'!X:X,MATCH('psgr LDVs'!$B2,'AEO 40'!$B:$B,0))</f>
        <v>45.977187999999998</v>
      </c>
      <c r="U2">
        <f>INDEX('AEO 40'!Y:Y,MATCH('psgr LDVs'!$B2,'AEO 40'!$B:$B,0))</f>
        <v>45.919724000000002</v>
      </c>
      <c r="V2">
        <f>INDEX('AEO 40'!Z:Z,MATCH('psgr LDVs'!$B2,'AEO 40'!$B:$B,0))</f>
        <v>45.853873999999998</v>
      </c>
      <c r="W2">
        <f>INDEX('AEO 40'!AA:AA,MATCH('psgr LDVs'!$B2,'AEO 40'!$B:$B,0))</f>
        <v>45.786766</v>
      </c>
      <c r="X2">
        <f>INDEX('AEO 40'!AB:AB,MATCH('psgr LDVs'!$B2,'AEO 40'!$B:$B,0))</f>
        <v>45.726635000000002</v>
      </c>
      <c r="Y2">
        <f>INDEX('AEO 40'!AC:AC,MATCH('psgr LDVs'!$B2,'AEO 40'!$B:$B,0))</f>
        <v>45.664349000000001</v>
      </c>
      <c r="Z2">
        <f>INDEX('AEO 40'!AD:AD,MATCH('psgr LDVs'!$B2,'AEO 40'!$B:$B,0))</f>
        <v>45.600501999999999</v>
      </c>
      <c r="AA2">
        <f>INDEX('AEO 40'!AE:AE,MATCH('psgr LDVs'!$B2,'AEO 40'!$B:$B,0))</f>
        <v>45.544719999999998</v>
      </c>
      <c r="AB2">
        <f>INDEX('AEO 40'!AF:AF,MATCH('psgr LDVs'!$B2,'AEO 40'!$B:$B,0))</f>
        <v>45.488106000000002</v>
      </c>
      <c r="AC2">
        <f>INDEX('AEO 40'!AG:AG,MATCH('psgr LDVs'!$B2,'AEO 40'!$B:$B,0))</f>
        <v>45.432502999999997</v>
      </c>
      <c r="AD2">
        <f>INDEX('AEO 40'!AH:AH,MATCH('psgr LDVs'!$B2,'AEO 40'!$B:$B,0))</f>
        <v>45.378571000000001</v>
      </c>
      <c r="AE2">
        <f>INDEX('AEO 40'!AI:AI,MATCH('psgr LDVs'!$B2,'AEO 40'!$B:$B,0))</f>
        <v>45.317413000000002</v>
      </c>
      <c r="AF2">
        <f>INDEX('AEO 40'!AJ:AJ,MATCH('psgr LDVs'!$B2,'AEO 40'!$B:$B,0))</f>
        <v>45.261752999999999</v>
      </c>
      <c r="AG2">
        <f>INDEX('AEO 40'!AK:AK,MATCH('psgr LDVs'!$B2,'AEO 40'!$B:$B,0))</f>
        <v>45.207706000000002</v>
      </c>
    </row>
    <row r="3" spans="1:33">
      <c r="A3" s="118" t="s">
        <v>115</v>
      </c>
      <c r="B3" s="111" t="s">
        <v>875</v>
      </c>
      <c r="C3">
        <f>INDEX('AEO 40'!G:G,MATCH('psgr LDVs'!$B3,'AEO 40'!$B:$B,0))</f>
        <v>50.328570999999997</v>
      </c>
      <c r="D3">
        <f>INDEX('AEO 40'!H:H,MATCH('psgr LDVs'!$B3,'AEO 40'!$B:$B,0))</f>
        <v>51.880276000000002</v>
      </c>
      <c r="E3">
        <f>INDEX('AEO 40'!I:I,MATCH('psgr LDVs'!$B3,'AEO 40'!$B:$B,0))</f>
        <v>51.761265000000002</v>
      </c>
      <c r="F3">
        <f>INDEX('AEO 40'!J:J,MATCH('psgr LDVs'!$B3,'AEO 40'!$B:$B,0))</f>
        <v>52.092174999999997</v>
      </c>
      <c r="G3">
        <f>INDEX('AEO 40'!K:K,MATCH('psgr LDVs'!$B3,'AEO 40'!$B:$B,0))</f>
        <v>52.547035000000001</v>
      </c>
      <c r="H3">
        <f>INDEX('AEO 40'!L:L,MATCH('psgr LDVs'!$B3,'AEO 40'!$B:$B,0))</f>
        <v>52.965958000000001</v>
      </c>
      <c r="I3">
        <f>INDEX('AEO 40'!M:M,MATCH('psgr LDVs'!$B3,'AEO 40'!$B:$B,0))</f>
        <v>53.386623</v>
      </c>
      <c r="J3">
        <f>INDEX('AEO 40'!N:N,MATCH('psgr LDVs'!$B3,'AEO 40'!$B:$B,0))</f>
        <v>53.329661999999999</v>
      </c>
      <c r="K3">
        <f>INDEX('AEO 40'!O:O,MATCH('psgr LDVs'!$B3,'AEO 40'!$B:$B,0))</f>
        <v>53.245403000000003</v>
      </c>
      <c r="L3">
        <f>INDEX('AEO 40'!P:P,MATCH('psgr LDVs'!$B3,'AEO 40'!$B:$B,0))</f>
        <v>53.169589999999999</v>
      </c>
      <c r="M3">
        <f>INDEX('AEO 40'!Q:Q,MATCH('psgr LDVs'!$B3,'AEO 40'!$B:$B,0))</f>
        <v>53.148659000000002</v>
      </c>
      <c r="N3">
        <f>INDEX('AEO 40'!R:R,MATCH('psgr LDVs'!$B3,'AEO 40'!$B:$B,0))</f>
        <v>53.052418000000003</v>
      </c>
      <c r="O3">
        <f>INDEX('AEO 40'!S:S,MATCH('psgr LDVs'!$B3,'AEO 40'!$B:$B,0))</f>
        <v>52.988117000000003</v>
      </c>
      <c r="P3">
        <f>INDEX('AEO 40'!T:T,MATCH('psgr LDVs'!$B3,'AEO 40'!$B:$B,0))</f>
        <v>52.917167999999997</v>
      </c>
      <c r="Q3">
        <f>INDEX('AEO 40'!U:U,MATCH('psgr LDVs'!$B3,'AEO 40'!$B:$B,0))</f>
        <v>52.845768</v>
      </c>
      <c r="R3">
        <f>INDEX('AEO 40'!V:V,MATCH('psgr LDVs'!$B3,'AEO 40'!$B:$B,0))</f>
        <v>52.736977000000003</v>
      </c>
      <c r="S3">
        <f>INDEX('AEO 40'!W:W,MATCH('psgr LDVs'!$B3,'AEO 40'!$B:$B,0))</f>
        <v>52.646847000000001</v>
      </c>
      <c r="T3">
        <f>INDEX('AEO 40'!X:X,MATCH('psgr LDVs'!$B3,'AEO 40'!$B:$B,0))</f>
        <v>52.577888000000002</v>
      </c>
      <c r="U3">
        <f>INDEX('AEO 40'!Y:Y,MATCH('psgr LDVs'!$B3,'AEO 40'!$B:$B,0))</f>
        <v>52.507483999999998</v>
      </c>
      <c r="V3">
        <f>INDEX('AEO 40'!Z:Z,MATCH('psgr LDVs'!$B3,'AEO 40'!$B:$B,0))</f>
        <v>52.415011999999997</v>
      </c>
      <c r="W3">
        <f>INDEX('AEO 40'!AA:AA,MATCH('psgr LDVs'!$B3,'AEO 40'!$B:$B,0))</f>
        <v>52.346587999999997</v>
      </c>
      <c r="X3">
        <f>INDEX('AEO 40'!AB:AB,MATCH('psgr LDVs'!$B3,'AEO 40'!$B:$B,0))</f>
        <v>52.274582000000002</v>
      </c>
      <c r="Y3">
        <f>INDEX('AEO 40'!AC:AC,MATCH('psgr LDVs'!$B3,'AEO 40'!$B:$B,0))</f>
        <v>52.196967999999998</v>
      </c>
      <c r="Z3">
        <f>INDEX('AEO 40'!AD:AD,MATCH('psgr LDVs'!$B3,'AEO 40'!$B:$B,0))</f>
        <v>52.127688999999997</v>
      </c>
      <c r="AA3">
        <f>INDEX('AEO 40'!AE:AE,MATCH('psgr LDVs'!$B3,'AEO 40'!$B:$B,0))</f>
        <v>52.063048999999999</v>
      </c>
      <c r="AB3">
        <f>INDEX('AEO 40'!AF:AF,MATCH('psgr LDVs'!$B3,'AEO 40'!$B:$B,0))</f>
        <v>51.996208000000003</v>
      </c>
      <c r="AC3">
        <f>INDEX('AEO 40'!AG:AG,MATCH('psgr LDVs'!$B3,'AEO 40'!$B:$B,0))</f>
        <v>51.923782000000003</v>
      </c>
      <c r="AD3">
        <f>INDEX('AEO 40'!AH:AH,MATCH('psgr LDVs'!$B3,'AEO 40'!$B:$B,0))</f>
        <v>51.858612000000001</v>
      </c>
      <c r="AE3">
        <f>INDEX('AEO 40'!AI:AI,MATCH('psgr LDVs'!$B3,'AEO 40'!$B:$B,0))</f>
        <v>51.782623000000001</v>
      </c>
      <c r="AF3">
        <f>INDEX('AEO 40'!AJ:AJ,MATCH('psgr LDVs'!$B3,'AEO 40'!$B:$B,0))</f>
        <v>51.720424999999999</v>
      </c>
      <c r="AG3">
        <f>INDEX('AEO 40'!AK:AK,MATCH('psgr LDVs'!$B3,'AEO 40'!$B:$B,0))</f>
        <v>51.652042000000002</v>
      </c>
    </row>
    <row r="4" spans="1:33">
      <c r="A4" s="118"/>
      <c r="B4" s="111"/>
      <c r="C4" t="e">
        <f>INDEX('AEO 40'!G:G,MATCH('psgr LDVs'!$B4,'AEO 40'!$B:$B,0))</f>
        <v>#N/A</v>
      </c>
      <c r="D4" t="e">
        <f>INDEX('AEO 40'!H:H,MATCH('psgr LDVs'!$B4,'AEO 40'!$B:$B,0))</f>
        <v>#N/A</v>
      </c>
      <c r="E4" t="e">
        <f>INDEX('AEO 40'!I:I,MATCH('psgr LDVs'!$B4,'AEO 40'!$B:$B,0))</f>
        <v>#N/A</v>
      </c>
      <c r="F4" t="e">
        <f>INDEX('AEO 40'!J:J,MATCH('psgr LDVs'!$B4,'AEO 40'!$B:$B,0))</f>
        <v>#N/A</v>
      </c>
      <c r="G4" t="e">
        <f>INDEX('AEO 40'!K:K,MATCH('psgr LDVs'!$B4,'AEO 40'!$B:$B,0))</f>
        <v>#N/A</v>
      </c>
      <c r="H4" t="e">
        <f>INDEX('AEO 40'!L:L,MATCH('psgr LDVs'!$B4,'AEO 40'!$B:$B,0))</f>
        <v>#N/A</v>
      </c>
      <c r="I4" t="e">
        <f>INDEX('AEO 40'!M:M,MATCH('psgr LDVs'!$B4,'AEO 40'!$B:$B,0))</f>
        <v>#N/A</v>
      </c>
      <c r="J4" t="e">
        <f>INDEX('AEO 40'!N:N,MATCH('psgr LDVs'!$B4,'AEO 40'!$B:$B,0))</f>
        <v>#N/A</v>
      </c>
      <c r="K4" t="e">
        <f>INDEX('AEO 40'!O:O,MATCH('psgr LDVs'!$B4,'AEO 40'!$B:$B,0))</f>
        <v>#N/A</v>
      </c>
      <c r="L4" t="e">
        <f>INDEX('AEO 40'!P:P,MATCH('psgr LDVs'!$B4,'AEO 40'!$B:$B,0))</f>
        <v>#N/A</v>
      </c>
      <c r="M4" t="e">
        <f>INDEX('AEO 40'!Q:Q,MATCH('psgr LDVs'!$B4,'AEO 40'!$B:$B,0))</f>
        <v>#N/A</v>
      </c>
      <c r="N4" t="e">
        <f>INDEX('AEO 40'!R:R,MATCH('psgr LDVs'!$B4,'AEO 40'!$B:$B,0))</f>
        <v>#N/A</v>
      </c>
      <c r="O4" t="e">
        <f>INDEX('AEO 40'!S:S,MATCH('psgr LDVs'!$B4,'AEO 40'!$B:$B,0))</f>
        <v>#N/A</v>
      </c>
      <c r="P4" t="e">
        <f>INDEX('AEO 40'!T:T,MATCH('psgr LDVs'!$B4,'AEO 40'!$B:$B,0))</f>
        <v>#N/A</v>
      </c>
      <c r="Q4" t="e">
        <f>INDEX('AEO 40'!U:U,MATCH('psgr LDVs'!$B4,'AEO 40'!$B:$B,0))</f>
        <v>#N/A</v>
      </c>
      <c r="R4" t="e">
        <f>INDEX('AEO 40'!V:V,MATCH('psgr LDVs'!$B4,'AEO 40'!$B:$B,0))</f>
        <v>#N/A</v>
      </c>
      <c r="S4" t="e">
        <f>INDEX('AEO 40'!W:W,MATCH('psgr LDVs'!$B4,'AEO 40'!$B:$B,0))</f>
        <v>#N/A</v>
      </c>
      <c r="T4" t="e">
        <f>INDEX('AEO 40'!X:X,MATCH('psgr LDVs'!$B4,'AEO 40'!$B:$B,0))</f>
        <v>#N/A</v>
      </c>
      <c r="U4" t="e">
        <f>INDEX('AEO 40'!Y:Y,MATCH('psgr LDVs'!$B4,'AEO 40'!$B:$B,0))</f>
        <v>#N/A</v>
      </c>
      <c r="V4" t="e">
        <f>INDEX('AEO 40'!Z:Z,MATCH('psgr LDVs'!$B4,'AEO 40'!$B:$B,0))</f>
        <v>#N/A</v>
      </c>
      <c r="W4" t="e">
        <f>INDEX('AEO 40'!AA:AA,MATCH('psgr LDVs'!$B4,'AEO 40'!$B:$B,0))</f>
        <v>#N/A</v>
      </c>
      <c r="X4" t="e">
        <f>INDEX('AEO 40'!AB:AB,MATCH('psgr LDVs'!$B4,'AEO 40'!$B:$B,0))</f>
        <v>#N/A</v>
      </c>
      <c r="Y4" t="e">
        <f>INDEX('AEO 40'!AC:AC,MATCH('psgr LDVs'!$B4,'AEO 40'!$B:$B,0))</f>
        <v>#N/A</v>
      </c>
      <c r="Z4" t="e">
        <f>INDEX('AEO 40'!AD:AD,MATCH('psgr LDVs'!$B4,'AEO 40'!$B:$B,0))</f>
        <v>#N/A</v>
      </c>
      <c r="AA4" t="e">
        <f>INDEX('AEO 40'!AE:AE,MATCH('psgr LDVs'!$B4,'AEO 40'!$B:$B,0))</f>
        <v>#N/A</v>
      </c>
      <c r="AB4" t="e">
        <f>INDEX('AEO 40'!AF:AF,MATCH('psgr LDVs'!$B4,'AEO 40'!$B:$B,0))</f>
        <v>#N/A</v>
      </c>
      <c r="AC4" t="e">
        <f>INDEX('AEO 40'!AG:AG,MATCH('psgr LDVs'!$B4,'AEO 40'!$B:$B,0))</f>
        <v>#N/A</v>
      </c>
      <c r="AD4" t="e">
        <f>INDEX('AEO 40'!AH:AH,MATCH('psgr LDVs'!$B4,'AEO 40'!$B:$B,0))</f>
        <v>#N/A</v>
      </c>
      <c r="AE4" t="e">
        <f>INDEX('AEO 40'!AI:AI,MATCH('psgr LDVs'!$B4,'AEO 40'!$B:$B,0))</f>
        <v>#N/A</v>
      </c>
      <c r="AF4" t="e">
        <f>INDEX('AEO 40'!AJ:AJ,MATCH('psgr LDVs'!$B4,'AEO 40'!$B:$B,0))</f>
        <v>#N/A</v>
      </c>
      <c r="AG4" t="e">
        <f>INDEX('AEO 40'!AK:AK,MATCH('psgr LDVs'!$B4,'AEO 40'!$B:$B,0))</f>
        <v>#N/A</v>
      </c>
    </row>
    <row r="5" spans="1:33">
      <c r="A5" s="118" t="s">
        <v>114</v>
      </c>
      <c r="B5" s="111" t="s">
        <v>876</v>
      </c>
      <c r="C5">
        <f>INDEX('AEO 40'!G:G,MATCH('psgr LDVs'!$B5,'AEO 40'!$B:$B,0))</f>
        <v>42.419071000000002</v>
      </c>
      <c r="D5">
        <f>INDEX('AEO 40'!H:H,MATCH('psgr LDVs'!$B5,'AEO 40'!$B:$B,0))</f>
        <v>44.545555</v>
      </c>
      <c r="E5">
        <f>INDEX('AEO 40'!I:I,MATCH('psgr LDVs'!$B5,'AEO 40'!$B:$B,0))</f>
        <v>45.043514000000002</v>
      </c>
      <c r="F5">
        <f>INDEX('AEO 40'!J:J,MATCH('psgr LDVs'!$B5,'AEO 40'!$B:$B,0))</f>
        <v>45.670467000000002</v>
      </c>
      <c r="G5">
        <f>INDEX('AEO 40'!K:K,MATCH('psgr LDVs'!$B5,'AEO 40'!$B:$B,0))</f>
        <v>46.221184000000001</v>
      </c>
      <c r="H5">
        <f>INDEX('AEO 40'!L:L,MATCH('psgr LDVs'!$B5,'AEO 40'!$B:$B,0))</f>
        <v>46.746352999999999</v>
      </c>
      <c r="I5">
        <f>INDEX('AEO 40'!M:M,MATCH('psgr LDVs'!$B5,'AEO 40'!$B:$B,0))</f>
        <v>47.385727000000003</v>
      </c>
      <c r="J5">
        <f>INDEX('AEO 40'!N:N,MATCH('psgr LDVs'!$B5,'AEO 40'!$B:$B,0))</f>
        <v>47.398552000000002</v>
      </c>
      <c r="K5">
        <f>INDEX('AEO 40'!O:O,MATCH('psgr LDVs'!$B5,'AEO 40'!$B:$B,0))</f>
        <v>47.328609</v>
      </c>
      <c r="L5">
        <f>INDEX('AEO 40'!P:P,MATCH('psgr LDVs'!$B5,'AEO 40'!$B:$B,0))</f>
        <v>47.267868</v>
      </c>
      <c r="M5">
        <f>INDEX('AEO 40'!Q:Q,MATCH('psgr LDVs'!$B5,'AEO 40'!$B:$B,0))</f>
        <v>47.235832000000002</v>
      </c>
      <c r="N5">
        <f>INDEX('AEO 40'!R:R,MATCH('psgr LDVs'!$B5,'AEO 40'!$B:$B,0))</f>
        <v>47.186988999999997</v>
      </c>
      <c r="O5">
        <f>INDEX('AEO 40'!S:S,MATCH('psgr LDVs'!$B5,'AEO 40'!$B:$B,0))</f>
        <v>47.133087000000003</v>
      </c>
      <c r="P5">
        <f>INDEX('AEO 40'!T:T,MATCH('psgr LDVs'!$B5,'AEO 40'!$B:$B,0))</f>
        <v>47.088272000000003</v>
      </c>
      <c r="Q5">
        <f>INDEX('AEO 40'!U:U,MATCH('psgr LDVs'!$B5,'AEO 40'!$B:$B,0))</f>
        <v>47.044421999999997</v>
      </c>
      <c r="R5">
        <f>INDEX('AEO 40'!V:V,MATCH('psgr LDVs'!$B5,'AEO 40'!$B:$B,0))</f>
        <v>46.978115000000003</v>
      </c>
      <c r="S5">
        <f>INDEX('AEO 40'!W:W,MATCH('psgr LDVs'!$B5,'AEO 40'!$B:$B,0))</f>
        <v>46.912036999999998</v>
      </c>
      <c r="T5">
        <f>INDEX('AEO 40'!X:X,MATCH('psgr LDVs'!$B5,'AEO 40'!$B:$B,0))</f>
        <v>46.857734999999998</v>
      </c>
      <c r="U5">
        <f>INDEX('AEO 40'!Y:Y,MATCH('psgr LDVs'!$B5,'AEO 40'!$B:$B,0))</f>
        <v>46.805317000000002</v>
      </c>
      <c r="V5">
        <f>INDEX('AEO 40'!Z:Z,MATCH('psgr LDVs'!$B5,'AEO 40'!$B:$B,0))</f>
        <v>46.743378</v>
      </c>
      <c r="W5">
        <f>INDEX('AEO 40'!AA:AA,MATCH('psgr LDVs'!$B5,'AEO 40'!$B:$B,0))</f>
        <v>46.682586999999998</v>
      </c>
      <c r="X5">
        <f>INDEX('AEO 40'!AB:AB,MATCH('psgr LDVs'!$B5,'AEO 40'!$B:$B,0))</f>
        <v>46.625461999999999</v>
      </c>
      <c r="Y5">
        <f>INDEX('AEO 40'!AC:AC,MATCH('psgr LDVs'!$B5,'AEO 40'!$B:$B,0))</f>
        <v>46.565105000000003</v>
      </c>
      <c r="Z5">
        <f>INDEX('AEO 40'!AD:AD,MATCH('psgr LDVs'!$B5,'AEO 40'!$B:$B,0))</f>
        <v>46.505737000000003</v>
      </c>
      <c r="AA5">
        <f>INDEX('AEO 40'!AE:AE,MATCH('psgr LDVs'!$B5,'AEO 40'!$B:$B,0))</f>
        <v>46.451934999999999</v>
      </c>
      <c r="AB5">
        <f>INDEX('AEO 40'!AF:AF,MATCH('psgr LDVs'!$B5,'AEO 40'!$B:$B,0))</f>
        <v>46.399368000000003</v>
      </c>
      <c r="AC5">
        <f>INDEX('AEO 40'!AG:AG,MATCH('psgr LDVs'!$B5,'AEO 40'!$B:$B,0))</f>
        <v>46.345348000000001</v>
      </c>
      <c r="AD5">
        <f>INDEX('AEO 40'!AH:AH,MATCH('psgr LDVs'!$B5,'AEO 40'!$B:$B,0))</f>
        <v>46.295414000000001</v>
      </c>
      <c r="AE5">
        <f>INDEX('AEO 40'!AI:AI,MATCH('psgr LDVs'!$B5,'AEO 40'!$B:$B,0))</f>
        <v>46.237533999999997</v>
      </c>
      <c r="AF5">
        <f>INDEX('AEO 40'!AJ:AJ,MATCH('psgr LDVs'!$B5,'AEO 40'!$B:$B,0))</f>
        <v>46.187077000000002</v>
      </c>
      <c r="AG5">
        <f>INDEX('AEO 40'!AK:AK,MATCH('psgr LDVs'!$B5,'AEO 40'!$B:$B,0))</f>
        <v>46.136322</v>
      </c>
    </row>
    <row r="6" spans="1:33">
      <c r="A6" s="118" t="s">
        <v>112</v>
      </c>
      <c r="B6" s="111" t="s">
        <v>877</v>
      </c>
      <c r="C6">
        <f>INDEX('AEO 40'!G:G,MATCH('psgr LDVs'!$B6,'AEO 40'!$B:$B,0))</f>
        <v>109.580116</v>
      </c>
      <c r="D6">
        <f>INDEX('AEO 40'!H:H,MATCH('psgr LDVs'!$B6,'AEO 40'!$B:$B,0))</f>
        <v>109.936798</v>
      </c>
      <c r="E6">
        <f>INDEX('AEO 40'!I:I,MATCH('psgr LDVs'!$B6,'AEO 40'!$B:$B,0))</f>
        <v>109.774055</v>
      </c>
      <c r="F6">
        <f>INDEX('AEO 40'!J:J,MATCH('psgr LDVs'!$B6,'AEO 40'!$B:$B,0))</f>
        <v>109.872978</v>
      </c>
      <c r="G6">
        <f>INDEX('AEO 40'!K:K,MATCH('psgr LDVs'!$B6,'AEO 40'!$B:$B,0))</f>
        <v>110.022903</v>
      </c>
      <c r="H6">
        <f>INDEX('AEO 40'!L:L,MATCH('psgr LDVs'!$B6,'AEO 40'!$B:$B,0))</f>
        <v>110.26052900000001</v>
      </c>
      <c r="I6">
        <f>INDEX('AEO 40'!M:M,MATCH('psgr LDVs'!$B6,'AEO 40'!$B:$B,0))</f>
        <v>110.539978</v>
      </c>
      <c r="J6">
        <f>INDEX('AEO 40'!N:N,MATCH('psgr LDVs'!$B6,'AEO 40'!$B:$B,0))</f>
        <v>110.398529</v>
      </c>
      <c r="K6">
        <f>INDEX('AEO 40'!O:O,MATCH('psgr LDVs'!$B6,'AEO 40'!$B:$B,0))</f>
        <v>110.30410000000001</v>
      </c>
      <c r="L6">
        <f>INDEX('AEO 40'!P:P,MATCH('psgr LDVs'!$B6,'AEO 40'!$B:$B,0))</f>
        <v>110.258957</v>
      </c>
      <c r="M6">
        <f>INDEX('AEO 40'!Q:Q,MATCH('psgr LDVs'!$B6,'AEO 40'!$B:$B,0))</f>
        <v>110.23505400000001</v>
      </c>
      <c r="N6">
        <f>INDEX('AEO 40'!R:R,MATCH('psgr LDVs'!$B6,'AEO 40'!$B:$B,0))</f>
        <v>110.194389</v>
      </c>
      <c r="O6">
        <f>INDEX('AEO 40'!S:S,MATCH('psgr LDVs'!$B6,'AEO 40'!$B:$B,0))</f>
        <v>110.1772</v>
      </c>
      <c r="P6">
        <f>INDEX('AEO 40'!T:T,MATCH('psgr LDVs'!$B6,'AEO 40'!$B:$B,0))</f>
        <v>110.16377300000001</v>
      </c>
      <c r="Q6">
        <f>INDEX('AEO 40'!U:U,MATCH('psgr LDVs'!$B6,'AEO 40'!$B:$B,0))</f>
        <v>110.161148</v>
      </c>
      <c r="R6">
        <f>INDEX('AEO 40'!V:V,MATCH('psgr LDVs'!$B6,'AEO 40'!$B:$B,0))</f>
        <v>110.154381</v>
      </c>
      <c r="S6">
        <f>INDEX('AEO 40'!W:W,MATCH('psgr LDVs'!$B6,'AEO 40'!$B:$B,0))</f>
        <v>110.15295399999999</v>
      </c>
      <c r="T6">
        <f>INDEX('AEO 40'!X:X,MATCH('psgr LDVs'!$B6,'AEO 40'!$B:$B,0))</f>
        <v>110.150955</v>
      </c>
      <c r="U6">
        <f>INDEX('AEO 40'!Y:Y,MATCH('psgr LDVs'!$B6,'AEO 40'!$B:$B,0))</f>
        <v>110.155235</v>
      </c>
      <c r="V6">
        <f>INDEX('AEO 40'!Z:Z,MATCH('psgr LDVs'!$B6,'AEO 40'!$B:$B,0))</f>
        <v>110.15574599999999</v>
      </c>
      <c r="W6">
        <f>INDEX('AEO 40'!AA:AA,MATCH('psgr LDVs'!$B6,'AEO 40'!$B:$B,0))</f>
        <v>110.16171300000001</v>
      </c>
      <c r="X6">
        <f>INDEX('AEO 40'!AB:AB,MATCH('psgr LDVs'!$B6,'AEO 40'!$B:$B,0))</f>
        <v>110.151611</v>
      </c>
      <c r="Y6">
        <f>INDEX('AEO 40'!AC:AC,MATCH('psgr LDVs'!$B6,'AEO 40'!$B:$B,0))</f>
        <v>110.14954400000001</v>
      </c>
      <c r="Z6">
        <f>INDEX('AEO 40'!AD:AD,MATCH('psgr LDVs'!$B6,'AEO 40'!$B:$B,0))</f>
        <v>110.15521200000001</v>
      </c>
      <c r="AA6">
        <f>INDEX('AEO 40'!AE:AE,MATCH('psgr LDVs'!$B6,'AEO 40'!$B:$B,0))</f>
        <v>110.160606</v>
      </c>
      <c r="AB6">
        <f>INDEX('AEO 40'!AF:AF,MATCH('psgr LDVs'!$B6,'AEO 40'!$B:$B,0))</f>
        <v>110.16355900000001</v>
      </c>
      <c r="AC6">
        <f>INDEX('AEO 40'!AG:AG,MATCH('psgr LDVs'!$B6,'AEO 40'!$B:$B,0))</f>
        <v>110.163521</v>
      </c>
      <c r="AD6">
        <f>INDEX('AEO 40'!AH:AH,MATCH('psgr LDVs'!$B6,'AEO 40'!$B:$B,0))</f>
        <v>110.16733600000001</v>
      </c>
      <c r="AE6">
        <f>INDEX('AEO 40'!AI:AI,MATCH('psgr LDVs'!$B6,'AEO 40'!$B:$B,0))</f>
        <v>110.160225</v>
      </c>
      <c r="AF6">
        <f>INDEX('AEO 40'!AJ:AJ,MATCH('psgr LDVs'!$B6,'AEO 40'!$B:$B,0))</f>
        <v>110.160065</v>
      </c>
      <c r="AG6">
        <f>INDEX('AEO 40'!AK:AK,MATCH('psgr LDVs'!$B6,'AEO 40'!$B:$B,0))</f>
        <v>110.152924</v>
      </c>
    </row>
    <row r="7" spans="1:33">
      <c r="A7" s="118" t="s">
        <v>112</v>
      </c>
      <c r="B7" s="111" t="s">
        <v>878</v>
      </c>
      <c r="C7">
        <f>INDEX('AEO 40'!G:G,MATCH('psgr LDVs'!$B7,'AEO 40'!$B:$B,0))</f>
        <v>120.13919799999999</v>
      </c>
      <c r="D7">
        <f>INDEX('AEO 40'!H:H,MATCH('psgr LDVs'!$B7,'AEO 40'!$B:$B,0))</f>
        <v>120.751869</v>
      </c>
      <c r="E7">
        <f>INDEX('AEO 40'!I:I,MATCH('psgr LDVs'!$B7,'AEO 40'!$B:$B,0))</f>
        <v>120.242271</v>
      </c>
      <c r="F7">
        <f>INDEX('AEO 40'!J:J,MATCH('psgr LDVs'!$B7,'AEO 40'!$B:$B,0))</f>
        <v>119.91529800000001</v>
      </c>
      <c r="G7">
        <f>INDEX('AEO 40'!K:K,MATCH('psgr LDVs'!$B7,'AEO 40'!$B:$B,0))</f>
        <v>119.973167</v>
      </c>
      <c r="H7">
        <f>INDEX('AEO 40'!L:L,MATCH('psgr LDVs'!$B7,'AEO 40'!$B:$B,0))</f>
        <v>120.16449</v>
      </c>
      <c r="I7">
        <f>INDEX('AEO 40'!M:M,MATCH('psgr LDVs'!$B7,'AEO 40'!$B:$B,0))</f>
        <v>120.657539</v>
      </c>
      <c r="J7">
        <f>INDEX('AEO 40'!N:N,MATCH('psgr LDVs'!$B7,'AEO 40'!$B:$B,0))</f>
        <v>120.58828</v>
      </c>
      <c r="K7">
        <f>INDEX('AEO 40'!O:O,MATCH('psgr LDVs'!$B7,'AEO 40'!$B:$B,0))</f>
        <v>120.567459</v>
      </c>
      <c r="L7">
        <f>INDEX('AEO 40'!P:P,MATCH('psgr LDVs'!$B7,'AEO 40'!$B:$B,0))</f>
        <v>120.558105</v>
      </c>
      <c r="M7">
        <f>INDEX('AEO 40'!Q:Q,MATCH('psgr LDVs'!$B7,'AEO 40'!$B:$B,0))</f>
        <v>120.57305100000001</v>
      </c>
      <c r="N7">
        <f>INDEX('AEO 40'!R:R,MATCH('psgr LDVs'!$B7,'AEO 40'!$B:$B,0))</f>
        <v>120.533592</v>
      </c>
      <c r="O7">
        <f>INDEX('AEO 40'!S:S,MATCH('psgr LDVs'!$B7,'AEO 40'!$B:$B,0))</f>
        <v>120.54599</v>
      </c>
      <c r="P7">
        <f>INDEX('AEO 40'!T:T,MATCH('psgr LDVs'!$B7,'AEO 40'!$B:$B,0))</f>
        <v>120.53976400000001</v>
      </c>
      <c r="Q7">
        <f>INDEX('AEO 40'!U:U,MATCH('psgr LDVs'!$B7,'AEO 40'!$B:$B,0))</f>
        <v>120.557152</v>
      </c>
      <c r="R7">
        <f>INDEX('AEO 40'!V:V,MATCH('psgr LDVs'!$B7,'AEO 40'!$B:$B,0))</f>
        <v>120.55928</v>
      </c>
      <c r="S7">
        <f>INDEX('AEO 40'!W:W,MATCH('psgr LDVs'!$B7,'AEO 40'!$B:$B,0))</f>
        <v>120.586426</v>
      </c>
      <c r="T7">
        <f>INDEX('AEO 40'!X:X,MATCH('psgr LDVs'!$B7,'AEO 40'!$B:$B,0))</f>
        <v>120.6091</v>
      </c>
      <c r="U7">
        <f>INDEX('AEO 40'!Y:Y,MATCH('psgr LDVs'!$B7,'AEO 40'!$B:$B,0))</f>
        <v>120.629227</v>
      </c>
      <c r="V7">
        <f>INDEX('AEO 40'!Z:Z,MATCH('psgr LDVs'!$B7,'AEO 40'!$B:$B,0))</f>
        <v>120.640366</v>
      </c>
      <c r="W7">
        <f>INDEX('AEO 40'!AA:AA,MATCH('psgr LDVs'!$B7,'AEO 40'!$B:$B,0))</f>
        <v>120.657768</v>
      </c>
      <c r="X7">
        <f>INDEX('AEO 40'!AB:AB,MATCH('psgr LDVs'!$B7,'AEO 40'!$B:$B,0))</f>
        <v>120.670937</v>
      </c>
      <c r="Y7">
        <f>INDEX('AEO 40'!AC:AC,MATCH('psgr LDVs'!$B7,'AEO 40'!$B:$B,0))</f>
        <v>120.68103000000001</v>
      </c>
      <c r="Z7">
        <f>INDEX('AEO 40'!AD:AD,MATCH('psgr LDVs'!$B7,'AEO 40'!$B:$B,0))</f>
        <v>120.69167299999999</v>
      </c>
      <c r="AA7">
        <f>INDEX('AEO 40'!AE:AE,MATCH('psgr LDVs'!$B7,'AEO 40'!$B:$B,0))</f>
        <v>120.70362900000001</v>
      </c>
      <c r="AB7">
        <f>INDEX('AEO 40'!AF:AF,MATCH('psgr LDVs'!$B7,'AEO 40'!$B:$B,0))</f>
        <v>120.715271</v>
      </c>
      <c r="AC7">
        <f>INDEX('AEO 40'!AG:AG,MATCH('psgr LDVs'!$B7,'AEO 40'!$B:$B,0))</f>
        <v>120.72045900000001</v>
      </c>
      <c r="AD7">
        <f>INDEX('AEO 40'!AH:AH,MATCH('psgr LDVs'!$B7,'AEO 40'!$B:$B,0))</f>
        <v>120.73260500000001</v>
      </c>
      <c r="AE7">
        <f>INDEX('AEO 40'!AI:AI,MATCH('psgr LDVs'!$B7,'AEO 40'!$B:$B,0))</f>
        <v>120.739746</v>
      </c>
      <c r="AF7">
        <f>INDEX('AEO 40'!AJ:AJ,MATCH('psgr LDVs'!$B7,'AEO 40'!$B:$B,0))</f>
        <v>120.75382999999999</v>
      </c>
      <c r="AG7">
        <f>INDEX('AEO 40'!AK:AK,MATCH('psgr LDVs'!$B7,'AEO 40'!$B:$B,0))</f>
        <v>120.76078</v>
      </c>
    </row>
    <row r="8" spans="1:33">
      <c r="A8" s="118" t="s">
        <v>112</v>
      </c>
      <c r="B8" s="111" t="s">
        <v>879</v>
      </c>
      <c r="C8">
        <f>INDEX('AEO 40'!G:G,MATCH('psgr LDVs'!$B8,'AEO 40'!$B:$B,0))</f>
        <v>119.537842</v>
      </c>
      <c r="D8">
        <f>INDEX('AEO 40'!H:H,MATCH('psgr LDVs'!$B8,'AEO 40'!$B:$B,0))</f>
        <v>119.87303199999999</v>
      </c>
      <c r="E8">
        <f>INDEX('AEO 40'!I:I,MATCH('psgr LDVs'!$B8,'AEO 40'!$B:$B,0))</f>
        <v>119.537041</v>
      </c>
      <c r="F8">
        <f>INDEX('AEO 40'!J:J,MATCH('psgr LDVs'!$B8,'AEO 40'!$B:$B,0))</f>
        <v>119.261551</v>
      </c>
      <c r="G8">
        <f>INDEX('AEO 40'!K:K,MATCH('psgr LDVs'!$B8,'AEO 40'!$B:$B,0))</f>
        <v>119.28363</v>
      </c>
      <c r="H8">
        <f>INDEX('AEO 40'!L:L,MATCH('psgr LDVs'!$B8,'AEO 40'!$B:$B,0))</f>
        <v>119.37634300000001</v>
      </c>
      <c r="I8">
        <f>INDEX('AEO 40'!M:M,MATCH('psgr LDVs'!$B8,'AEO 40'!$B:$B,0))</f>
        <v>119.623695</v>
      </c>
      <c r="J8">
        <f>INDEX('AEO 40'!N:N,MATCH('psgr LDVs'!$B8,'AEO 40'!$B:$B,0))</f>
        <v>119.454308</v>
      </c>
      <c r="K8">
        <f>INDEX('AEO 40'!O:O,MATCH('psgr LDVs'!$B8,'AEO 40'!$B:$B,0))</f>
        <v>119.334152</v>
      </c>
      <c r="L8">
        <f>INDEX('AEO 40'!P:P,MATCH('psgr LDVs'!$B8,'AEO 40'!$B:$B,0))</f>
        <v>119.217209</v>
      </c>
      <c r="M8">
        <f>INDEX('AEO 40'!Q:Q,MATCH('psgr LDVs'!$B8,'AEO 40'!$B:$B,0))</f>
        <v>119.111435</v>
      </c>
      <c r="N8">
        <f>INDEX('AEO 40'!R:R,MATCH('psgr LDVs'!$B8,'AEO 40'!$B:$B,0))</f>
        <v>119.006653</v>
      </c>
      <c r="O8">
        <f>INDEX('AEO 40'!S:S,MATCH('psgr LDVs'!$B8,'AEO 40'!$B:$B,0))</f>
        <v>118.926857</v>
      </c>
      <c r="P8">
        <f>INDEX('AEO 40'!T:T,MATCH('psgr LDVs'!$B8,'AEO 40'!$B:$B,0))</f>
        <v>118.843666</v>
      </c>
      <c r="Q8">
        <f>INDEX('AEO 40'!U:U,MATCH('psgr LDVs'!$B8,'AEO 40'!$B:$B,0))</f>
        <v>118.780693</v>
      </c>
      <c r="R8">
        <f>INDEX('AEO 40'!V:V,MATCH('psgr LDVs'!$B8,'AEO 40'!$B:$B,0))</f>
        <v>118.724228</v>
      </c>
      <c r="S8">
        <f>INDEX('AEO 40'!W:W,MATCH('psgr LDVs'!$B8,'AEO 40'!$B:$B,0))</f>
        <v>118.683212</v>
      </c>
      <c r="T8">
        <f>INDEX('AEO 40'!X:X,MATCH('psgr LDVs'!$B8,'AEO 40'!$B:$B,0))</f>
        <v>118.640862</v>
      </c>
      <c r="U8">
        <f>INDEX('AEO 40'!Y:Y,MATCH('psgr LDVs'!$B8,'AEO 40'!$B:$B,0))</f>
        <v>118.599236</v>
      </c>
      <c r="V8">
        <f>INDEX('AEO 40'!Z:Z,MATCH('psgr LDVs'!$B8,'AEO 40'!$B:$B,0))</f>
        <v>118.55613700000001</v>
      </c>
      <c r="W8">
        <f>INDEX('AEO 40'!AA:AA,MATCH('psgr LDVs'!$B8,'AEO 40'!$B:$B,0))</f>
        <v>118.519249</v>
      </c>
      <c r="X8">
        <f>INDEX('AEO 40'!AB:AB,MATCH('psgr LDVs'!$B8,'AEO 40'!$B:$B,0))</f>
        <v>118.49395</v>
      </c>
      <c r="Y8">
        <f>INDEX('AEO 40'!AC:AC,MATCH('psgr LDVs'!$B8,'AEO 40'!$B:$B,0))</f>
        <v>118.473778</v>
      </c>
      <c r="Z8">
        <f>INDEX('AEO 40'!AD:AD,MATCH('psgr LDVs'!$B8,'AEO 40'!$B:$B,0))</f>
        <v>118.452843</v>
      </c>
      <c r="AA8">
        <f>INDEX('AEO 40'!AE:AE,MATCH('psgr LDVs'!$B8,'AEO 40'!$B:$B,0))</f>
        <v>118.43328099999999</v>
      </c>
      <c r="AB8">
        <f>INDEX('AEO 40'!AF:AF,MATCH('psgr LDVs'!$B8,'AEO 40'!$B:$B,0))</f>
        <v>118.410149</v>
      </c>
      <c r="AC8">
        <f>INDEX('AEO 40'!AG:AG,MATCH('psgr LDVs'!$B8,'AEO 40'!$B:$B,0))</f>
        <v>118.38556699999999</v>
      </c>
      <c r="AD8">
        <f>INDEX('AEO 40'!AH:AH,MATCH('psgr LDVs'!$B8,'AEO 40'!$B:$B,0))</f>
        <v>118.363579</v>
      </c>
      <c r="AE8">
        <f>INDEX('AEO 40'!AI:AI,MATCH('psgr LDVs'!$B8,'AEO 40'!$B:$B,0))</f>
        <v>118.338753</v>
      </c>
      <c r="AF8">
        <f>INDEX('AEO 40'!AJ:AJ,MATCH('psgr LDVs'!$B8,'AEO 40'!$B:$B,0))</f>
        <v>118.31626900000001</v>
      </c>
      <c r="AG8">
        <f>INDEX('AEO 40'!AK:AK,MATCH('psgr LDVs'!$B8,'AEO 40'!$B:$B,0))</f>
        <v>118.286789</v>
      </c>
    </row>
    <row r="9" spans="1:33">
      <c r="A9" s="118" t="s">
        <v>116</v>
      </c>
      <c r="B9" s="111" t="s">
        <v>880</v>
      </c>
      <c r="C9">
        <f>INDEX('AEO 40'!G:G,MATCH('psgr LDVs'!$B9,'AEO 40'!$B:$B,0))</f>
        <v>60.151657</v>
      </c>
      <c r="D9">
        <f>INDEX('AEO 40'!H:H,MATCH('psgr LDVs'!$B9,'AEO 40'!$B:$B,0))</f>
        <v>62.861052999999998</v>
      </c>
      <c r="E9">
        <f>INDEX('AEO 40'!I:I,MATCH('psgr LDVs'!$B9,'AEO 40'!$B:$B,0))</f>
        <v>63.60445</v>
      </c>
      <c r="F9">
        <f>INDEX('AEO 40'!J:J,MATCH('psgr LDVs'!$B9,'AEO 40'!$B:$B,0))</f>
        <v>63.836418000000002</v>
      </c>
      <c r="G9">
        <f>INDEX('AEO 40'!K:K,MATCH('psgr LDVs'!$B9,'AEO 40'!$B:$B,0))</f>
        <v>65.258881000000002</v>
      </c>
      <c r="H9">
        <f>INDEX('AEO 40'!L:L,MATCH('psgr LDVs'!$B9,'AEO 40'!$B:$B,0))</f>
        <v>65.900154000000001</v>
      </c>
      <c r="I9">
        <f>INDEX('AEO 40'!M:M,MATCH('psgr LDVs'!$B9,'AEO 40'!$B:$B,0))</f>
        <v>66.706917000000004</v>
      </c>
      <c r="J9">
        <f>INDEX('AEO 40'!N:N,MATCH('psgr LDVs'!$B9,'AEO 40'!$B:$B,0))</f>
        <v>66.780631999999997</v>
      </c>
      <c r="K9">
        <f>INDEX('AEO 40'!O:O,MATCH('psgr LDVs'!$B9,'AEO 40'!$B:$B,0))</f>
        <v>66.770759999999996</v>
      </c>
      <c r="L9">
        <f>INDEX('AEO 40'!P:P,MATCH('psgr LDVs'!$B9,'AEO 40'!$B:$B,0))</f>
        <v>66.739525</v>
      </c>
      <c r="M9">
        <f>INDEX('AEO 40'!Q:Q,MATCH('psgr LDVs'!$B9,'AEO 40'!$B:$B,0))</f>
        <v>66.727103999999997</v>
      </c>
      <c r="N9">
        <f>INDEX('AEO 40'!R:R,MATCH('psgr LDVs'!$B9,'AEO 40'!$B:$B,0))</f>
        <v>66.650054999999995</v>
      </c>
      <c r="O9">
        <f>INDEX('AEO 40'!S:S,MATCH('psgr LDVs'!$B9,'AEO 40'!$B:$B,0))</f>
        <v>66.607123999999999</v>
      </c>
      <c r="P9">
        <f>INDEX('AEO 40'!T:T,MATCH('psgr LDVs'!$B9,'AEO 40'!$B:$B,0))</f>
        <v>66.542831000000007</v>
      </c>
      <c r="Q9">
        <f>INDEX('AEO 40'!U:U,MATCH('psgr LDVs'!$B9,'AEO 40'!$B:$B,0))</f>
        <v>66.482742000000002</v>
      </c>
      <c r="R9">
        <f>INDEX('AEO 40'!V:V,MATCH('psgr LDVs'!$B9,'AEO 40'!$B:$B,0))</f>
        <v>66.37912</v>
      </c>
      <c r="S9">
        <f>INDEX('AEO 40'!W:W,MATCH('psgr LDVs'!$B9,'AEO 40'!$B:$B,0))</f>
        <v>66.319327999999999</v>
      </c>
      <c r="T9">
        <f>INDEX('AEO 40'!X:X,MATCH('psgr LDVs'!$B9,'AEO 40'!$B:$B,0))</f>
        <v>66.257285999999993</v>
      </c>
      <c r="U9">
        <f>INDEX('AEO 40'!Y:Y,MATCH('psgr LDVs'!$B9,'AEO 40'!$B:$B,0))</f>
        <v>66.187652999999997</v>
      </c>
      <c r="V9">
        <f>INDEX('AEO 40'!Z:Z,MATCH('psgr LDVs'!$B9,'AEO 40'!$B:$B,0))</f>
        <v>66.098557</v>
      </c>
      <c r="W9">
        <f>INDEX('AEO 40'!AA:AA,MATCH('psgr LDVs'!$B9,'AEO 40'!$B:$B,0))</f>
        <v>66.024139000000005</v>
      </c>
      <c r="X9">
        <f>INDEX('AEO 40'!AB:AB,MATCH('psgr LDVs'!$B9,'AEO 40'!$B:$B,0))</f>
        <v>65.952399999999997</v>
      </c>
      <c r="Y9">
        <f>INDEX('AEO 40'!AC:AC,MATCH('psgr LDVs'!$B9,'AEO 40'!$B:$B,0))</f>
        <v>65.872742000000002</v>
      </c>
      <c r="Z9">
        <f>INDEX('AEO 40'!AD:AD,MATCH('psgr LDVs'!$B9,'AEO 40'!$B:$B,0))</f>
        <v>65.804687999999999</v>
      </c>
      <c r="AA9">
        <f>INDEX('AEO 40'!AE:AE,MATCH('psgr LDVs'!$B9,'AEO 40'!$B:$B,0))</f>
        <v>65.736389000000003</v>
      </c>
      <c r="AB9">
        <f>INDEX('AEO 40'!AF:AF,MATCH('psgr LDVs'!$B9,'AEO 40'!$B:$B,0))</f>
        <v>65.669150999999999</v>
      </c>
      <c r="AC9">
        <f>INDEX('AEO 40'!AG:AG,MATCH('psgr LDVs'!$B9,'AEO 40'!$B:$B,0))</f>
        <v>65.593879999999999</v>
      </c>
      <c r="AD9">
        <f>INDEX('AEO 40'!AH:AH,MATCH('psgr LDVs'!$B9,'AEO 40'!$B:$B,0))</f>
        <v>65.534453999999997</v>
      </c>
      <c r="AE9">
        <f>INDEX('AEO 40'!AI:AI,MATCH('psgr LDVs'!$B9,'AEO 40'!$B:$B,0))</f>
        <v>65.453331000000006</v>
      </c>
      <c r="AF9">
        <f>INDEX('AEO 40'!AJ:AJ,MATCH('psgr LDVs'!$B9,'AEO 40'!$B:$B,0))</f>
        <v>65.400588999999997</v>
      </c>
      <c r="AG9">
        <f>INDEX('AEO 40'!AK:AK,MATCH('psgr LDVs'!$B9,'AEO 40'!$B:$B,0))</f>
        <v>65.336258000000001</v>
      </c>
    </row>
    <row r="10" spans="1:33">
      <c r="A10" s="118" t="s">
        <v>116</v>
      </c>
      <c r="B10" s="111" t="s">
        <v>881</v>
      </c>
      <c r="C10">
        <f>INDEX('AEO 40'!G:G,MATCH('psgr LDVs'!$B10,'AEO 40'!$B:$B,0))</f>
        <v>73.406424999999999</v>
      </c>
      <c r="D10">
        <f>INDEX('AEO 40'!H:H,MATCH('psgr LDVs'!$B10,'AEO 40'!$B:$B,0))</f>
        <v>76.394942999999998</v>
      </c>
      <c r="E10">
        <f>INDEX('AEO 40'!I:I,MATCH('psgr LDVs'!$B10,'AEO 40'!$B:$B,0))</f>
        <v>76.722694000000004</v>
      </c>
      <c r="F10">
        <f>INDEX('AEO 40'!J:J,MATCH('psgr LDVs'!$B10,'AEO 40'!$B:$B,0))</f>
        <v>76.857201000000003</v>
      </c>
      <c r="G10">
        <f>INDEX('AEO 40'!K:K,MATCH('psgr LDVs'!$B10,'AEO 40'!$B:$B,0))</f>
        <v>78.018790999999993</v>
      </c>
      <c r="H10">
        <f>INDEX('AEO 40'!L:L,MATCH('psgr LDVs'!$B10,'AEO 40'!$B:$B,0))</f>
        <v>78.743499999999997</v>
      </c>
      <c r="I10">
        <f>INDEX('AEO 40'!M:M,MATCH('psgr LDVs'!$B10,'AEO 40'!$B:$B,0))</f>
        <v>79.558464000000001</v>
      </c>
      <c r="J10">
        <f>INDEX('AEO 40'!N:N,MATCH('psgr LDVs'!$B10,'AEO 40'!$B:$B,0))</f>
        <v>79.667168000000004</v>
      </c>
      <c r="K10">
        <f>INDEX('AEO 40'!O:O,MATCH('psgr LDVs'!$B10,'AEO 40'!$B:$B,0))</f>
        <v>79.671974000000006</v>
      </c>
      <c r="L10">
        <f>INDEX('AEO 40'!P:P,MATCH('psgr LDVs'!$B10,'AEO 40'!$B:$B,0))</f>
        <v>79.642707999999999</v>
      </c>
      <c r="M10">
        <f>INDEX('AEO 40'!Q:Q,MATCH('psgr LDVs'!$B10,'AEO 40'!$B:$B,0))</f>
        <v>79.660538000000003</v>
      </c>
      <c r="N10">
        <f>INDEX('AEO 40'!R:R,MATCH('psgr LDVs'!$B10,'AEO 40'!$B:$B,0))</f>
        <v>79.558411000000007</v>
      </c>
      <c r="O10">
        <f>INDEX('AEO 40'!S:S,MATCH('psgr LDVs'!$B10,'AEO 40'!$B:$B,0))</f>
        <v>79.547279000000003</v>
      </c>
      <c r="P10">
        <f>INDEX('AEO 40'!T:T,MATCH('psgr LDVs'!$B10,'AEO 40'!$B:$B,0))</f>
        <v>79.498230000000007</v>
      </c>
      <c r="Q10">
        <f>INDEX('AEO 40'!U:U,MATCH('psgr LDVs'!$B10,'AEO 40'!$B:$B,0))</f>
        <v>79.469559000000004</v>
      </c>
      <c r="R10">
        <f>INDEX('AEO 40'!V:V,MATCH('psgr LDVs'!$B10,'AEO 40'!$B:$B,0))</f>
        <v>79.368904000000001</v>
      </c>
      <c r="S10">
        <f>INDEX('AEO 40'!W:W,MATCH('psgr LDVs'!$B10,'AEO 40'!$B:$B,0))</f>
        <v>79.345375000000004</v>
      </c>
      <c r="T10">
        <f>INDEX('AEO 40'!X:X,MATCH('psgr LDVs'!$B10,'AEO 40'!$B:$B,0))</f>
        <v>79.316460000000006</v>
      </c>
      <c r="U10">
        <f>INDEX('AEO 40'!Y:Y,MATCH('psgr LDVs'!$B10,'AEO 40'!$B:$B,0))</f>
        <v>79.275146000000007</v>
      </c>
      <c r="V10">
        <f>INDEX('AEO 40'!Z:Z,MATCH('psgr LDVs'!$B10,'AEO 40'!$B:$B,0))</f>
        <v>79.206337000000005</v>
      </c>
      <c r="W10">
        <f>INDEX('AEO 40'!AA:AA,MATCH('psgr LDVs'!$B10,'AEO 40'!$B:$B,0))</f>
        <v>79.163498000000004</v>
      </c>
      <c r="X10">
        <f>INDEX('AEO 40'!AB:AB,MATCH('psgr LDVs'!$B10,'AEO 40'!$B:$B,0))</f>
        <v>79.122710999999995</v>
      </c>
      <c r="Y10">
        <f>INDEX('AEO 40'!AC:AC,MATCH('psgr LDVs'!$B10,'AEO 40'!$B:$B,0))</f>
        <v>79.067215000000004</v>
      </c>
      <c r="Z10">
        <f>INDEX('AEO 40'!AD:AD,MATCH('psgr LDVs'!$B10,'AEO 40'!$B:$B,0))</f>
        <v>79.026702999999998</v>
      </c>
      <c r="AA10">
        <f>INDEX('AEO 40'!AE:AE,MATCH('psgr LDVs'!$B10,'AEO 40'!$B:$B,0))</f>
        <v>78.984855999999994</v>
      </c>
      <c r="AB10">
        <f>INDEX('AEO 40'!AF:AF,MATCH('psgr LDVs'!$B10,'AEO 40'!$B:$B,0))</f>
        <v>78.942100999999994</v>
      </c>
      <c r="AC10">
        <f>INDEX('AEO 40'!AG:AG,MATCH('psgr LDVs'!$B10,'AEO 40'!$B:$B,0))</f>
        <v>78.886086000000006</v>
      </c>
      <c r="AD10">
        <f>INDEX('AEO 40'!AH:AH,MATCH('psgr LDVs'!$B10,'AEO 40'!$B:$B,0))</f>
        <v>78.851348999999999</v>
      </c>
      <c r="AE10">
        <f>INDEX('AEO 40'!AI:AI,MATCH('psgr LDVs'!$B10,'AEO 40'!$B:$B,0))</f>
        <v>78.787757999999997</v>
      </c>
      <c r="AF10">
        <f>INDEX('AEO 40'!AJ:AJ,MATCH('psgr LDVs'!$B10,'AEO 40'!$B:$B,0))</f>
        <v>78.761482000000001</v>
      </c>
      <c r="AG10">
        <f>INDEX('AEO 40'!AK:AK,MATCH('psgr LDVs'!$B10,'AEO 40'!$B:$B,0))</f>
        <v>78.715941999999998</v>
      </c>
    </row>
    <row r="11" spans="1:33">
      <c r="A11" s="118" t="s">
        <v>115</v>
      </c>
      <c r="B11" s="111" t="s">
        <v>882</v>
      </c>
      <c r="C11">
        <f>INDEX('AEO 40'!G:G,MATCH('psgr LDVs'!$B11,'AEO 40'!$B:$B,0))</f>
        <v>0</v>
      </c>
      <c r="D11">
        <f>INDEX('AEO 40'!H:H,MATCH('psgr LDVs'!$B11,'AEO 40'!$B:$B,0))</f>
        <v>0</v>
      </c>
      <c r="E11">
        <f>INDEX('AEO 40'!I:I,MATCH('psgr LDVs'!$B11,'AEO 40'!$B:$B,0))</f>
        <v>0</v>
      </c>
      <c r="F11">
        <f>INDEX('AEO 40'!J:J,MATCH('psgr LDVs'!$B11,'AEO 40'!$B:$B,0))</f>
        <v>0</v>
      </c>
      <c r="G11">
        <f>INDEX('AEO 40'!K:K,MATCH('psgr LDVs'!$B11,'AEO 40'!$B:$B,0))</f>
        <v>0</v>
      </c>
      <c r="H11">
        <f>INDEX('AEO 40'!L:L,MATCH('psgr LDVs'!$B11,'AEO 40'!$B:$B,0))</f>
        <v>0</v>
      </c>
      <c r="I11">
        <f>INDEX('AEO 40'!M:M,MATCH('psgr LDVs'!$B11,'AEO 40'!$B:$B,0))</f>
        <v>0</v>
      </c>
      <c r="J11">
        <f>INDEX('AEO 40'!N:N,MATCH('psgr LDVs'!$B11,'AEO 40'!$B:$B,0))</f>
        <v>0</v>
      </c>
      <c r="K11">
        <f>INDEX('AEO 40'!O:O,MATCH('psgr LDVs'!$B11,'AEO 40'!$B:$B,0))</f>
        <v>0</v>
      </c>
      <c r="L11">
        <f>INDEX('AEO 40'!P:P,MATCH('psgr LDVs'!$B11,'AEO 40'!$B:$B,0))</f>
        <v>0</v>
      </c>
      <c r="M11">
        <f>INDEX('AEO 40'!Q:Q,MATCH('psgr LDVs'!$B11,'AEO 40'!$B:$B,0))</f>
        <v>0</v>
      </c>
      <c r="N11">
        <f>INDEX('AEO 40'!R:R,MATCH('psgr LDVs'!$B11,'AEO 40'!$B:$B,0))</f>
        <v>0</v>
      </c>
      <c r="O11">
        <f>INDEX('AEO 40'!S:S,MATCH('psgr LDVs'!$B11,'AEO 40'!$B:$B,0))</f>
        <v>0</v>
      </c>
      <c r="P11">
        <f>INDEX('AEO 40'!T:T,MATCH('psgr LDVs'!$B11,'AEO 40'!$B:$B,0))</f>
        <v>0</v>
      </c>
      <c r="Q11">
        <f>INDEX('AEO 40'!U:U,MATCH('psgr LDVs'!$B11,'AEO 40'!$B:$B,0))</f>
        <v>0</v>
      </c>
      <c r="R11">
        <f>INDEX('AEO 40'!V:V,MATCH('psgr LDVs'!$B11,'AEO 40'!$B:$B,0))</f>
        <v>0</v>
      </c>
      <c r="S11">
        <f>INDEX('AEO 40'!W:W,MATCH('psgr LDVs'!$B11,'AEO 40'!$B:$B,0))</f>
        <v>0</v>
      </c>
      <c r="T11">
        <f>INDEX('AEO 40'!X:X,MATCH('psgr LDVs'!$B11,'AEO 40'!$B:$B,0))</f>
        <v>0</v>
      </c>
      <c r="U11">
        <f>INDEX('AEO 40'!Y:Y,MATCH('psgr LDVs'!$B11,'AEO 40'!$B:$B,0))</f>
        <v>0</v>
      </c>
      <c r="V11">
        <f>INDEX('AEO 40'!Z:Z,MATCH('psgr LDVs'!$B11,'AEO 40'!$B:$B,0))</f>
        <v>0</v>
      </c>
      <c r="W11">
        <f>INDEX('AEO 40'!AA:AA,MATCH('psgr LDVs'!$B11,'AEO 40'!$B:$B,0))</f>
        <v>0</v>
      </c>
      <c r="X11">
        <f>INDEX('AEO 40'!AB:AB,MATCH('psgr LDVs'!$B11,'AEO 40'!$B:$B,0))</f>
        <v>0</v>
      </c>
      <c r="Y11">
        <f>INDEX('AEO 40'!AC:AC,MATCH('psgr LDVs'!$B11,'AEO 40'!$B:$B,0))</f>
        <v>0</v>
      </c>
      <c r="Z11">
        <f>INDEX('AEO 40'!AD:AD,MATCH('psgr LDVs'!$B11,'AEO 40'!$B:$B,0))</f>
        <v>0</v>
      </c>
      <c r="AA11">
        <f>INDEX('AEO 40'!AE:AE,MATCH('psgr LDVs'!$B11,'AEO 40'!$B:$B,0))</f>
        <v>0</v>
      </c>
      <c r="AB11">
        <f>INDEX('AEO 40'!AF:AF,MATCH('psgr LDVs'!$B11,'AEO 40'!$B:$B,0))</f>
        <v>0</v>
      </c>
      <c r="AC11">
        <f>INDEX('AEO 40'!AG:AG,MATCH('psgr LDVs'!$B11,'AEO 40'!$B:$B,0))</f>
        <v>0</v>
      </c>
      <c r="AD11">
        <f>INDEX('AEO 40'!AH:AH,MATCH('psgr LDVs'!$B11,'AEO 40'!$B:$B,0))</f>
        <v>0</v>
      </c>
      <c r="AE11">
        <f>INDEX('AEO 40'!AI:AI,MATCH('psgr LDVs'!$B11,'AEO 40'!$B:$B,0))</f>
        <v>0</v>
      </c>
      <c r="AF11">
        <f>INDEX('AEO 40'!AJ:AJ,MATCH('psgr LDVs'!$B11,'AEO 40'!$B:$B,0))</f>
        <v>0</v>
      </c>
      <c r="AG11">
        <f>INDEX('AEO 40'!AK:AK,MATCH('psgr LDVs'!$B11,'AEO 40'!$B:$B,0))</f>
        <v>0</v>
      </c>
    </row>
    <row r="12" spans="1:33">
      <c r="A12" s="118" t="s">
        <v>114</v>
      </c>
      <c r="B12" s="111" t="s">
        <v>883</v>
      </c>
      <c r="C12">
        <f>INDEX('AEO 40'!G:G,MATCH('psgr LDVs'!$B12,'AEO 40'!$B:$B,0))</f>
        <v>59.290179999999999</v>
      </c>
      <c r="D12">
        <f>INDEX('AEO 40'!H:H,MATCH('psgr LDVs'!$B12,'AEO 40'!$B:$B,0))</f>
        <v>62.071899000000002</v>
      </c>
      <c r="E12">
        <f>INDEX('AEO 40'!I:I,MATCH('psgr LDVs'!$B12,'AEO 40'!$B:$B,0))</f>
        <v>62.589328999999999</v>
      </c>
      <c r="F12">
        <f>INDEX('AEO 40'!J:J,MATCH('psgr LDVs'!$B12,'AEO 40'!$B:$B,0))</f>
        <v>63.589759999999998</v>
      </c>
      <c r="G12">
        <f>INDEX('AEO 40'!K:K,MATCH('psgr LDVs'!$B12,'AEO 40'!$B:$B,0))</f>
        <v>64.562302000000003</v>
      </c>
      <c r="H12">
        <f>INDEX('AEO 40'!L:L,MATCH('psgr LDVs'!$B12,'AEO 40'!$B:$B,0))</f>
        <v>65.483376000000007</v>
      </c>
      <c r="I12">
        <f>INDEX('AEO 40'!M:M,MATCH('psgr LDVs'!$B12,'AEO 40'!$B:$B,0))</f>
        <v>66.175285000000002</v>
      </c>
      <c r="J12">
        <f>INDEX('AEO 40'!N:N,MATCH('psgr LDVs'!$B12,'AEO 40'!$B:$B,0))</f>
        <v>66.129035999999999</v>
      </c>
      <c r="K12">
        <f>INDEX('AEO 40'!O:O,MATCH('psgr LDVs'!$B12,'AEO 40'!$B:$B,0))</f>
        <v>66.042563999999999</v>
      </c>
      <c r="L12">
        <f>INDEX('AEO 40'!P:P,MATCH('psgr LDVs'!$B12,'AEO 40'!$B:$B,0))</f>
        <v>65.958022999999997</v>
      </c>
      <c r="M12">
        <f>INDEX('AEO 40'!Q:Q,MATCH('psgr LDVs'!$B12,'AEO 40'!$B:$B,0))</f>
        <v>65.901161000000002</v>
      </c>
      <c r="N12">
        <f>INDEX('AEO 40'!R:R,MATCH('psgr LDVs'!$B12,'AEO 40'!$B:$B,0))</f>
        <v>65.874831999999998</v>
      </c>
      <c r="O12">
        <f>INDEX('AEO 40'!S:S,MATCH('psgr LDVs'!$B12,'AEO 40'!$B:$B,0))</f>
        <v>65.808395000000004</v>
      </c>
      <c r="P12">
        <f>INDEX('AEO 40'!T:T,MATCH('psgr LDVs'!$B12,'AEO 40'!$B:$B,0))</f>
        <v>65.754692000000006</v>
      </c>
      <c r="Q12">
        <f>INDEX('AEO 40'!U:U,MATCH('psgr LDVs'!$B12,'AEO 40'!$B:$B,0))</f>
        <v>65.687363000000005</v>
      </c>
      <c r="R12">
        <f>INDEX('AEO 40'!V:V,MATCH('psgr LDVs'!$B12,'AEO 40'!$B:$B,0))</f>
        <v>65.613418999999993</v>
      </c>
      <c r="S12">
        <f>INDEX('AEO 40'!W:W,MATCH('psgr LDVs'!$B12,'AEO 40'!$B:$B,0))</f>
        <v>65.531311000000002</v>
      </c>
      <c r="T12">
        <f>INDEX('AEO 40'!X:X,MATCH('psgr LDVs'!$B12,'AEO 40'!$B:$B,0))</f>
        <v>65.463913000000005</v>
      </c>
      <c r="U12">
        <f>INDEX('AEO 40'!Y:Y,MATCH('psgr LDVs'!$B12,'AEO 40'!$B:$B,0))</f>
        <v>65.389824000000004</v>
      </c>
      <c r="V12">
        <f>INDEX('AEO 40'!Z:Z,MATCH('psgr LDVs'!$B12,'AEO 40'!$B:$B,0))</f>
        <v>65.309830000000005</v>
      </c>
      <c r="W12">
        <f>INDEX('AEO 40'!AA:AA,MATCH('psgr LDVs'!$B12,'AEO 40'!$B:$B,0))</f>
        <v>65.220589000000004</v>
      </c>
      <c r="X12">
        <f>INDEX('AEO 40'!AB:AB,MATCH('psgr LDVs'!$B12,'AEO 40'!$B:$B,0))</f>
        <v>65.126761999999999</v>
      </c>
      <c r="Y12">
        <f>INDEX('AEO 40'!AC:AC,MATCH('psgr LDVs'!$B12,'AEO 40'!$B:$B,0))</f>
        <v>65.040336999999994</v>
      </c>
      <c r="Z12">
        <f>INDEX('AEO 40'!AD:AD,MATCH('psgr LDVs'!$B12,'AEO 40'!$B:$B,0))</f>
        <v>64.954230999999993</v>
      </c>
      <c r="AA12">
        <f>INDEX('AEO 40'!AE:AE,MATCH('psgr LDVs'!$B12,'AEO 40'!$B:$B,0))</f>
        <v>64.87294</v>
      </c>
      <c r="AB12">
        <f>INDEX('AEO 40'!AF:AF,MATCH('psgr LDVs'!$B12,'AEO 40'!$B:$B,0))</f>
        <v>64.785278000000005</v>
      </c>
      <c r="AC12">
        <f>INDEX('AEO 40'!AG:AG,MATCH('psgr LDVs'!$B12,'AEO 40'!$B:$B,0))</f>
        <v>64.701674999999994</v>
      </c>
      <c r="AD12">
        <f>INDEX('AEO 40'!AH:AH,MATCH('psgr LDVs'!$B12,'AEO 40'!$B:$B,0))</f>
        <v>64.617935000000003</v>
      </c>
      <c r="AE12">
        <f>INDEX('AEO 40'!AI:AI,MATCH('psgr LDVs'!$B12,'AEO 40'!$B:$B,0))</f>
        <v>64.525856000000005</v>
      </c>
      <c r="AF12">
        <f>INDEX('AEO 40'!AJ:AJ,MATCH('psgr LDVs'!$B12,'AEO 40'!$B:$B,0))</f>
        <v>64.435905000000005</v>
      </c>
      <c r="AG12">
        <f>INDEX('AEO 40'!AK:AK,MATCH('psgr LDVs'!$B12,'AEO 40'!$B:$B,0))</f>
        <v>64.349982999999995</v>
      </c>
    </row>
    <row r="13" spans="1:33">
      <c r="A13" s="118" t="s">
        <v>113</v>
      </c>
      <c r="B13" s="111" t="s">
        <v>884</v>
      </c>
      <c r="C13">
        <f>INDEX('AEO 40'!G:G,MATCH('psgr LDVs'!$B13,'AEO 40'!$B:$B,0))</f>
        <v>43.681716999999999</v>
      </c>
      <c r="D13">
        <f>INDEX('AEO 40'!H:H,MATCH('psgr LDVs'!$B13,'AEO 40'!$B:$B,0))</f>
        <v>46.401386000000002</v>
      </c>
      <c r="E13">
        <f>INDEX('AEO 40'!I:I,MATCH('psgr LDVs'!$B13,'AEO 40'!$B:$B,0))</f>
        <v>46.785164000000002</v>
      </c>
      <c r="F13">
        <f>INDEX('AEO 40'!J:J,MATCH('psgr LDVs'!$B13,'AEO 40'!$B:$B,0))</f>
        <v>47.415855000000001</v>
      </c>
      <c r="G13">
        <f>INDEX('AEO 40'!K:K,MATCH('psgr LDVs'!$B13,'AEO 40'!$B:$B,0))</f>
        <v>48.090491999999998</v>
      </c>
      <c r="H13">
        <f>INDEX('AEO 40'!L:L,MATCH('psgr LDVs'!$B13,'AEO 40'!$B:$B,0))</f>
        <v>48.687514999999998</v>
      </c>
      <c r="I13">
        <f>INDEX('AEO 40'!M:M,MATCH('psgr LDVs'!$B13,'AEO 40'!$B:$B,0))</f>
        <v>49.330573999999999</v>
      </c>
      <c r="J13">
        <f>INDEX('AEO 40'!N:N,MATCH('psgr LDVs'!$B13,'AEO 40'!$B:$B,0))</f>
        <v>49.368178999999998</v>
      </c>
      <c r="K13">
        <f>INDEX('AEO 40'!O:O,MATCH('psgr LDVs'!$B13,'AEO 40'!$B:$B,0))</f>
        <v>49.283656999999998</v>
      </c>
      <c r="L13">
        <f>INDEX('AEO 40'!P:P,MATCH('psgr LDVs'!$B13,'AEO 40'!$B:$B,0))</f>
        <v>49.246184999999997</v>
      </c>
      <c r="M13">
        <f>INDEX('AEO 40'!Q:Q,MATCH('psgr LDVs'!$B13,'AEO 40'!$B:$B,0))</f>
        <v>49.253051999999997</v>
      </c>
      <c r="N13">
        <f>INDEX('AEO 40'!R:R,MATCH('psgr LDVs'!$B13,'AEO 40'!$B:$B,0))</f>
        <v>49.153641</v>
      </c>
      <c r="O13">
        <f>INDEX('AEO 40'!S:S,MATCH('psgr LDVs'!$B13,'AEO 40'!$B:$B,0))</f>
        <v>49.118232999999996</v>
      </c>
      <c r="P13">
        <f>INDEX('AEO 40'!T:T,MATCH('psgr LDVs'!$B13,'AEO 40'!$B:$B,0))</f>
        <v>49.066924999999998</v>
      </c>
      <c r="Q13">
        <f>INDEX('AEO 40'!U:U,MATCH('psgr LDVs'!$B13,'AEO 40'!$B:$B,0))</f>
        <v>49.039794999999998</v>
      </c>
      <c r="R13">
        <f>INDEX('AEO 40'!V:V,MATCH('psgr LDVs'!$B13,'AEO 40'!$B:$B,0))</f>
        <v>48.957588000000001</v>
      </c>
      <c r="S13">
        <f>INDEX('AEO 40'!W:W,MATCH('psgr LDVs'!$B13,'AEO 40'!$B:$B,0))</f>
        <v>48.913455999999996</v>
      </c>
      <c r="T13">
        <f>INDEX('AEO 40'!X:X,MATCH('psgr LDVs'!$B13,'AEO 40'!$B:$B,0))</f>
        <v>48.865710999999997</v>
      </c>
      <c r="U13">
        <f>INDEX('AEO 40'!Y:Y,MATCH('psgr LDVs'!$B13,'AEO 40'!$B:$B,0))</f>
        <v>48.821747000000002</v>
      </c>
      <c r="V13">
        <f>INDEX('AEO 40'!Z:Z,MATCH('psgr LDVs'!$B13,'AEO 40'!$B:$B,0))</f>
        <v>48.754303</v>
      </c>
      <c r="W13">
        <f>INDEX('AEO 40'!AA:AA,MATCH('psgr LDVs'!$B13,'AEO 40'!$B:$B,0))</f>
        <v>48.706524000000002</v>
      </c>
      <c r="X13">
        <f>INDEX('AEO 40'!AB:AB,MATCH('psgr LDVs'!$B13,'AEO 40'!$B:$B,0))</f>
        <v>48.651935999999999</v>
      </c>
      <c r="Y13">
        <f>INDEX('AEO 40'!AC:AC,MATCH('psgr LDVs'!$B13,'AEO 40'!$B:$B,0))</f>
        <v>48.591487999999998</v>
      </c>
      <c r="Z13">
        <f>INDEX('AEO 40'!AD:AD,MATCH('psgr LDVs'!$B13,'AEO 40'!$B:$B,0))</f>
        <v>48.540230000000001</v>
      </c>
      <c r="AA13">
        <f>INDEX('AEO 40'!AE:AE,MATCH('psgr LDVs'!$B13,'AEO 40'!$B:$B,0))</f>
        <v>48.490653999999999</v>
      </c>
      <c r="AB13">
        <f>INDEX('AEO 40'!AF:AF,MATCH('psgr LDVs'!$B13,'AEO 40'!$B:$B,0))</f>
        <v>48.445137000000003</v>
      </c>
      <c r="AC13">
        <f>INDEX('AEO 40'!AG:AG,MATCH('psgr LDVs'!$B13,'AEO 40'!$B:$B,0))</f>
        <v>48.386150000000001</v>
      </c>
      <c r="AD13">
        <f>INDEX('AEO 40'!AH:AH,MATCH('psgr LDVs'!$B13,'AEO 40'!$B:$B,0))</f>
        <v>48.340117999999997</v>
      </c>
      <c r="AE13">
        <f>INDEX('AEO 40'!AI:AI,MATCH('psgr LDVs'!$B13,'AEO 40'!$B:$B,0))</f>
        <v>48.281329999999997</v>
      </c>
      <c r="AF13">
        <f>INDEX('AEO 40'!AJ:AJ,MATCH('psgr LDVs'!$B13,'AEO 40'!$B:$B,0))</f>
        <v>48.242370999999999</v>
      </c>
      <c r="AG13">
        <f>INDEX('AEO 40'!AK:AK,MATCH('psgr LDVs'!$B13,'AEO 40'!$B:$B,0))</f>
        <v>48.194865999999998</v>
      </c>
    </row>
    <row r="14" spans="1:33">
      <c r="A14" s="118" t="s">
        <v>113</v>
      </c>
      <c r="B14" s="111" t="s">
        <v>885</v>
      </c>
      <c r="C14">
        <f>INDEX('AEO 40'!G:G,MATCH('psgr LDVs'!$B14,'AEO 40'!$B:$B,0))</f>
        <v>41.084128999999997</v>
      </c>
      <c r="D14">
        <f>INDEX('AEO 40'!H:H,MATCH('psgr LDVs'!$B14,'AEO 40'!$B:$B,0))</f>
        <v>43.492274999999999</v>
      </c>
      <c r="E14">
        <f>INDEX('AEO 40'!I:I,MATCH('psgr LDVs'!$B14,'AEO 40'!$B:$B,0))</f>
        <v>43.989040000000003</v>
      </c>
      <c r="F14">
        <f>INDEX('AEO 40'!J:J,MATCH('psgr LDVs'!$B14,'AEO 40'!$B:$B,0))</f>
        <v>44.692486000000002</v>
      </c>
      <c r="G14">
        <f>INDEX('AEO 40'!K:K,MATCH('psgr LDVs'!$B14,'AEO 40'!$B:$B,0))</f>
        <v>45.242503999999997</v>
      </c>
      <c r="H14">
        <f>INDEX('AEO 40'!L:L,MATCH('psgr LDVs'!$B14,'AEO 40'!$B:$B,0))</f>
        <v>45.714989000000003</v>
      </c>
      <c r="I14">
        <f>INDEX('AEO 40'!M:M,MATCH('psgr LDVs'!$B14,'AEO 40'!$B:$B,0))</f>
        <v>46.277256000000001</v>
      </c>
      <c r="J14">
        <f>INDEX('AEO 40'!N:N,MATCH('psgr LDVs'!$B14,'AEO 40'!$B:$B,0))</f>
        <v>46.302428999999997</v>
      </c>
      <c r="K14">
        <f>INDEX('AEO 40'!O:O,MATCH('psgr LDVs'!$B14,'AEO 40'!$B:$B,0))</f>
        <v>46.213982000000001</v>
      </c>
      <c r="L14">
        <f>INDEX('AEO 40'!P:P,MATCH('psgr LDVs'!$B14,'AEO 40'!$B:$B,0))</f>
        <v>46.159278999999998</v>
      </c>
      <c r="M14">
        <f>INDEX('AEO 40'!Q:Q,MATCH('psgr LDVs'!$B14,'AEO 40'!$B:$B,0))</f>
        <v>46.146366</v>
      </c>
      <c r="N14">
        <f>INDEX('AEO 40'!R:R,MATCH('psgr LDVs'!$B14,'AEO 40'!$B:$B,0))</f>
        <v>46.078460999999997</v>
      </c>
      <c r="O14">
        <f>INDEX('AEO 40'!S:S,MATCH('psgr LDVs'!$B14,'AEO 40'!$B:$B,0))</f>
        <v>46.034953999999999</v>
      </c>
      <c r="P14">
        <f>INDEX('AEO 40'!T:T,MATCH('psgr LDVs'!$B14,'AEO 40'!$B:$B,0))</f>
        <v>45.990093000000002</v>
      </c>
      <c r="Q14">
        <f>INDEX('AEO 40'!U:U,MATCH('psgr LDVs'!$B14,'AEO 40'!$B:$B,0))</f>
        <v>45.95232</v>
      </c>
      <c r="R14">
        <f>INDEX('AEO 40'!V:V,MATCH('psgr LDVs'!$B14,'AEO 40'!$B:$B,0))</f>
        <v>45.874695000000003</v>
      </c>
      <c r="S14">
        <f>INDEX('AEO 40'!W:W,MATCH('psgr LDVs'!$B14,'AEO 40'!$B:$B,0))</f>
        <v>45.810901999999999</v>
      </c>
      <c r="T14">
        <f>INDEX('AEO 40'!X:X,MATCH('psgr LDVs'!$B14,'AEO 40'!$B:$B,0))</f>
        <v>45.759312000000001</v>
      </c>
      <c r="U14">
        <f>INDEX('AEO 40'!Y:Y,MATCH('psgr LDVs'!$B14,'AEO 40'!$B:$B,0))</f>
        <v>45.712795</v>
      </c>
      <c r="V14">
        <f>INDEX('AEO 40'!Z:Z,MATCH('psgr LDVs'!$B14,'AEO 40'!$B:$B,0))</f>
        <v>45.650092999999998</v>
      </c>
      <c r="W14">
        <f>INDEX('AEO 40'!AA:AA,MATCH('psgr LDVs'!$B14,'AEO 40'!$B:$B,0))</f>
        <v>45.595630999999997</v>
      </c>
      <c r="X14">
        <f>INDEX('AEO 40'!AB:AB,MATCH('psgr LDVs'!$B14,'AEO 40'!$B:$B,0))</f>
        <v>45.540092000000001</v>
      </c>
      <c r="Y14">
        <f>INDEX('AEO 40'!AC:AC,MATCH('psgr LDVs'!$B14,'AEO 40'!$B:$B,0))</f>
        <v>45.481884000000001</v>
      </c>
      <c r="Z14">
        <f>INDEX('AEO 40'!AD:AD,MATCH('psgr LDVs'!$B14,'AEO 40'!$B:$B,0))</f>
        <v>45.425831000000002</v>
      </c>
      <c r="AA14">
        <f>INDEX('AEO 40'!AE:AE,MATCH('psgr LDVs'!$B14,'AEO 40'!$B:$B,0))</f>
        <v>45.376533999999999</v>
      </c>
      <c r="AB14">
        <f>INDEX('AEO 40'!AF:AF,MATCH('psgr LDVs'!$B14,'AEO 40'!$B:$B,0))</f>
        <v>45.328536999999997</v>
      </c>
      <c r="AC14">
        <f>INDEX('AEO 40'!AG:AG,MATCH('psgr LDVs'!$B14,'AEO 40'!$B:$B,0))</f>
        <v>45.274653999999998</v>
      </c>
      <c r="AD14">
        <f>INDEX('AEO 40'!AH:AH,MATCH('psgr LDVs'!$B14,'AEO 40'!$B:$B,0))</f>
        <v>45.227088999999999</v>
      </c>
      <c r="AE14">
        <f>INDEX('AEO 40'!AI:AI,MATCH('psgr LDVs'!$B14,'AEO 40'!$B:$B,0))</f>
        <v>45.165667999999997</v>
      </c>
      <c r="AF14">
        <f>INDEX('AEO 40'!AJ:AJ,MATCH('psgr LDVs'!$B14,'AEO 40'!$B:$B,0))</f>
        <v>45.118164</v>
      </c>
      <c r="AG14">
        <f>INDEX('AEO 40'!AK:AK,MATCH('psgr LDVs'!$B14,'AEO 40'!$B:$B,0))</f>
        <v>45.064678000000001</v>
      </c>
    </row>
    <row r="15" spans="1:33">
      <c r="A15" s="118" t="s">
        <v>853</v>
      </c>
      <c r="B15" s="111" t="s">
        <v>886</v>
      </c>
      <c r="C15">
        <f>INDEX('AEO 40'!G:G,MATCH('psgr LDVs'!$B15,'AEO 40'!$B:$B,0))</f>
        <v>42.180911999999999</v>
      </c>
      <c r="D15">
        <f>INDEX('AEO 40'!H:H,MATCH('psgr LDVs'!$B15,'AEO 40'!$B:$B,0))</f>
        <v>44.919338000000003</v>
      </c>
      <c r="E15">
        <f>INDEX('AEO 40'!I:I,MATCH('psgr LDVs'!$B15,'AEO 40'!$B:$B,0))</f>
        <v>45.354712999999997</v>
      </c>
      <c r="F15">
        <f>INDEX('AEO 40'!J:J,MATCH('psgr LDVs'!$B15,'AEO 40'!$B:$B,0))</f>
        <v>46.012107999999998</v>
      </c>
      <c r="G15">
        <f>INDEX('AEO 40'!K:K,MATCH('psgr LDVs'!$B15,'AEO 40'!$B:$B,0))</f>
        <v>46.680264000000001</v>
      </c>
      <c r="H15">
        <f>INDEX('AEO 40'!L:L,MATCH('psgr LDVs'!$B15,'AEO 40'!$B:$B,0))</f>
        <v>47.185074</v>
      </c>
      <c r="I15">
        <f>INDEX('AEO 40'!M:M,MATCH('psgr LDVs'!$B15,'AEO 40'!$B:$B,0))</f>
        <v>47.796740999999997</v>
      </c>
      <c r="J15">
        <f>INDEX('AEO 40'!N:N,MATCH('psgr LDVs'!$B15,'AEO 40'!$B:$B,0))</f>
        <v>47.821854000000002</v>
      </c>
      <c r="K15">
        <f>INDEX('AEO 40'!O:O,MATCH('psgr LDVs'!$B15,'AEO 40'!$B:$B,0))</f>
        <v>47.724083</v>
      </c>
      <c r="L15">
        <f>INDEX('AEO 40'!P:P,MATCH('psgr LDVs'!$B15,'AEO 40'!$B:$B,0))</f>
        <v>47.664473999999998</v>
      </c>
      <c r="M15">
        <f>INDEX('AEO 40'!Q:Q,MATCH('psgr LDVs'!$B15,'AEO 40'!$B:$B,0))</f>
        <v>47.650908999999999</v>
      </c>
      <c r="N15">
        <f>INDEX('AEO 40'!R:R,MATCH('psgr LDVs'!$B15,'AEO 40'!$B:$B,0))</f>
        <v>47.539561999999997</v>
      </c>
      <c r="O15">
        <f>INDEX('AEO 40'!S:S,MATCH('psgr LDVs'!$B15,'AEO 40'!$B:$B,0))</f>
        <v>47.488632000000003</v>
      </c>
      <c r="P15">
        <f>INDEX('AEO 40'!T:T,MATCH('psgr LDVs'!$B15,'AEO 40'!$B:$B,0))</f>
        <v>47.426285</v>
      </c>
      <c r="Q15">
        <f>INDEX('AEO 40'!U:U,MATCH('psgr LDVs'!$B15,'AEO 40'!$B:$B,0))</f>
        <v>47.384692999999999</v>
      </c>
      <c r="R15">
        <f>INDEX('AEO 40'!V:V,MATCH('psgr LDVs'!$B15,'AEO 40'!$B:$B,0))</f>
        <v>47.291466</v>
      </c>
      <c r="S15">
        <f>INDEX('AEO 40'!W:W,MATCH('psgr LDVs'!$B15,'AEO 40'!$B:$B,0))</f>
        <v>47.233871000000001</v>
      </c>
      <c r="T15">
        <f>INDEX('AEO 40'!X:X,MATCH('psgr LDVs'!$B15,'AEO 40'!$B:$B,0))</f>
        <v>47.174019000000001</v>
      </c>
      <c r="U15">
        <f>INDEX('AEO 40'!Y:Y,MATCH('psgr LDVs'!$B15,'AEO 40'!$B:$B,0))</f>
        <v>47.117657000000001</v>
      </c>
      <c r="V15">
        <f>INDEX('AEO 40'!Z:Z,MATCH('psgr LDVs'!$B15,'AEO 40'!$B:$B,0))</f>
        <v>47.043140000000001</v>
      </c>
      <c r="W15">
        <f>INDEX('AEO 40'!AA:AA,MATCH('psgr LDVs'!$B15,'AEO 40'!$B:$B,0))</f>
        <v>46.985377999999997</v>
      </c>
      <c r="X15">
        <f>INDEX('AEO 40'!AB:AB,MATCH('psgr LDVs'!$B15,'AEO 40'!$B:$B,0))</f>
        <v>46.916564999999999</v>
      </c>
      <c r="Y15">
        <f>INDEX('AEO 40'!AC:AC,MATCH('psgr LDVs'!$B15,'AEO 40'!$B:$B,0))</f>
        <v>46.845756999999999</v>
      </c>
      <c r="Z15">
        <f>INDEX('AEO 40'!AD:AD,MATCH('psgr LDVs'!$B15,'AEO 40'!$B:$B,0))</f>
        <v>46.777000000000001</v>
      </c>
      <c r="AA15">
        <f>INDEX('AEO 40'!AE:AE,MATCH('psgr LDVs'!$B15,'AEO 40'!$B:$B,0))</f>
        <v>46.714320999999998</v>
      </c>
      <c r="AB15">
        <f>INDEX('AEO 40'!AF:AF,MATCH('psgr LDVs'!$B15,'AEO 40'!$B:$B,0))</f>
        <v>46.653229000000003</v>
      </c>
      <c r="AC15">
        <f>INDEX('AEO 40'!AG:AG,MATCH('psgr LDVs'!$B15,'AEO 40'!$B:$B,0))</f>
        <v>46.583976999999997</v>
      </c>
      <c r="AD15">
        <f>INDEX('AEO 40'!AH:AH,MATCH('psgr LDVs'!$B15,'AEO 40'!$B:$B,0))</f>
        <v>46.527424000000003</v>
      </c>
      <c r="AE15">
        <f>INDEX('AEO 40'!AI:AI,MATCH('psgr LDVs'!$B15,'AEO 40'!$B:$B,0))</f>
        <v>46.464230000000001</v>
      </c>
      <c r="AF15">
        <f>INDEX('AEO 40'!AJ:AJ,MATCH('psgr LDVs'!$B15,'AEO 40'!$B:$B,0))</f>
        <v>46.417346999999999</v>
      </c>
      <c r="AG15">
        <f>INDEX('AEO 40'!AK:AK,MATCH('psgr LDVs'!$B15,'AEO 40'!$B:$B,0))</f>
        <v>46.364136000000002</v>
      </c>
    </row>
    <row r="16" spans="1:33">
      <c r="A16" s="118" t="s">
        <v>853</v>
      </c>
      <c r="B16" s="111" t="s">
        <v>887</v>
      </c>
      <c r="C16">
        <f>INDEX('AEO 40'!G:G,MATCH('psgr LDVs'!$B16,'AEO 40'!$B:$B,0))</f>
        <v>42.023262000000003</v>
      </c>
      <c r="D16">
        <f>INDEX('AEO 40'!H:H,MATCH('psgr LDVs'!$B16,'AEO 40'!$B:$B,0))</f>
        <v>44.358325999999998</v>
      </c>
      <c r="E16">
        <f>INDEX('AEO 40'!I:I,MATCH('psgr LDVs'!$B16,'AEO 40'!$B:$B,0))</f>
        <v>44.903205999999997</v>
      </c>
      <c r="F16">
        <f>INDEX('AEO 40'!J:J,MATCH('psgr LDVs'!$B16,'AEO 40'!$B:$B,0))</f>
        <v>45.501362</v>
      </c>
      <c r="G16">
        <f>INDEX('AEO 40'!K:K,MATCH('psgr LDVs'!$B16,'AEO 40'!$B:$B,0))</f>
        <v>46.023895000000003</v>
      </c>
      <c r="H16">
        <f>INDEX('AEO 40'!L:L,MATCH('psgr LDVs'!$B16,'AEO 40'!$B:$B,0))</f>
        <v>46.510002</v>
      </c>
      <c r="I16">
        <f>INDEX('AEO 40'!M:M,MATCH('psgr LDVs'!$B16,'AEO 40'!$B:$B,0))</f>
        <v>47.123362999999998</v>
      </c>
      <c r="J16">
        <f>INDEX('AEO 40'!N:N,MATCH('psgr LDVs'!$B16,'AEO 40'!$B:$B,0))</f>
        <v>47.149250000000002</v>
      </c>
      <c r="K16">
        <f>INDEX('AEO 40'!O:O,MATCH('psgr LDVs'!$B16,'AEO 40'!$B:$B,0))</f>
        <v>47.074233999999997</v>
      </c>
      <c r="L16">
        <f>INDEX('AEO 40'!P:P,MATCH('psgr LDVs'!$B16,'AEO 40'!$B:$B,0))</f>
        <v>47.020443</v>
      </c>
      <c r="M16">
        <f>INDEX('AEO 40'!Q:Q,MATCH('psgr LDVs'!$B16,'AEO 40'!$B:$B,0))</f>
        <v>47.004593</v>
      </c>
      <c r="N16">
        <f>INDEX('AEO 40'!R:R,MATCH('psgr LDVs'!$B16,'AEO 40'!$B:$B,0))</f>
        <v>46.943367000000002</v>
      </c>
      <c r="O16">
        <f>INDEX('AEO 40'!S:S,MATCH('psgr LDVs'!$B16,'AEO 40'!$B:$B,0))</f>
        <v>46.897697000000001</v>
      </c>
      <c r="P16">
        <f>INDEX('AEO 40'!T:T,MATCH('psgr LDVs'!$B16,'AEO 40'!$B:$B,0))</f>
        <v>46.853625999999998</v>
      </c>
      <c r="Q16">
        <f>INDEX('AEO 40'!U:U,MATCH('psgr LDVs'!$B16,'AEO 40'!$B:$B,0))</f>
        <v>46.817013000000003</v>
      </c>
      <c r="R16">
        <f>INDEX('AEO 40'!V:V,MATCH('psgr LDVs'!$B16,'AEO 40'!$B:$B,0))</f>
        <v>46.744019000000002</v>
      </c>
      <c r="S16">
        <f>INDEX('AEO 40'!W:W,MATCH('psgr LDVs'!$B16,'AEO 40'!$B:$B,0))</f>
        <v>46.681877</v>
      </c>
      <c r="T16">
        <f>INDEX('AEO 40'!X:X,MATCH('psgr LDVs'!$B16,'AEO 40'!$B:$B,0))</f>
        <v>46.629703999999997</v>
      </c>
      <c r="U16">
        <f>INDEX('AEO 40'!Y:Y,MATCH('psgr LDVs'!$B16,'AEO 40'!$B:$B,0))</f>
        <v>46.580607999999998</v>
      </c>
      <c r="V16">
        <f>INDEX('AEO 40'!Z:Z,MATCH('psgr LDVs'!$B16,'AEO 40'!$B:$B,0))</f>
        <v>46.517651000000001</v>
      </c>
      <c r="W16">
        <f>INDEX('AEO 40'!AA:AA,MATCH('psgr LDVs'!$B16,'AEO 40'!$B:$B,0))</f>
        <v>46.460814999999997</v>
      </c>
      <c r="X16">
        <f>INDEX('AEO 40'!AB:AB,MATCH('psgr LDVs'!$B16,'AEO 40'!$B:$B,0))</f>
        <v>46.404407999999997</v>
      </c>
      <c r="Y16">
        <f>INDEX('AEO 40'!AC:AC,MATCH('psgr LDVs'!$B16,'AEO 40'!$B:$B,0))</f>
        <v>46.344634999999997</v>
      </c>
      <c r="Z16">
        <f>INDEX('AEO 40'!AD:AD,MATCH('psgr LDVs'!$B16,'AEO 40'!$B:$B,0))</f>
        <v>46.28754</v>
      </c>
      <c r="AA16">
        <f>INDEX('AEO 40'!AE:AE,MATCH('psgr LDVs'!$B16,'AEO 40'!$B:$B,0))</f>
        <v>46.236732000000003</v>
      </c>
      <c r="AB16">
        <f>INDEX('AEO 40'!AF:AF,MATCH('psgr LDVs'!$B16,'AEO 40'!$B:$B,0))</f>
        <v>46.187519000000002</v>
      </c>
      <c r="AC16">
        <f>INDEX('AEO 40'!AG:AG,MATCH('psgr LDVs'!$B16,'AEO 40'!$B:$B,0))</f>
        <v>46.132404000000001</v>
      </c>
      <c r="AD16">
        <f>INDEX('AEO 40'!AH:AH,MATCH('psgr LDVs'!$B16,'AEO 40'!$B:$B,0))</f>
        <v>46.083378000000003</v>
      </c>
      <c r="AE16">
        <f>INDEX('AEO 40'!AI:AI,MATCH('psgr LDVs'!$B16,'AEO 40'!$B:$B,0))</f>
        <v>46.023482999999999</v>
      </c>
      <c r="AF16">
        <f>INDEX('AEO 40'!AJ:AJ,MATCH('psgr LDVs'!$B16,'AEO 40'!$B:$B,0))</f>
        <v>45.975223999999997</v>
      </c>
      <c r="AG16">
        <f>INDEX('AEO 40'!AK:AK,MATCH('psgr LDVs'!$B16,'AEO 40'!$B:$B,0))</f>
        <v>45.924174999999998</v>
      </c>
    </row>
    <row r="17" spans="1:33">
      <c r="A17" s="118" t="s">
        <v>854</v>
      </c>
      <c r="B17" s="111" t="s">
        <v>888</v>
      </c>
      <c r="C17">
        <f>INDEX('AEO 40'!G:G,MATCH('psgr LDVs'!$B17,'AEO 40'!$B:$B,0))</f>
        <v>0</v>
      </c>
      <c r="D17">
        <f>INDEX('AEO 40'!H:H,MATCH('psgr LDVs'!$B17,'AEO 40'!$B:$B,0))</f>
        <v>0</v>
      </c>
      <c r="E17">
        <f>INDEX('AEO 40'!I:I,MATCH('psgr LDVs'!$B17,'AEO 40'!$B:$B,0))</f>
        <v>0</v>
      </c>
      <c r="F17">
        <f>INDEX('AEO 40'!J:J,MATCH('psgr LDVs'!$B17,'AEO 40'!$B:$B,0))</f>
        <v>0</v>
      </c>
      <c r="G17">
        <f>INDEX('AEO 40'!K:K,MATCH('psgr LDVs'!$B17,'AEO 40'!$B:$B,0))</f>
        <v>0</v>
      </c>
      <c r="H17">
        <f>INDEX('AEO 40'!L:L,MATCH('psgr LDVs'!$B17,'AEO 40'!$B:$B,0))</f>
        <v>0</v>
      </c>
      <c r="I17">
        <f>INDEX('AEO 40'!M:M,MATCH('psgr LDVs'!$B17,'AEO 40'!$B:$B,0))</f>
        <v>0</v>
      </c>
      <c r="J17">
        <f>INDEX('AEO 40'!N:N,MATCH('psgr LDVs'!$B17,'AEO 40'!$B:$B,0))</f>
        <v>0</v>
      </c>
      <c r="K17">
        <f>INDEX('AEO 40'!O:O,MATCH('psgr LDVs'!$B17,'AEO 40'!$B:$B,0))</f>
        <v>0</v>
      </c>
      <c r="L17">
        <f>INDEX('AEO 40'!P:P,MATCH('psgr LDVs'!$B17,'AEO 40'!$B:$B,0))</f>
        <v>0</v>
      </c>
      <c r="M17">
        <f>INDEX('AEO 40'!Q:Q,MATCH('psgr LDVs'!$B17,'AEO 40'!$B:$B,0))</f>
        <v>0</v>
      </c>
      <c r="N17">
        <f>INDEX('AEO 40'!R:R,MATCH('psgr LDVs'!$B17,'AEO 40'!$B:$B,0))</f>
        <v>0</v>
      </c>
      <c r="O17">
        <f>INDEX('AEO 40'!S:S,MATCH('psgr LDVs'!$B17,'AEO 40'!$B:$B,0))</f>
        <v>0</v>
      </c>
      <c r="P17">
        <f>INDEX('AEO 40'!T:T,MATCH('psgr LDVs'!$B17,'AEO 40'!$B:$B,0))</f>
        <v>0</v>
      </c>
      <c r="Q17">
        <f>INDEX('AEO 40'!U:U,MATCH('psgr LDVs'!$B17,'AEO 40'!$B:$B,0))</f>
        <v>0</v>
      </c>
      <c r="R17">
        <f>INDEX('AEO 40'!V:V,MATCH('psgr LDVs'!$B17,'AEO 40'!$B:$B,0))</f>
        <v>0</v>
      </c>
      <c r="S17">
        <f>INDEX('AEO 40'!W:W,MATCH('psgr LDVs'!$B17,'AEO 40'!$B:$B,0))</f>
        <v>0</v>
      </c>
      <c r="T17">
        <f>INDEX('AEO 40'!X:X,MATCH('psgr LDVs'!$B17,'AEO 40'!$B:$B,0))</f>
        <v>0</v>
      </c>
      <c r="U17">
        <f>INDEX('AEO 40'!Y:Y,MATCH('psgr LDVs'!$B17,'AEO 40'!$B:$B,0))</f>
        <v>0</v>
      </c>
      <c r="V17">
        <f>INDEX('AEO 40'!Z:Z,MATCH('psgr LDVs'!$B17,'AEO 40'!$B:$B,0))</f>
        <v>0</v>
      </c>
      <c r="W17">
        <f>INDEX('AEO 40'!AA:AA,MATCH('psgr LDVs'!$B17,'AEO 40'!$B:$B,0))</f>
        <v>0</v>
      </c>
      <c r="X17">
        <f>INDEX('AEO 40'!AB:AB,MATCH('psgr LDVs'!$B17,'AEO 40'!$B:$B,0))</f>
        <v>0</v>
      </c>
      <c r="Y17">
        <f>INDEX('AEO 40'!AC:AC,MATCH('psgr LDVs'!$B17,'AEO 40'!$B:$B,0))</f>
        <v>0</v>
      </c>
      <c r="Z17">
        <f>INDEX('AEO 40'!AD:AD,MATCH('psgr LDVs'!$B17,'AEO 40'!$B:$B,0))</f>
        <v>0</v>
      </c>
      <c r="AA17">
        <f>INDEX('AEO 40'!AE:AE,MATCH('psgr LDVs'!$B17,'AEO 40'!$B:$B,0))</f>
        <v>0</v>
      </c>
      <c r="AB17">
        <f>INDEX('AEO 40'!AF:AF,MATCH('psgr LDVs'!$B17,'AEO 40'!$B:$B,0))</f>
        <v>0</v>
      </c>
      <c r="AC17">
        <f>INDEX('AEO 40'!AG:AG,MATCH('psgr LDVs'!$B17,'AEO 40'!$B:$B,0))</f>
        <v>0</v>
      </c>
      <c r="AD17">
        <f>INDEX('AEO 40'!AH:AH,MATCH('psgr LDVs'!$B17,'AEO 40'!$B:$B,0))</f>
        <v>0</v>
      </c>
      <c r="AE17">
        <f>INDEX('AEO 40'!AI:AI,MATCH('psgr LDVs'!$B17,'AEO 40'!$B:$B,0))</f>
        <v>0</v>
      </c>
      <c r="AF17">
        <f>INDEX('AEO 40'!AJ:AJ,MATCH('psgr LDVs'!$B17,'AEO 40'!$B:$B,0))</f>
        <v>0</v>
      </c>
      <c r="AG17">
        <f>INDEX('AEO 40'!AK:AK,MATCH('psgr LDVs'!$B17,'AEO 40'!$B:$B,0))</f>
        <v>0</v>
      </c>
    </row>
    <row r="18" spans="1:33">
      <c r="A18" s="118" t="s">
        <v>854</v>
      </c>
      <c r="B18" s="111" t="s">
        <v>889</v>
      </c>
      <c r="C18">
        <f>INDEX('AEO 40'!G:G,MATCH('psgr LDVs'!$B18,'AEO 40'!$B:$B,0))</f>
        <v>52.413367999999998</v>
      </c>
      <c r="D18">
        <f>INDEX('AEO 40'!H:H,MATCH('psgr LDVs'!$B18,'AEO 40'!$B:$B,0))</f>
        <v>52.369132999999998</v>
      </c>
      <c r="E18">
        <f>INDEX('AEO 40'!I:I,MATCH('psgr LDVs'!$B18,'AEO 40'!$B:$B,0))</f>
        <v>52.347267000000002</v>
      </c>
      <c r="F18">
        <f>INDEX('AEO 40'!J:J,MATCH('psgr LDVs'!$B18,'AEO 40'!$B:$B,0))</f>
        <v>52.431266999999998</v>
      </c>
      <c r="G18">
        <f>INDEX('AEO 40'!K:K,MATCH('psgr LDVs'!$B18,'AEO 40'!$B:$B,0))</f>
        <v>52.610073</v>
      </c>
      <c r="H18">
        <f>INDEX('AEO 40'!L:L,MATCH('psgr LDVs'!$B18,'AEO 40'!$B:$B,0))</f>
        <v>52.796734000000001</v>
      </c>
      <c r="I18">
        <f>INDEX('AEO 40'!M:M,MATCH('psgr LDVs'!$B18,'AEO 40'!$B:$B,0))</f>
        <v>53.046658000000001</v>
      </c>
      <c r="J18">
        <f>INDEX('AEO 40'!N:N,MATCH('psgr LDVs'!$B18,'AEO 40'!$B:$B,0))</f>
        <v>53.047482000000002</v>
      </c>
      <c r="K18">
        <f>INDEX('AEO 40'!O:O,MATCH('psgr LDVs'!$B18,'AEO 40'!$B:$B,0))</f>
        <v>53.096645000000002</v>
      </c>
      <c r="L18">
        <f>INDEX('AEO 40'!P:P,MATCH('psgr LDVs'!$B18,'AEO 40'!$B:$B,0))</f>
        <v>53.121341999999999</v>
      </c>
      <c r="M18">
        <f>INDEX('AEO 40'!Q:Q,MATCH('psgr LDVs'!$B18,'AEO 40'!$B:$B,0))</f>
        <v>53.140663000000004</v>
      </c>
      <c r="N18">
        <f>INDEX('AEO 40'!R:R,MATCH('psgr LDVs'!$B18,'AEO 40'!$B:$B,0))</f>
        <v>53.163288000000001</v>
      </c>
      <c r="O18">
        <f>INDEX('AEO 40'!S:S,MATCH('psgr LDVs'!$B18,'AEO 40'!$B:$B,0))</f>
        <v>53.183394999999997</v>
      </c>
      <c r="P18">
        <f>INDEX('AEO 40'!T:T,MATCH('psgr LDVs'!$B18,'AEO 40'!$B:$B,0))</f>
        <v>53.199001000000003</v>
      </c>
      <c r="Q18">
        <f>INDEX('AEO 40'!U:U,MATCH('psgr LDVs'!$B18,'AEO 40'!$B:$B,0))</f>
        <v>53.218516999999999</v>
      </c>
      <c r="R18">
        <f>INDEX('AEO 40'!V:V,MATCH('psgr LDVs'!$B18,'AEO 40'!$B:$B,0))</f>
        <v>53.241382999999999</v>
      </c>
      <c r="S18">
        <f>INDEX('AEO 40'!W:W,MATCH('psgr LDVs'!$B18,'AEO 40'!$B:$B,0))</f>
        <v>53.263615000000001</v>
      </c>
      <c r="T18">
        <f>INDEX('AEO 40'!X:X,MATCH('psgr LDVs'!$B18,'AEO 40'!$B:$B,0))</f>
        <v>53.283104000000002</v>
      </c>
      <c r="U18">
        <f>INDEX('AEO 40'!Y:Y,MATCH('psgr LDVs'!$B18,'AEO 40'!$B:$B,0))</f>
        <v>53.301116999999998</v>
      </c>
      <c r="V18">
        <f>INDEX('AEO 40'!Z:Z,MATCH('psgr LDVs'!$B18,'AEO 40'!$B:$B,0))</f>
        <v>53.320701999999997</v>
      </c>
      <c r="W18">
        <f>INDEX('AEO 40'!AA:AA,MATCH('psgr LDVs'!$B18,'AEO 40'!$B:$B,0))</f>
        <v>53.339179999999999</v>
      </c>
      <c r="X18">
        <f>INDEX('AEO 40'!AB:AB,MATCH('psgr LDVs'!$B18,'AEO 40'!$B:$B,0))</f>
        <v>53.357886999999998</v>
      </c>
      <c r="Y18">
        <f>INDEX('AEO 40'!AC:AC,MATCH('psgr LDVs'!$B18,'AEO 40'!$B:$B,0))</f>
        <v>53.376598000000001</v>
      </c>
      <c r="Z18">
        <f>INDEX('AEO 40'!AD:AD,MATCH('psgr LDVs'!$B18,'AEO 40'!$B:$B,0))</f>
        <v>53.394801999999999</v>
      </c>
      <c r="AA18">
        <f>INDEX('AEO 40'!AE:AE,MATCH('psgr LDVs'!$B18,'AEO 40'!$B:$B,0))</f>
        <v>53.413342</v>
      </c>
      <c r="AB18">
        <f>INDEX('AEO 40'!AF:AF,MATCH('psgr LDVs'!$B18,'AEO 40'!$B:$B,0))</f>
        <v>53.430774999999997</v>
      </c>
      <c r="AC18">
        <f>INDEX('AEO 40'!AG:AG,MATCH('psgr LDVs'!$B18,'AEO 40'!$B:$B,0))</f>
        <v>53.448017</v>
      </c>
      <c r="AD18">
        <f>INDEX('AEO 40'!AH:AH,MATCH('psgr LDVs'!$B18,'AEO 40'!$B:$B,0))</f>
        <v>53.464576999999998</v>
      </c>
      <c r="AE18">
        <f>INDEX('AEO 40'!AI:AI,MATCH('psgr LDVs'!$B18,'AEO 40'!$B:$B,0))</f>
        <v>53.480899999999998</v>
      </c>
      <c r="AF18">
        <f>INDEX('AEO 40'!AJ:AJ,MATCH('psgr LDVs'!$B18,'AEO 40'!$B:$B,0))</f>
        <v>53.495609000000002</v>
      </c>
      <c r="AG18">
        <f>INDEX('AEO 40'!AK:AK,MATCH('psgr LDVs'!$B18,'AEO 40'!$B:$B,0))</f>
        <v>53.50967</v>
      </c>
    </row>
    <row r="19" spans="1:33">
      <c r="A19" s="118"/>
      <c r="B19" s="111" t="s">
        <v>890</v>
      </c>
      <c r="C19">
        <f>INDEX('AEO 40'!G:G,MATCH('psgr LDVs'!$B19,'AEO 40'!$B:$B,0))</f>
        <v>43.264011000000004</v>
      </c>
      <c r="D19">
        <f>INDEX('AEO 40'!H:H,MATCH('psgr LDVs'!$B19,'AEO 40'!$B:$B,0))</f>
        <v>45.133468999999998</v>
      </c>
      <c r="E19">
        <f>INDEX('AEO 40'!I:I,MATCH('psgr LDVs'!$B19,'AEO 40'!$B:$B,0))</f>
        <v>45.638382</v>
      </c>
      <c r="F19">
        <f>INDEX('AEO 40'!J:J,MATCH('psgr LDVs'!$B19,'AEO 40'!$B:$B,0))</f>
        <v>46.329559000000003</v>
      </c>
      <c r="G19">
        <f>INDEX('AEO 40'!K:K,MATCH('psgr LDVs'!$B19,'AEO 40'!$B:$B,0))</f>
        <v>46.974044999999997</v>
      </c>
      <c r="H19">
        <f>INDEX('AEO 40'!L:L,MATCH('psgr LDVs'!$B19,'AEO 40'!$B:$B,0))</f>
        <v>47.544497999999997</v>
      </c>
      <c r="I19">
        <f>INDEX('AEO 40'!M:M,MATCH('psgr LDVs'!$B19,'AEO 40'!$B:$B,0))</f>
        <v>48.288283999999997</v>
      </c>
      <c r="J19">
        <f>INDEX('AEO 40'!N:N,MATCH('psgr LDVs'!$B19,'AEO 40'!$B:$B,0))</f>
        <v>48.419249999999998</v>
      </c>
      <c r="K19">
        <f>INDEX('AEO 40'!O:O,MATCH('psgr LDVs'!$B19,'AEO 40'!$B:$B,0))</f>
        <v>48.519196000000001</v>
      </c>
      <c r="L19">
        <f>INDEX('AEO 40'!P:P,MATCH('psgr LDVs'!$B19,'AEO 40'!$B:$B,0))</f>
        <v>48.602192000000002</v>
      </c>
      <c r="M19">
        <f>INDEX('AEO 40'!Q:Q,MATCH('psgr LDVs'!$B19,'AEO 40'!$B:$B,0))</f>
        <v>48.758029999999998</v>
      </c>
      <c r="N19">
        <f>INDEX('AEO 40'!R:R,MATCH('psgr LDVs'!$B19,'AEO 40'!$B:$B,0))</f>
        <v>48.944358999999999</v>
      </c>
      <c r="O19">
        <f>INDEX('AEO 40'!S:S,MATCH('psgr LDVs'!$B19,'AEO 40'!$B:$B,0))</f>
        <v>49.116050999999999</v>
      </c>
      <c r="P19">
        <f>INDEX('AEO 40'!T:T,MATCH('psgr LDVs'!$B19,'AEO 40'!$B:$B,0))</f>
        <v>49.343533000000001</v>
      </c>
      <c r="Q19">
        <f>INDEX('AEO 40'!U:U,MATCH('psgr LDVs'!$B19,'AEO 40'!$B:$B,0))</f>
        <v>49.588878999999999</v>
      </c>
      <c r="R19">
        <f>INDEX('AEO 40'!V:V,MATCH('psgr LDVs'!$B19,'AEO 40'!$B:$B,0))</f>
        <v>49.838386999999997</v>
      </c>
      <c r="S19">
        <f>INDEX('AEO 40'!W:W,MATCH('psgr LDVs'!$B19,'AEO 40'!$B:$B,0))</f>
        <v>50.062164000000003</v>
      </c>
      <c r="T19">
        <f>INDEX('AEO 40'!X:X,MATCH('psgr LDVs'!$B19,'AEO 40'!$B:$B,0))</f>
        <v>50.324268000000004</v>
      </c>
      <c r="U19">
        <f>INDEX('AEO 40'!Y:Y,MATCH('psgr LDVs'!$B19,'AEO 40'!$B:$B,0))</f>
        <v>50.609341000000001</v>
      </c>
      <c r="V19">
        <f>INDEX('AEO 40'!Z:Z,MATCH('psgr LDVs'!$B19,'AEO 40'!$B:$B,0))</f>
        <v>50.887779000000002</v>
      </c>
      <c r="W19">
        <f>INDEX('AEO 40'!AA:AA,MATCH('psgr LDVs'!$B19,'AEO 40'!$B:$B,0))</f>
        <v>51.161552</v>
      </c>
      <c r="X19">
        <f>INDEX('AEO 40'!AB:AB,MATCH('psgr LDVs'!$B19,'AEO 40'!$B:$B,0))</f>
        <v>51.375084000000001</v>
      </c>
      <c r="Y19">
        <f>INDEX('AEO 40'!AC:AC,MATCH('psgr LDVs'!$B19,'AEO 40'!$B:$B,0))</f>
        <v>51.577618000000001</v>
      </c>
      <c r="Z19">
        <f>INDEX('AEO 40'!AD:AD,MATCH('psgr LDVs'!$B19,'AEO 40'!$B:$B,0))</f>
        <v>51.784939000000001</v>
      </c>
      <c r="AA19">
        <f>INDEX('AEO 40'!AE:AE,MATCH('psgr LDVs'!$B19,'AEO 40'!$B:$B,0))</f>
        <v>52.021469000000003</v>
      </c>
      <c r="AB19">
        <f>INDEX('AEO 40'!AF:AF,MATCH('psgr LDVs'!$B19,'AEO 40'!$B:$B,0))</f>
        <v>52.278286000000001</v>
      </c>
      <c r="AC19">
        <f>INDEX('AEO 40'!AG:AG,MATCH('psgr LDVs'!$B19,'AEO 40'!$B:$B,0))</f>
        <v>52.554256000000002</v>
      </c>
      <c r="AD19">
        <f>INDEX('AEO 40'!AH:AH,MATCH('psgr LDVs'!$B19,'AEO 40'!$B:$B,0))</f>
        <v>52.823684999999998</v>
      </c>
      <c r="AE19">
        <f>INDEX('AEO 40'!AI:AI,MATCH('psgr LDVs'!$B19,'AEO 40'!$B:$B,0))</f>
        <v>53.105880999999997</v>
      </c>
      <c r="AF19">
        <f>INDEX('AEO 40'!AJ:AJ,MATCH('psgr LDVs'!$B19,'AEO 40'!$B:$B,0))</f>
        <v>53.415283000000002</v>
      </c>
      <c r="AG19">
        <f>INDEX('AEO 40'!AK:AK,MATCH('psgr LDVs'!$B19,'AEO 40'!$B:$B,0))</f>
        <v>53.766708000000001</v>
      </c>
    </row>
    <row r="20" spans="1:33">
      <c r="A20" s="118"/>
      <c r="B20" s="111"/>
      <c r="C20" t="e">
        <f>INDEX('AEO 40'!G:G,MATCH('psgr LDVs'!$B20,'AEO 40'!$B:$B,0))</f>
        <v>#N/A</v>
      </c>
      <c r="D20" t="e">
        <f>INDEX('AEO 40'!H:H,MATCH('psgr LDVs'!$B20,'AEO 40'!$B:$B,0))</f>
        <v>#N/A</v>
      </c>
      <c r="E20" t="e">
        <f>INDEX('AEO 40'!I:I,MATCH('psgr LDVs'!$B20,'AEO 40'!$B:$B,0))</f>
        <v>#N/A</v>
      </c>
      <c r="F20" t="e">
        <f>INDEX('AEO 40'!J:J,MATCH('psgr LDVs'!$B20,'AEO 40'!$B:$B,0))</f>
        <v>#N/A</v>
      </c>
      <c r="G20" t="e">
        <f>INDEX('AEO 40'!K:K,MATCH('psgr LDVs'!$B20,'AEO 40'!$B:$B,0))</f>
        <v>#N/A</v>
      </c>
      <c r="H20" t="e">
        <f>INDEX('AEO 40'!L:L,MATCH('psgr LDVs'!$B20,'AEO 40'!$B:$B,0))</f>
        <v>#N/A</v>
      </c>
      <c r="I20" t="e">
        <f>INDEX('AEO 40'!M:M,MATCH('psgr LDVs'!$B20,'AEO 40'!$B:$B,0))</f>
        <v>#N/A</v>
      </c>
      <c r="J20" t="e">
        <f>INDEX('AEO 40'!N:N,MATCH('psgr LDVs'!$B20,'AEO 40'!$B:$B,0))</f>
        <v>#N/A</v>
      </c>
      <c r="K20" t="e">
        <f>INDEX('AEO 40'!O:O,MATCH('psgr LDVs'!$B20,'AEO 40'!$B:$B,0))</f>
        <v>#N/A</v>
      </c>
      <c r="L20" t="e">
        <f>INDEX('AEO 40'!P:P,MATCH('psgr LDVs'!$B20,'AEO 40'!$B:$B,0))</f>
        <v>#N/A</v>
      </c>
      <c r="M20" t="e">
        <f>INDEX('AEO 40'!Q:Q,MATCH('psgr LDVs'!$B20,'AEO 40'!$B:$B,0))</f>
        <v>#N/A</v>
      </c>
      <c r="N20" t="e">
        <f>INDEX('AEO 40'!R:R,MATCH('psgr LDVs'!$B20,'AEO 40'!$B:$B,0))</f>
        <v>#N/A</v>
      </c>
      <c r="O20" t="e">
        <f>INDEX('AEO 40'!S:S,MATCH('psgr LDVs'!$B20,'AEO 40'!$B:$B,0))</f>
        <v>#N/A</v>
      </c>
      <c r="P20" t="e">
        <f>INDEX('AEO 40'!T:T,MATCH('psgr LDVs'!$B20,'AEO 40'!$B:$B,0))</f>
        <v>#N/A</v>
      </c>
      <c r="Q20" t="e">
        <f>INDEX('AEO 40'!U:U,MATCH('psgr LDVs'!$B20,'AEO 40'!$B:$B,0))</f>
        <v>#N/A</v>
      </c>
      <c r="R20" t="e">
        <f>INDEX('AEO 40'!V:V,MATCH('psgr LDVs'!$B20,'AEO 40'!$B:$B,0))</f>
        <v>#N/A</v>
      </c>
      <c r="S20" t="e">
        <f>INDEX('AEO 40'!W:W,MATCH('psgr LDVs'!$B20,'AEO 40'!$B:$B,0))</f>
        <v>#N/A</v>
      </c>
      <c r="T20" t="e">
        <f>INDEX('AEO 40'!X:X,MATCH('psgr LDVs'!$B20,'AEO 40'!$B:$B,0))</f>
        <v>#N/A</v>
      </c>
      <c r="U20" t="e">
        <f>INDEX('AEO 40'!Y:Y,MATCH('psgr LDVs'!$B20,'AEO 40'!$B:$B,0))</f>
        <v>#N/A</v>
      </c>
      <c r="V20" t="e">
        <f>INDEX('AEO 40'!Z:Z,MATCH('psgr LDVs'!$B20,'AEO 40'!$B:$B,0))</f>
        <v>#N/A</v>
      </c>
      <c r="W20" t="e">
        <f>INDEX('AEO 40'!AA:AA,MATCH('psgr LDVs'!$B20,'AEO 40'!$B:$B,0))</f>
        <v>#N/A</v>
      </c>
      <c r="X20" t="e">
        <f>INDEX('AEO 40'!AB:AB,MATCH('psgr LDVs'!$B20,'AEO 40'!$B:$B,0))</f>
        <v>#N/A</v>
      </c>
      <c r="Y20" t="e">
        <f>INDEX('AEO 40'!AC:AC,MATCH('psgr LDVs'!$B20,'AEO 40'!$B:$B,0))</f>
        <v>#N/A</v>
      </c>
      <c r="Z20" t="e">
        <f>INDEX('AEO 40'!AD:AD,MATCH('psgr LDVs'!$B20,'AEO 40'!$B:$B,0))</f>
        <v>#N/A</v>
      </c>
      <c r="AA20" t="e">
        <f>INDEX('AEO 40'!AE:AE,MATCH('psgr LDVs'!$B20,'AEO 40'!$B:$B,0))</f>
        <v>#N/A</v>
      </c>
      <c r="AB20" t="e">
        <f>INDEX('AEO 40'!AF:AF,MATCH('psgr LDVs'!$B20,'AEO 40'!$B:$B,0))</f>
        <v>#N/A</v>
      </c>
      <c r="AC20" t="e">
        <f>INDEX('AEO 40'!AG:AG,MATCH('psgr LDVs'!$B20,'AEO 40'!$B:$B,0))</f>
        <v>#N/A</v>
      </c>
      <c r="AD20" t="e">
        <f>INDEX('AEO 40'!AH:AH,MATCH('psgr LDVs'!$B20,'AEO 40'!$B:$B,0))</f>
        <v>#N/A</v>
      </c>
      <c r="AE20" t="e">
        <f>INDEX('AEO 40'!AI:AI,MATCH('psgr LDVs'!$B20,'AEO 40'!$B:$B,0))</f>
        <v>#N/A</v>
      </c>
      <c r="AF20" t="e">
        <f>INDEX('AEO 40'!AJ:AJ,MATCH('psgr LDVs'!$B20,'AEO 40'!$B:$B,0))</f>
        <v>#N/A</v>
      </c>
      <c r="AG20" t="e">
        <f>INDEX('AEO 40'!AK:AK,MATCH('psgr LDVs'!$B20,'AEO 40'!$B:$B,0))</f>
        <v>#N/A</v>
      </c>
    </row>
    <row r="21" spans="1:33">
      <c r="A21" s="118"/>
      <c r="B21" s="111"/>
      <c r="C21" t="e">
        <f>INDEX('AEO 40'!G:G,MATCH('psgr LDVs'!$B21,'AEO 40'!$B:$B,0))</f>
        <v>#N/A</v>
      </c>
      <c r="D21" t="e">
        <f>INDEX('AEO 40'!H:H,MATCH('psgr LDVs'!$B21,'AEO 40'!$B:$B,0))</f>
        <v>#N/A</v>
      </c>
      <c r="E21" t="e">
        <f>INDEX('AEO 40'!I:I,MATCH('psgr LDVs'!$B21,'AEO 40'!$B:$B,0))</f>
        <v>#N/A</v>
      </c>
      <c r="F21" t="e">
        <f>INDEX('AEO 40'!J:J,MATCH('psgr LDVs'!$B21,'AEO 40'!$B:$B,0))</f>
        <v>#N/A</v>
      </c>
      <c r="G21" t="e">
        <f>INDEX('AEO 40'!K:K,MATCH('psgr LDVs'!$B21,'AEO 40'!$B:$B,0))</f>
        <v>#N/A</v>
      </c>
      <c r="H21" t="e">
        <f>INDEX('AEO 40'!L:L,MATCH('psgr LDVs'!$B21,'AEO 40'!$B:$B,0))</f>
        <v>#N/A</v>
      </c>
      <c r="I21" t="e">
        <f>INDEX('AEO 40'!M:M,MATCH('psgr LDVs'!$B21,'AEO 40'!$B:$B,0))</f>
        <v>#N/A</v>
      </c>
      <c r="J21" t="e">
        <f>INDEX('AEO 40'!N:N,MATCH('psgr LDVs'!$B21,'AEO 40'!$B:$B,0))</f>
        <v>#N/A</v>
      </c>
      <c r="K21" t="e">
        <f>INDEX('AEO 40'!O:O,MATCH('psgr LDVs'!$B21,'AEO 40'!$B:$B,0))</f>
        <v>#N/A</v>
      </c>
      <c r="L21" t="e">
        <f>INDEX('AEO 40'!P:P,MATCH('psgr LDVs'!$B21,'AEO 40'!$B:$B,0))</f>
        <v>#N/A</v>
      </c>
      <c r="M21" t="e">
        <f>INDEX('AEO 40'!Q:Q,MATCH('psgr LDVs'!$B21,'AEO 40'!$B:$B,0))</f>
        <v>#N/A</v>
      </c>
      <c r="N21" t="e">
        <f>INDEX('AEO 40'!R:R,MATCH('psgr LDVs'!$B21,'AEO 40'!$B:$B,0))</f>
        <v>#N/A</v>
      </c>
      <c r="O21" t="e">
        <f>INDEX('AEO 40'!S:S,MATCH('psgr LDVs'!$B21,'AEO 40'!$B:$B,0))</f>
        <v>#N/A</v>
      </c>
      <c r="P21" t="e">
        <f>INDEX('AEO 40'!T:T,MATCH('psgr LDVs'!$B21,'AEO 40'!$B:$B,0))</f>
        <v>#N/A</v>
      </c>
      <c r="Q21" t="e">
        <f>INDEX('AEO 40'!U:U,MATCH('psgr LDVs'!$B21,'AEO 40'!$B:$B,0))</f>
        <v>#N/A</v>
      </c>
      <c r="R21" t="e">
        <f>INDEX('AEO 40'!V:V,MATCH('psgr LDVs'!$B21,'AEO 40'!$B:$B,0))</f>
        <v>#N/A</v>
      </c>
      <c r="S21" t="e">
        <f>INDEX('AEO 40'!W:W,MATCH('psgr LDVs'!$B21,'AEO 40'!$B:$B,0))</f>
        <v>#N/A</v>
      </c>
      <c r="T21" t="e">
        <f>INDEX('AEO 40'!X:X,MATCH('psgr LDVs'!$B21,'AEO 40'!$B:$B,0))</f>
        <v>#N/A</v>
      </c>
      <c r="U21" t="e">
        <f>INDEX('AEO 40'!Y:Y,MATCH('psgr LDVs'!$B21,'AEO 40'!$B:$B,0))</f>
        <v>#N/A</v>
      </c>
      <c r="V21" t="e">
        <f>INDEX('AEO 40'!Z:Z,MATCH('psgr LDVs'!$B21,'AEO 40'!$B:$B,0))</f>
        <v>#N/A</v>
      </c>
      <c r="W21" t="e">
        <f>INDEX('AEO 40'!AA:AA,MATCH('psgr LDVs'!$B21,'AEO 40'!$B:$B,0))</f>
        <v>#N/A</v>
      </c>
      <c r="X21" t="e">
        <f>INDEX('AEO 40'!AB:AB,MATCH('psgr LDVs'!$B21,'AEO 40'!$B:$B,0))</f>
        <v>#N/A</v>
      </c>
      <c r="Y21" t="e">
        <f>INDEX('AEO 40'!AC:AC,MATCH('psgr LDVs'!$B21,'AEO 40'!$B:$B,0))</f>
        <v>#N/A</v>
      </c>
      <c r="Z21" t="e">
        <f>INDEX('AEO 40'!AD:AD,MATCH('psgr LDVs'!$B21,'AEO 40'!$B:$B,0))</f>
        <v>#N/A</v>
      </c>
      <c r="AA21" t="e">
        <f>INDEX('AEO 40'!AE:AE,MATCH('psgr LDVs'!$B21,'AEO 40'!$B:$B,0))</f>
        <v>#N/A</v>
      </c>
      <c r="AB21" t="e">
        <f>INDEX('AEO 40'!AF:AF,MATCH('psgr LDVs'!$B21,'AEO 40'!$B:$B,0))</f>
        <v>#N/A</v>
      </c>
      <c r="AC21" t="e">
        <f>INDEX('AEO 40'!AG:AG,MATCH('psgr LDVs'!$B21,'AEO 40'!$B:$B,0))</f>
        <v>#N/A</v>
      </c>
      <c r="AD21" t="e">
        <f>INDEX('AEO 40'!AH:AH,MATCH('psgr LDVs'!$B21,'AEO 40'!$B:$B,0))</f>
        <v>#N/A</v>
      </c>
      <c r="AE21" t="e">
        <f>INDEX('AEO 40'!AI:AI,MATCH('psgr LDVs'!$B21,'AEO 40'!$B:$B,0))</f>
        <v>#N/A</v>
      </c>
      <c r="AF21" t="e">
        <f>INDEX('AEO 40'!AJ:AJ,MATCH('psgr LDVs'!$B21,'AEO 40'!$B:$B,0))</f>
        <v>#N/A</v>
      </c>
      <c r="AG21" t="e">
        <f>INDEX('AEO 40'!AK:AK,MATCH('psgr LDVs'!$B21,'AEO 40'!$B:$B,0))</f>
        <v>#N/A</v>
      </c>
    </row>
    <row r="22" spans="1:33">
      <c r="A22" s="118" t="s">
        <v>114</v>
      </c>
      <c r="B22" s="111" t="s">
        <v>891</v>
      </c>
      <c r="C22">
        <f>INDEX('AEO 40'!G:G,MATCH('psgr LDVs'!$B22,'AEO 40'!$B:$B,0))</f>
        <v>30.781351000000001</v>
      </c>
      <c r="D22">
        <f>INDEX('AEO 40'!H:H,MATCH('psgr LDVs'!$B22,'AEO 40'!$B:$B,0))</f>
        <v>31.734869</v>
      </c>
      <c r="E22">
        <f>INDEX('AEO 40'!I:I,MATCH('psgr LDVs'!$B22,'AEO 40'!$B:$B,0))</f>
        <v>32.215733</v>
      </c>
      <c r="F22">
        <f>INDEX('AEO 40'!J:J,MATCH('psgr LDVs'!$B22,'AEO 40'!$B:$B,0))</f>
        <v>32.607708000000002</v>
      </c>
      <c r="G22">
        <f>INDEX('AEO 40'!K:K,MATCH('psgr LDVs'!$B22,'AEO 40'!$B:$B,0))</f>
        <v>32.887383</v>
      </c>
      <c r="H22">
        <f>INDEX('AEO 40'!L:L,MATCH('psgr LDVs'!$B22,'AEO 40'!$B:$B,0))</f>
        <v>33.219242000000001</v>
      </c>
      <c r="I22">
        <f>INDEX('AEO 40'!M:M,MATCH('psgr LDVs'!$B22,'AEO 40'!$B:$B,0))</f>
        <v>33.306679000000003</v>
      </c>
      <c r="J22">
        <f>INDEX('AEO 40'!N:N,MATCH('psgr LDVs'!$B22,'AEO 40'!$B:$B,0))</f>
        <v>33.296996999999998</v>
      </c>
      <c r="K22">
        <f>INDEX('AEO 40'!O:O,MATCH('psgr LDVs'!$B22,'AEO 40'!$B:$B,0))</f>
        <v>33.293453</v>
      </c>
      <c r="L22">
        <f>INDEX('AEO 40'!P:P,MATCH('psgr LDVs'!$B22,'AEO 40'!$B:$B,0))</f>
        <v>33.279564000000001</v>
      </c>
      <c r="M22">
        <f>INDEX('AEO 40'!Q:Q,MATCH('psgr LDVs'!$B22,'AEO 40'!$B:$B,0))</f>
        <v>33.274303000000003</v>
      </c>
      <c r="N22">
        <f>INDEX('AEO 40'!R:R,MATCH('psgr LDVs'!$B22,'AEO 40'!$B:$B,0))</f>
        <v>33.249251999999998</v>
      </c>
      <c r="O22">
        <f>INDEX('AEO 40'!S:S,MATCH('psgr LDVs'!$B22,'AEO 40'!$B:$B,0))</f>
        <v>33.221687000000003</v>
      </c>
      <c r="P22">
        <f>INDEX('AEO 40'!T:T,MATCH('psgr LDVs'!$B22,'AEO 40'!$B:$B,0))</f>
        <v>33.185428999999999</v>
      </c>
      <c r="Q22">
        <f>INDEX('AEO 40'!U:U,MATCH('psgr LDVs'!$B22,'AEO 40'!$B:$B,0))</f>
        <v>33.157100999999997</v>
      </c>
      <c r="R22">
        <f>INDEX('AEO 40'!V:V,MATCH('psgr LDVs'!$B22,'AEO 40'!$B:$B,0))</f>
        <v>33.122115999999998</v>
      </c>
      <c r="S22">
        <f>INDEX('AEO 40'!W:W,MATCH('psgr LDVs'!$B22,'AEO 40'!$B:$B,0))</f>
        <v>33.086300000000001</v>
      </c>
      <c r="T22">
        <f>INDEX('AEO 40'!X:X,MATCH('psgr LDVs'!$B22,'AEO 40'!$B:$B,0))</f>
        <v>33.052925000000002</v>
      </c>
      <c r="U22">
        <f>INDEX('AEO 40'!Y:Y,MATCH('psgr LDVs'!$B22,'AEO 40'!$B:$B,0))</f>
        <v>33.036205000000002</v>
      </c>
      <c r="V22">
        <f>INDEX('AEO 40'!Z:Z,MATCH('psgr LDVs'!$B22,'AEO 40'!$B:$B,0))</f>
        <v>33.002163000000003</v>
      </c>
      <c r="W22">
        <f>INDEX('AEO 40'!AA:AA,MATCH('psgr LDVs'!$B22,'AEO 40'!$B:$B,0))</f>
        <v>32.977539</v>
      </c>
      <c r="X22">
        <f>INDEX('AEO 40'!AB:AB,MATCH('psgr LDVs'!$B22,'AEO 40'!$B:$B,0))</f>
        <v>32.955719000000002</v>
      </c>
      <c r="Y22">
        <f>INDEX('AEO 40'!AC:AC,MATCH('psgr LDVs'!$B22,'AEO 40'!$B:$B,0))</f>
        <v>32.935600000000001</v>
      </c>
      <c r="Z22">
        <f>INDEX('AEO 40'!AD:AD,MATCH('psgr LDVs'!$B22,'AEO 40'!$B:$B,0))</f>
        <v>32.913573999999997</v>
      </c>
      <c r="AA22">
        <f>INDEX('AEO 40'!AE:AE,MATCH('psgr LDVs'!$B22,'AEO 40'!$B:$B,0))</f>
        <v>32.894779</v>
      </c>
      <c r="AB22">
        <f>INDEX('AEO 40'!AF:AF,MATCH('psgr LDVs'!$B22,'AEO 40'!$B:$B,0))</f>
        <v>32.875202000000002</v>
      </c>
      <c r="AC22">
        <f>INDEX('AEO 40'!AG:AG,MATCH('psgr LDVs'!$B22,'AEO 40'!$B:$B,0))</f>
        <v>32.853752</v>
      </c>
      <c r="AD22">
        <f>INDEX('AEO 40'!AH:AH,MATCH('psgr LDVs'!$B22,'AEO 40'!$B:$B,0))</f>
        <v>32.834758999999998</v>
      </c>
      <c r="AE22">
        <f>INDEX('AEO 40'!AI:AI,MATCH('psgr LDVs'!$B22,'AEO 40'!$B:$B,0))</f>
        <v>32.812449999999998</v>
      </c>
      <c r="AF22">
        <f>INDEX('AEO 40'!AJ:AJ,MATCH('psgr LDVs'!$B22,'AEO 40'!$B:$B,0))</f>
        <v>32.792171000000003</v>
      </c>
      <c r="AG22">
        <f>INDEX('AEO 40'!AK:AK,MATCH('psgr LDVs'!$B22,'AEO 40'!$B:$B,0))</f>
        <v>32.77158</v>
      </c>
    </row>
    <row r="23" spans="1:33">
      <c r="A23" s="118" t="s">
        <v>115</v>
      </c>
      <c r="B23" s="111" t="s">
        <v>892</v>
      </c>
      <c r="C23">
        <f>INDEX('AEO 40'!G:G,MATCH('psgr LDVs'!$B23,'AEO 40'!$B:$B,0))</f>
        <v>37.262664999999998</v>
      </c>
      <c r="D23">
        <f>INDEX('AEO 40'!H:H,MATCH('psgr LDVs'!$B23,'AEO 40'!$B:$B,0))</f>
        <v>38.0471</v>
      </c>
      <c r="E23">
        <f>INDEX('AEO 40'!I:I,MATCH('psgr LDVs'!$B23,'AEO 40'!$B:$B,0))</f>
        <v>38.387920000000001</v>
      </c>
      <c r="F23">
        <f>INDEX('AEO 40'!J:J,MATCH('psgr LDVs'!$B23,'AEO 40'!$B:$B,0))</f>
        <v>38.684437000000003</v>
      </c>
      <c r="G23">
        <f>INDEX('AEO 40'!K:K,MATCH('psgr LDVs'!$B23,'AEO 40'!$B:$B,0))</f>
        <v>38.872695999999998</v>
      </c>
      <c r="H23">
        <f>INDEX('AEO 40'!L:L,MATCH('psgr LDVs'!$B23,'AEO 40'!$B:$B,0))</f>
        <v>39.309044</v>
      </c>
      <c r="I23">
        <f>INDEX('AEO 40'!M:M,MATCH('psgr LDVs'!$B23,'AEO 40'!$B:$B,0))</f>
        <v>39.340187</v>
      </c>
      <c r="J23">
        <f>INDEX('AEO 40'!N:N,MATCH('psgr LDVs'!$B23,'AEO 40'!$B:$B,0))</f>
        <v>39.243614000000001</v>
      </c>
      <c r="K23">
        <f>INDEX('AEO 40'!O:O,MATCH('psgr LDVs'!$B23,'AEO 40'!$B:$B,0))</f>
        <v>39.200294</v>
      </c>
      <c r="L23">
        <f>INDEX('AEO 40'!P:P,MATCH('psgr LDVs'!$B23,'AEO 40'!$B:$B,0))</f>
        <v>39.141646999999999</v>
      </c>
      <c r="M23">
        <f>INDEX('AEO 40'!Q:Q,MATCH('psgr LDVs'!$B23,'AEO 40'!$B:$B,0))</f>
        <v>39.082649000000004</v>
      </c>
      <c r="N23">
        <f>INDEX('AEO 40'!R:R,MATCH('psgr LDVs'!$B23,'AEO 40'!$B:$B,0))</f>
        <v>39.020496000000001</v>
      </c>
      <c r="O23">
        <f>INDEX('AEO 40'!S:S,MATCH('psgr LDVs'!$B23,'AEO 40'!$B:$B,0))</f>
        <v>38.967106000000001</v>
      </c>
      <c r="P23">
        <f>INDEX('AEO 40'!T:T,MATCH('psgr LDVs'!$B23,'AEO 40'!$B:$B,0))</f>
        <v>38.90596</v>
      </c>
      <c r="Q23">
        <f>INDEX('AEO 40'!U:U,MATCH('psgr LDVs'!$B23,'AEO 40'!$B:$B,0))</f>
        <v>38.866112000000001</v>
      </c>
      <c r="R23">
        <f>INDEX('AEO 40'!V:V,MATCH('psgr LDVs'!$B23,'AEO 40'!$B:$B,0))</f>
        <v>38.810543000000003</v>
      </c>
      <c r="S23">
        <f>INDEX('AEO 40'!W:W,MATCH('psgr LDVs'!$B23,'AEO 40'!$B:$B,0))</f>
        <v>38.772945</v>
      </c>
      <c r="T23">
        <f>INDEX('AEO 40'!X:X,MATCH('psgr LDVs'!$B23,'AEO 40'!$B:$B,0))</f>
        <v>38.731529000000002</v>
      </c>
      <c r="U23">
        <f>INDEX('AEO 40'!Y:Y,MATCH('psgr LDVs'!$B23,'AEO 40'!$B:$B,0))</f>
        <v>38.691527999999998</v>
      </c>
      <c r="V23">
        <f>INDEX('AEO 40'!Z:Z,MATCH('psgr LDVs'!$B23,'AEO 40'!$B:$B,0))</f>
        <v>38.662681999999997</v>
      </c>
      <c r="W23">
        <f>INDEX('AEO 40'!AA:AA,MATCH('psgr LDVs'!$B23,'AEO 40'!$B:$B,0))</f>
        <v>38.616664999999998</v>
      </c>
      <c r="X23">
        <f>INDEX('AEO 40'!AB:AB,MATCH('psgr LDVs'!$B23,'AEO 40'!$B:$B,0))</f>
        <v>38.585757999999998</v>
      </c>
      <c r="Y23">
        <f>INDEX('AEO 40'!AC:AC,MATCH('psgr LDVs'!$B23,'AEO 40'!$B:$B,0))</f>
        <v>38.551231000000001</v>
      </c>
      <c r="Z23">
        <f>INDEX('AEO 40'!AD:AD,MATCH('psgr LDVs'!$B23,'AEO 40'!$B:$B,0))</f>
        <v>38.521808999999998</v>
      </c>
      <c r="AA23">
        <f>INDEX('AEO 40'!AE:AE,MATCH('psgr LDVs'!$B23,'AEO 40'!$B:$B,0))</f>
        <v>38.493309000000004</v>
      </c>
      <c r="AB23">
        <f>INDEX('AEO 40'!AF:AF,MATCH('psgr LDVs'!$B23,'AEO 40'!$B:$B,0))</f>
        <v>38.470374999999997</v>
      </c>
      <c r="AC23">
        <f>INDEX('AEO 40'!AG:AG,MATCH('psgr LDVs'!$B23,'AEO 40'!$B:$B,0))</f>
        <v>38.435431999999999</v>
      </c>
      <c r="AD23">
        <f>INDEX('AEO 40'!AH:AH,MATCH('psgr LDVs'!$B23,'AEO 40'!$B:$B,0))</f>
        <v>38.407165999999997</v>
      </c>
      <c r="AE23">
        <f>INDEX('AEO 40'!AI:AI,MATCH('psgr LDVs'!$B23,'AEO 40'!$B:$B,0))</f>
        <v>38.377673999999999</v>
      </c>
      <c r="AF23">
        <f>INDEX('AEO 40'!AJ:AJ,MATCH('psgr LDVs'!$B23,'AEO 40'!$B:$B,0))</f>
        <v>38.347389</v>
      </c>
      <c r="AG23">
        <f>INDEX('AEO 40'!AK:AK,MATCH('psgr LDVs'!$B23,'AEO 40'!$B:$B,0))</f>
        <v>38.316231000000002</v>
      </c>
    </row>
    <row r="24" spans="1:33">
      <c r="A24" s="118"/>
      <c r="B24" s="111"/>
      <c r="C24" t="e">
        <f>INDEX('AEO 40'!G:G,MATCH('psgr LDVs'!$B24,'AEO 40'!$B:$B,0))</f>
        <v>#N/A</v>
      </c>
      <c r="D24" t="e">
        <f>INDEX('AEO 40'!H:H,MATCH('psgr LDVs'!$B24,'AEO 40'!$B:$B,0))</f>
        <v>#N/A</v>
      </c>
      <c r="E24" t="e">
        <f>INDEX('AEO 40'!I:I,MATCH('psgr LDVs'!$B24,'AEO 40'!$B:$B,0))</f>
        <v>#N/A</v>
      </c>
      <c r="F24" t="e">
        <f>INDEX('AEO 40'!J:J,MATCH('psgr LDVs'!$B24,'AEO 40'!$B:$B,0))</f>
        <v>#N/A</v>
      </c>
      <c r="G24" t="e">
        <f>INDEX('AEO 40'!K:K,MATCH('psgr LDVs'!$B24,'AEO 40'!$B:$B,0))</f>
        <v>#N/A</v>
      </c>
      <c r="H24" t="e">
        <f>INDEX('AEO 40'!L:L,MATCH('psgr LDVs'!$B24,'AEO 40'!$B:$B,0))</f>
        <v>#N/A</v>
      </c>
      <c r="I24" t="e">
        <f>INDEX('AEO 40'!M:M,MATCH('psgr LDVs'!$B24,'AEO 40'!$B:$B,0))</f>
        <v>#N/A</v>
      </c>
      <c r="J24" t="e">
        <f>INDEX('AEO 40'!N:N,MATCH('psgr LDVs'!$B24,'AEO 40'!$B:$B,0))</f>
        <v>#N/A</v>
      </c>
      <c r="K24" t="e">
        <f>INDEX('AEO 40'!O:O,MATCH('psgr LDVs'!$B24,'AEO 40'!$B:$B,0))</f>
        <v>#N/A</v>
      </c>
      <c r="L24" t="e">
        <f>INDEX('AEO 40'!P:P,MATCH('psgr LDVs'!$B24,'AEO 40'!$B:$B,0))</f>
        <v>#N/A</v>
      </c>
      <c r="M24" t="e">
        <f>INDEX('AEO 40'!Q:Q,MATCH('psgr LDVs'!$B24,'AEO 40'!$B:$B,0))</f>
        <v>#N/A</v>
      </c>
      <c r="N24" t="e">
        <f>INDEX('AEO 40'!R:R,MATCH('psgr LDVs'!$B24,'AEO 40'!$B:$B,0))</f>
        <v>#N/A</v>
      </c>
      <c r="O24" t="e">
        <f>INDEX('AEO 40'!S:S,MATCH('psgr LDVs'!$B24,'AEO 40'!$B:$B,0))</f>
        <v>#N/A</v>
      </c>
      <c r="P24" t="e">
        <f>INDEX('AEO 40'!T:T,MATCH('psgr LDVs'!$B24,'AEO 40'!$B:$B,0))</f>
        <v>#N/A</v>
      </c>
      <c r="Q24" t="e">
        <f>INDEX('AEO 40'!U:U,MATCH('psgr LDVs'!$B24,'AEO 40'!$B:$B,0))</f>
        <v>#N/A</v>
      </c>
      <c r="R24" t="e">
        <f>INDEX('AEO 40'!V:V,MATCH('psgr LDVs'!$B24,'AEO 40'!$B:$B,0))</f>
        <v>#N/A</v>
      </c>
      <c r="S24" t="e">
        <f>INDEX('AEO 40'!W:W,MATCH('psgr LDVs'!$B24,'AEO 40'!$B:$B,0))</f>
        <v>#N/A</v>
      </c>
      <c r="T24" t="e">
        <f>INDEX('AEO 40'!X:X,MATCH('psgr LDVs'!$B24,'AEO 40'!$B:$B,0))</f>
        <v>#N/A</v>
      </c>
      <c r="U24" t="e">
        <f>INDEX('AEO 40'!Y:Y,MATCH('psgr LDVs'!$B24,'AEO 40'!$B:$B,0))</f>
        <v>#N/A</v>
      </c>
      <c r="V24" t="e">
        <f>INDEX('AEO 40'!Z:Z,MATCH('psgr LDVs'!$B24,'AEO 40'!$B:$B,0))</f>
        <v>#N/A</v>
      </c>
      <c r="W24" t="e">
        <f>INDEX('AEO 40'!AA:AA,MATCH('psgr LDVs'!$B24,'AEO 40'!$B:$B,0))</f>
        <v>#N/A</v>
      </c>
      <c r="X24" t="e">
        <f>INDEX('AEO 40'!AB:AB,MATCH('psgr LDVs'!$B24,'AEO 40'!$B:$B,0))</f>
        <v>#N/A</v>
      </c>
      <c r="Y24" t="e">
        <f>INDEX('AEO 40'!AC:AC,MATCH('psgr LDVs'!$B24,'AEO 40'!$B:$B,0))</f>
        <v>#N/A</v>
      </c>
      <c r="Z24" t="e">
        <f>INDEX('AEO 40'!AD:AD,MATCH('psgr LDVs'!$B24,'AEO 40'!$B:$B,0))</f>
        <v>#N/A</v>
      </c>
      <c r="AA24" t="e">
        <f>INDEX('AEO 40'!AE:AE,MATCH('psgr LDVs'!$B24,'AEO 40'!$B:$B,0))</f>
        <v>#N/A</v>
      </c>
      <c r="AB24" t="e">
        <f>INDEX('AEO 40'!AF:AF,MATCH('psgr LDVs'!$B24,'AEO 40'!$B:$B,0))</f>
        <v>#N/A</v>
      </c>
      <c r="AC24" t="e">
        <f>INDEX('AEO 40'!AG:AG,MATCH('psgr LDVs'!$B24,'AEO 40'!$B:$B,0))</f>
        <v>#N/A</v>
      </c>
      <c r="AD24" t="e">
        <f>INDEX('AEO 40'!AH:AH,MATCH('psgr LDVs'!$B24,'AEO 40'!$B:$B,0))</f>
        <v>#N/A</v>
      </c>
      <c r="AE24" t="e">
        <f>INDEX('AEO 40'!AI:AI,MATCH('psgr LDVs'!$B24,'AEO 40'!$B:$B,0))</f>
        <v>#N/A</v>
      </c>
      <c r="AF24" t="e">
        <f>INDEX('AEO 40'!AJ:AJ,MATCH('psgr LDVs'!$B24,'AEO 40'!$B:$B,0))</f>
        <v>#N/A</v>
      </c>
      <c r="AG24" t="e">
        <f>INDEX('AEO 40'!AK:AK,MATCH('psgr LDVs'!$B24,'AEO 40'!$B:$B,0))</f>
        <v>#N/A</v>
      </c>
    </row>
    <row r="25" spans="1:33">
      <c r="A25" s="118" t="s">
        <v>114</v>
      </c>
      <c r="B25" s="111" t="s">
        <v>893</v>
      </c>
      <c r="C25">
        <f>INDEX('AEO 40'!G:G,MATCH('psgr LDVs'!$B25,'AEO 40'!$B:$B,0))</f>
        <v>30.990406</v>
      </c>
      <c r="D25">
        <f>INDEX('AEO 40'!H:H,MATCH('psgr LDVs'!$B25,'AEO 40'!$B:$B,0))</f>
        <v>31.943642000000001</v>
      </c>
      <c r="E25">
        <f>INDEX('AEO 40'!I:I,MATCH('psgr LDVs'!$B25,'AEO 40'!$B:$B,0))</f>
        <v>32.440624</v>
      </c>
      <c r="F25">
        <f>INDEX('AEO 40'!J:J,MATCH('psgr LDVs'!$B25,'AEO 40'!$B:$B,0))</f>
        <v>32.825465999999999</v>
      </c>
      <c r="G25">
        <f>INDEX('AEO 40'!K:K,MATCH('psgr LDVs'!$B25,'AEO 40'!$B:$B,0))</f>
        <v>33.102694999999997</v>
      </c>
      <c r="H25">
        <f>INDEX('AEO 40'!L:L,MATCH('psgr LDVs'!$B25,'AEO 40'!$B:$B,0))</f>
        <v>33.476562000000001</v>
      </c>
      <c r="I25">
        <f>INDEX('AEO 40'!M:M,MATCH('psgr LDVs'!$B25,'AEO 40'!$B:$B,0))</f>
        <v>33.571907000000003</v>
      </c>
      <c r="J25">
        <f>INDEX('AEO 40'!N:N,MATCH('psgr LDVs'!$B25,'AEO 40'!$B:$B,0))</f>
        <v>33.565994000000003</v>
      </c>
      <c r="K25">
        <f>INDEX('AEO 40'!O:O,MATCH('psgr LDVs'!$B25,'AEO 40'!$B:$B,0))</f>
        <v>33.562564999999999</v>
      </c>
      <c r="L25">
        <f>INDEX('AEO 40'!P:P,MATCH('psgr LDVs'!$B25,'AEO 40'!$B:$B,0))</f>
        <v>33.548819999999999</v>
      </c>
      <c r="M25">
        <f>INDEX('AEO 40'!Q:Q,MATCH('psgr LDVs'!$B25,'AEO 40'!$B:$B,0))</f>
        <v>33.544189000000003</v>
      </c>
      <c r="N25">
        <f>INDEX('AEO 40'!R:R,MATCH('psgr LDVs'!$B25,'AEO 40'!$B:$B,0))</f>
        <v>33.522174999999997</v>
      </c>
      <c r="O25">
        <f>INDEX('AEO 40'!S:S,MATCH('psgr LDVs'!$B25,'AEO 40'!$B:$B,0))</f>
        <v>33.498440000000002</v>
      </c>
      <c r="P25">
        <f>INDEX('AEO 40'!T:T,MATCH('psgr LDVs'!$B25,'AEO 40'!$B:$B,0))</f>
        <v>33.465426999999998</v>
      </c>
      <c r="Q25">
        <f>INDEX('AEO 40'!U:U,MATCH('psgr LDVs'!$B25,'AEO 40'!$B:$B,0))</f>
        <v>33.440703999999997</v>
      </c>
      <c r="R25">
        <f>INDEX('AEO 40'!V:V,MATCH('psgr LDVs'!$B25,'AEO 40'!$B:$B,0))</f>
        <v>33.408821000000003</v>
      </c>
      <c r="S25">
        <f>INDEX('AEO 40'!W:W,MATCH('psgr LDVs'!$B25,'AEO 40'!$B:$B,0))</f>
        <v>33.381706000000001</v>
      </c>
      <c r="T25">
        <f>INDEX('AEO 40'!X:X,MATCH('psgr LDVs'!$B25,'AEO 40'!$B:$B,0))</f>
        <v>33.347293999999998</v>
      </c>
      <c r="U25">
        <f>INDEX('AEO 40'!Y:Y,MATCH('psgr LDVs'!$B25,'AEO 40'!$B:$B,0))</f>
        <v>33.332577000000001</v>
      </c>
      <c r="V25">
        <f>INDEX('AEO 40'!Z:Z,MATCH('psgr LDVs'!$B25,'AEO 40'!$B:$B,0))</f>
        <v>33.302700000000002</v>
      </c>
      <c r="W25">
        <f>INDEX('AEO 40'!AA:AA,MATCH('psgr LDVs'!$B25,'AEO 40'!$B:$B,0))</f>
        <v>33.280067000000003</v>
      </c>
      <c r="X25">
        <f>INDEX('AEO 40'!AB:AB,MATCH('psgr LDVs'!$B25,'AEO 40'!$B:$B,0))</f>
        <v>33.257980000000003</v>
      </c>
      <c r="Y25">
        <f>INDEX('AEO 40'!AC:AC,MATCH('psgr LDVs'!$B25,'AEO 40'!$B:$B,0))</f>
        <v>33.240932000000001</v>
      </c>
      <c r="Z25">
        <f>INDEX('AEO 40'!AD:AD,MATCH('psgr LDVs'!$B25,'AEO 40'!$B:$B,0))</f>
        <v>33.219738</v>
      </c>
      <c r="AA25">
        <f>INDEX('AEO 40'!AE:AE,MATCH('psgr LDVs'!$B25,'AEO 40'!$B:$B,0))</f>
        <v>33.203418999999997</v>
      </c>
      <c r="AB25">
        <f>INDEX('AEO 40'!AF:AF,MATCH('psgr LDVs'!$B25,'AEO 40'!$B:$B,0))</f>
        <v>33.186416999999999</v>
      </c>
      <c r="AC25">
        <f>INDEX('AEO 40'!AG:AG,MATCH('psgr LDVs'!$B25,'AEO 40'!$B:$B,0))</f>
        <v>33.167811999999998</v>
      </c>
      <c r="AD25">
        <f>INDEX('AEO 40'!AH:AH,MATCH('psgr LDVs'!$B25,'AEO 40'!$B:$B,0))</f>
        <v>33.151446999999997</v>
      </c>
      <c r="AE25">
        <f>INDEX('AEO 40'!AI:AI,MATCH('psgr LDVs'!$B25,'AEO 40'!$B:$B,0))</f>
        <v>33.132545</v>
      </c>
      <c r="AF25">
        <f>INDEX('AEO 40'!AJ:AJ,MATCH('psgr LDVs'!$B25,'AEO 40'!$B:$B,0))</f>
        <v>33.115498000000002</v>
      </c>
      <c r="AG25">
        <f>INDEX('AEO 40'!AK:AK,MATCH('psgr LDVs'!$B25,'AEO 40'!$B:$B,0))</f>
        <v>33.098548999999998</v>
      </c>
    </row>
    <row r="26" spans="1:33">
      <c r="A26" s="118" t="s">
        <v>112</v>
      </c>
      <c r="B26" s="111" t="s">
        <v>894</v>
      </c>
      <c r="C26">
        <f>INDEX('AEO 40'!G:G,MATCH('psgr LDVs'!$B26,'AEO 40'!$B:$B,0))</f>
        <v>0</v>
      </c>
      <c r="D26">
        <f>INDEX('AEO 40'!H:H,MATCH('psgr LDVs'!$B26,'AEO 40'!$B:$B,0))</f>
        <v>0</v>
      </c>
      <c r="E26">
        <f>INDEX('AEO 40'!I:I,MATCH('psgr LDVs'!$B26,'AEO 40'!$B:$B,0))</f>
        <v>0</v>
      </c>
      <c r="F26">
        <f>INDEX('AEO 40'!J:J,MATCH('psgr LDVs'!$B26,'AEO 40'!$B:$B,0))</f>
        <v>0</v>
      </c>
      <c r="G26">
        <f>INDEX('AEO 40'!K:K,MATCH('psgr LDVs'!$B26,'AEO 40'!$B:$B,0))</f>
        <v>0</v>
      </c>
      <c r="H26">
        <f>INDEX('AEO 40'!L:L,MATCH('psgr LDVs'!$B26,'AEO 40'!$B:$B,0))</f>
        <v>0</v>
      </c>
      <c r="I26">
        <f>INDEX('AEO 40'!M:M,MATCH('psgr LDVs'!$B26,'AEO 40'!$B:$B,0))</f>
        <v>0</v>
      </c>
      <c r="J26">
        <f>INDEX('AEO 40'!N:N,MATCH('psgr LDVs'!$B26,'AEO 40'!$B:$B,0))</f>
        <v>0</v>
      </c>
      <c r="K26">
        <f>INDEX('AEO 40'!O:O,MATCH('psgr LDVs'!$B26,'AEO 40'!$B:$B,0))</f>
        <v>0</v>
      </c>
      <c r="L26">
        <f>INDEX('AEO 40'!P:P,MATCH('psgr LDVs'!$B26,'AEO 40'!$B:$B,0))</f>
        <v>0</v>
      </c>
      <c r="M26">
        <f>INDEX('AEO 40'!Q:Q,MATCH('psgr LDVs'!$B26,'AEO 40'!$B:$B,0))</f>
        <v>0</v>
      </c>
      <c r="N26">
        <f>INDEX('AEO 40'!R:R,MATCH('psgr LDVs'!$B26,'AEO 40'!$B:$B,0))</f>
        <v>0</v>
      </c>
      <c r="O26">
        <f>INDEX('AEO 40'!S:S,MATCH('psgr LDVs'!$B26,'AEO 40'!$B:$B,0))</f>
        <v>0</v>
      </c>
      <c r="P26">
        <f>INDEX('AEO 40'!T:T,MATCH('psgr LDVs'!$B26,'AEO 40'!$B:$B,0))</f>
        <v>0</v>
      </c>
      <c r="Q26">
        <f>INDEX('AEO 40'!U:U,MATCH('psgr LDVs'!$B26,'AEO 40'!$B:$B,0))</f>
        <v>0</v>
      </c>
      <c r="R26">
        <f>INDEX('AEO 40'!V:V,MATCH('psgr LDVs'!$B26,'AEO 40'!$B:$B,0))</f>
        <v>0</v>
      </c>
      <c r="S26">
        <f>INDEX('AEO 40'!W:W,MATCH('psgr LDVs'!$B26,'AEO 40'!$B:$B,0))</f>
        <v>0</v>
      </c>
      <c r="T26">
        <f>INDEX('AEO 40'!X:X,MATCH('psgr LDVs'!$B26,'AEO 40'!$B:$B,0))</f>
        <v>0</v>
      </c>
      <c r="U26">
        <f>INDEX('AEO 40'!Y:Y,MATCH('psgr LDVs'!$B26,'AEO 40'!$B:$B,0))</f>
        <v>0</v>
      </c>
      <c r="V26">
        <f>INDEX('AEO 40'!Z:Z,MATCH('psgr LDVs'!$B26,'AEO 40'!$B:$B,0))</f>
        <v>0</v>
      </c>
      <c r="W26">
        <f>INDEX('AEO 40'!AA:AA,MATCH('psgr LDVs'!$B26,'AEO 40'!$B:$B,0))</f>
        <v>0</v>
      </c>
      <c r="X26">
        <f>INDEX('AEO 40'!AB:AB,MATCH('psgr LDVs'!$B26,'AEO 40'!$B:$B,0))</f>
        <v>0</v>
      </c>
      <c r="Y26">
        <f>INDEX('AEO 40'!AC:AC,MATCH('psgr LDVs'!$B26,'AEO 40'!$B:$B,0))</f>
        <v>0</v>
      </c>
      <c r="Z26">
        <f>INDEX('AEO 40'!AD:AD,MATCH('psgr LDVs'!$B26,'AEO 40'!$B:$B,0))</f>
        <v>0</v>
      </c>
      <c r="AA26">
        <f>INDEX('AEO 40'!AE:AE,MATCH('psgr LDVs'!$B26,'AEO 40'!$B:$B,0))</f>
        <v>0</v>
      </c>
      <c r="AB26">
        <f>INDEX('AEO 40'!AF:AF,MATCH('psgr LDVs'!$B26,'AEO 40'!$B:$B,0))</f>
        <v>0</v>
      </c>
      <c r="AC26">
        <f>INDEX('AEO 40'!AG:AG,MATCH('psgr LDVs'!$B26,'AEO 40'!$B:$B,0))</f>
        <v>0</v>
      </c>
      <c r="AD26">
        <f>INDEX('AEO 40'!AH:AH,MATCH('psgr LDVs'!$B26,'AEO 40'!$B:$B,0))</f>
        <v>0</v>
      </c>
      <c r="AE26">
        <f>INDEX('AEO 40'!AI:AI,MATCH('psgr LDVs'!$B26,'AEO 40'!$B:$B,0))</f>
        <v>0</v>
      </c>
      <c r="AF26">
        <f>INDEX('AEO 40'!AJ:AJ,MATCH('psgr LDVs'!$B26,'AEO 40'!$B:$B,0))</f>
        <v>0</v>
      </c>
      <c r="AG26">
        <f>INDEX('AEO 40'!AK:AK,MATCH('psgr LDVs'!$B26,'AEO 40'!$B:$B,0))</f>
        <v>0</v>
      </c>
    </row>
    <row r="27" spans="1:33">
      <c r="A27" s="118" t="s">
        <v>112</v>
      </c>
      <c r="B27" s="111" t="s">
        <v>895</v>
      </c>
      <c r="C27">
        <f>INDEX('AEO 40'!G:G,MATCH('psgr LDVs'!$B27,'AEO 40'!$B:$B,0))</f>
        <v>99.170578000000006</v>
      </c>
      <c r="D27">
        <f>INDEX('AEO 40'!H:H,MATCH('psgr LDVs'!$B27,'AEO 40'!$B:$B,0))</f>
        <v>98.425858000000005</v>
      </c>
      <c r="E27">
        <f>INDEX('AEO 40'!I:I,MATCH('psgr LDVs'!$B27,'AEO 40'!$B:$B,0))</f>
        <v>97.966483999999994</v>
      </c>
      <c r="F27">
        <f>INDEX('AEO 40'!J:J,MATCH('psgr LDVs'!$B27,'AEO 40'!$B:$B,0))</f>
        <v>97.268912999999998</v>
      </c>
      <c r="G27">
        <f>INDEX('AEO 40'!K:K,MATCH('psgr LDVs'!$B27,'AEO 40'!$B:$B,0))</f>
        <v>96.143173000000004</v>
      </c>
      <c r="H27">
        <f>INDEX('AEO 40'!L:L,MATCH('psgr LDVs'!$B27,'AEO 40'!$B:$B,0))</f>
        <v>95.668143999999998</v>
      </c>
      <c r="I27">
        <f>INDEX('AEO 40'!M:M,MATCH('psgr LDVs'!$B27,'AEO 40'!$B:$B,0))</f>
        <v>94.834434999999999</v>
      </c>
      <c r="J27">
        <f>INDEX('AEO 40'!N:N,MATCH('psgr LDVs'!$B27,'AEO 40'!$B:$B,0))</f>
        <v>94.355391999999995</v>
      </c>
      <c r="K27">
        <f>INDEX('AEO 40'!O:O,MATCH('psgr LDVs'!$B27,'AEO 40'!$B:$B,0))</f>
        <v>94.001389000000003</v>
      </c>
      <c r="L27">
        <f>INDEX('AEO 40'!P:P,MATCH('psgr LDVs'!$B27,'AEO 40'!$B:$B,0))</f>
        <v>93.716849999999994</v>
      </c>
      <c r="M27">
        <f>INDEX('AEO 40'!Q:Q,MATCH('psgr LDVs'!$B27,'AEO 40'!$B:$B,0))</f>
        <v>93.490691999999996</v>
      </c>
      <c r="N27">
        <f>INDEX('AEO 40'!R:R,MATCH('psgr LDVs'!$B27,'AEO 40'!$B:$B,0))</f>
        <v>93.308113000000006</v>
      </c>
      <c r="O27">
        <f>INDEX('AEO 40'!S:S,MATCH('psgr LDVs'!$B27,'AEO 40'!$B:$B,0))</f>
        <v>93.187011999999996</v>
      </c>
      <c r="P27">
        <f>INDEX('AEO 40'!T:T,MATCH('psgr LDVs'!$B27,'AEO 40'!$B:$B,0))</f>
        <v>93.132262999999995</v>
      </c>
      <c r="Q27">
        <f>INDEX('AEO 40'!U:U,MATCH('psgr LDVs'!$B27,'AEO 40'!$B:$B,0))</f>
        <v>93.097610000000003</v>
      </c>
      <c r="R27">
        <f>INDEX('AEO 40'!V:V,MATCH('psgr LDVs'!$B27,'AEO 40'!$B:$B,0))</f>
        <v>93.076767000000004</v>
      </c>
      <c r="S27">
        <f>INDEX('AEO 40'!W:W,MATCH('psgr LDVs'!$B27,'AEO 40'!$B:$B,0))</f>
        <v>93.061546000000007</v>
      </c>
      <c r="T27">
        <f>INDEX('AEO 40'!X:X,MATCH('psgr LDVs'!$B27,'AEO 40'!$B:$B,0))</f>
        <v>93.061256</v>
      </c>
      <c r="U27">
        <f>INDEX('AEO 40'!Y:Y,MATCH('psgr LDVs'!$B27,'AEO 40'!$B:$B,0))</f>
        <v>93.044792000000001</v>
      </c>
      <c r="V27">
        <f>INDEX('AEO 40'!Z:Z,MATCH('psgr LDVs'!$B27,'AEO 40'!$B:$B,0))</f>
        <v>93.038985999999994</v>
      </c>
      <c r="W27">
        <f>INDEX('AEO 40'!AA:AA,MATCH('psgr LDVs'!$B27,'AEO 40'!$B:$B,0))</f>
        <v>93.038894999999997</v>
      </c>
      <c r="X27">
        <f>INDEX('AEO 40'!AB:AB,MATCH('psgr LDVs'!$B27,'AEO 40'!$B:$B,0))</f>
        <v>93.032844999999995</v>
      </c>
      <c r="Y27">
        <f>INDEX('AEO 40'!AC:AC,MATCH('psgr LDVs'!$B27,'AEO 40'!$B:$B,0))</f>
        <v>93.025749000000005</v>
      </c>
      <c r="Z27">
        <f>INDEX('AEO 40'!AD:AD,MATCH('psgr LDVs'!$B27,'AEO 40'!$B:$B,0))</f>
        <v>93.028473000000005</v>
      </c>
      <c r="AA27">
        <f>INDEX('AEO 40'!AE:AE,MATCH('psgr LDVs'!$B27,'AEO 40'!$B:$B,0))</f>
        <v>93.029976000000005</v>
      </c>
      <c r="AB27">
        <f>INDEX('AEO 40'!AF:AF,MATCH('psgr LDVs'!$B27,'AEO 40'!$B:$B,0))</f>
        <v>93.030547999999996</v>
      </c>
      <c r="AC27">
        <f>INDEX('AEO 40'!AG:AG,MATCH('psgr LDVs'!$B27,'AEO 40'!$B:$B,0))</f>
        <v>93.030151000000004</v>
      </c>
      <c r="AD27">
        <f>INDEX('AEO 40'!AH:AH,MATCH('psgr LDVs'!$B27,'AEO 40'!$B:$B,0))</f>
        <v>93.034119000000004</v>
      </c>
      <c r="AE27">
        <f>INDEX('AEO 40'!AI:AI,MATCH('psgr LDVs'!$B27,'AEO 40'!$B:$B,0))</f>
        <v>93.038291999999998</v>
      </c>
      <c r="AF27">
        <f>INDEX('AEO 40'!AJ:AJ,MATCH('psgr LDVs'!$B27,'AEO 40'!$B:$B,0))</f>
        <v>93.043633</v>
      </c>
      <c r="AG27">
        <f>INDEX('AEO 40'!AK:AK,MATCH('psgr LDVs'!$B27,'AEO 40'!$B:$B,0))</f>
        <v>93.050651999999999</v>
      </c>
    </row>
    <row r="28" spans="1:33">
      <c r="A28" s="118" t="s">
        <v>112</v>
      </c>
      <c r="B28" s="111" t="s">
        <v>896</v>
      </c>
      <c r="C28">
        <f>INDEX('AEO 40'!G:G,MATCH('psgr LDVs'!$B28,'AEO 40'!$B:$B,0))</f>
        <v>102.266846</v>
      </c>
      <c r="D28">
        <f>INDEX('AEO 40'!H:H,MATCH('psgr LDVs'!$B28,'AEO 40'!$B:$B,0))</f>
        <v>101.903458</v>
      </c>
      <c r="E28">
        <f>INDEX('AEO 40'!I:I,MATCH('psgr LDVs'!$B28,'AEO 40'!$B:$B,0))</f>
        <v>101.578209</v>
      </c>
      <c r="F28">
        <f>INDEX('AEO 40'!J:J,MATCH('psgr LDVs'!$B28,'AEO 40'!$B:$B,0))</f>
        <v>101.308868</v>
      </c>
      <c r="G28">
        <f>INDEX('AEO 40'!K:K,MATCH('psgr LDVs'!$B28,'AEO 40'!$B:$B,0))</f>
        <v>101.025757</v>
      </c>
      <c r="H28">
        <f>INDEX('AEO 40'!L:L,MATCH('psgr LDVs'!$B28,'AEO 40'!$B:$B,0))</f>
        <v>101.13318599999999</v>
      </c>
      <c r="I28">
        <f>INDEX('AEO 40'!M:M,MATCH('psgr LDVs'!$B28,'AEO 40'!$B:$B,0))</f>
        <v>100.486519</v>
      </c>
      <c r="J28">
        <f>INDEX('AEO 40'!N:N,MATCH('psgr LDVs'!$B28,'AEO 40'!$B:$B,0))</f>
        <v>100.032928</v>
      </c>
      <c r="K28">
        <f>INDEX('AEO 40'!O:O,MATCH('psgr LDVs'!$B28,'AEO 40'!$B:$B,0))</f>
        <v>99.763084000000006</v>
      </c>
      <c r="L28">
        <f>INDEX('AEO 40'!P:P,MATCH('psgr LDVs'!$B28,'AEO 40'!$B:$B,0))</f>
        <v>99.556579999999997</v>
      </c>
      <c r="M28">
        <f>INDEX('AEO 40'!Q:Q,MATCH('psgr LDVs'!$B28,'AEO 40'!$B:$B,0))</f>
        <v>99.235022999999998</v>
      </c>
      <c r="N28">
        <f>INDEX('AEO 40'!R:R,MATCH('psgr LDVs'!$B28,'AEO 40'!$B:$B,0))</f>
        <v>99.055297999999993</v>
      </c>
      <c r="O28">
        <f>INDEX('AEO 40'!S:S,MATCH('psgr LDVs'!$B28,'AEO 40'!$B:$B,0))</f>
        <v>98.916320999999996</v>
      </c>
      <c r="P28">
        <f>INDEX('AEO 40'!T:T,MATCH('psgr LDVs'!$B28,'AEO 40'!$B:$B,0))</f>
        <v>98.822158999999999</v>
      </c>
      <c r="Q28">
        <f>INDEX('AEO 40'!U:U,MATCH('psgr LDVs'!$B28,'AEO 40'!$B:$B,0))</f>
        <v>98.744956999999999</v>
      </c>
      <c r="R28">
        <f>INDEX('AEO 40'!V:V,MATCH('psgr LDVs'!$B28,'AEO 40'!$B:$B,0))</f>
        <v>98.715148999999997</v>
      </c>
      <c r="S28">
        <f>INDEX('AEO 40'!W:W,MATCH('psgr LDVs'!$B28,'AEO 40'!$B:$B,0))</f>
        <v>98.680153000000004</v>
      </c>
      <c r="T28">
        <f>INDEX('AEO 40'!X:X,MATCH('psgr LDVs'!$B28,'AEO 40'!$B:$B,0))</f>
        <v>98.658019999999993</v>
      </c>
      <c r="U28">
        <f>INDEX('AEO 40'!Y:Y,MATCH('psgr LDVs'!$B28,'AEO 40'!$B:$B,0))</f>
        <v>98.630225999999993</v>
      </c>
      <c r="V28">
        <f>INDEX('AEO 40'!Z:Z,MATCH('psgr LDVs'!$B28,'AEO 40'!$B:$B,0))</f>
        <v>98.622421000000003</v>
      </c>
      <c r="W28">
        <f>INDEX('AEO 40'!AA:AA,MATCH('psgr LDVs'!$B28,'AEO 40'!$B:$B,0))</f>
        <v>98.606689000000003</v>
      </c>
      <c r="X28">
        <f>INDEX('AEO 40'!AB:AB,MATCH('psgr LDVs'!$B28,'AEO 40'!$B:$B,0))</f>
        <v>98.614448999999993</v>
      </c>
      <c r="Y28">
        <f>INDEX('AEO 40'!AC:AC,MATCH('psgr LDVs'!$B28,'AEO 40'!$B:$B,0))</f>
        <v>98.629638999999997</v>
      </c>
      <c r="Z28">
        <f>INDEX('AEO 40'!AD:AD,MATCH('psgr LDVs'!$B28,'AEO 40'!$B:$B,0))</f>
        <v>98.642951999999994</v>
      </c>
      <c r="AA28">
        <f>INDEX('AEO 40'!AE:AE,MATCH('psgr LDVs'!$B28,'AEO 40'!$B:$B,0))</f>
        <v>98.655411000000001</v>
      </c>
      <c r="AB28">
        <f>INDEX('AEO 40'!AF:AF,MATCH('psgr LDVs'!$B28,'AEO 40'!$B:$B,0))</f>
        <v>98.662529000000006</v>
      </c>
      <c r="AC28">
        <f>INDEX('AEO 40'!AG:AG,MATCH('psgr LDVs'!$B28,'AEO 40'!$B:$B,0))</f>
        <v>98.681045999999995</v>
      </c>
      <c r="AD28">
        <f>INDEX('AEO 40'!AH:AH,MATCH('psgr LDVs'!$B28,'AEO 40'!$B:$B,0))</f>
        <v>98.693382</v>
      </c>
      <c r="AE28">
        <f>INDEX('AEO 40'!AI:AI,MATCH('psgr LDVs'!$B28,'AEO 40'!$B:$B,0))</f>
        <v>98.710662999999997</v>
      </c>
      <c r="AF28">
        <f>INDEX('AEO 40'!AJ:AJ,MATCH('psgr LDVs'!$B28,'AEO 40'!$B:$B,0))</f>
        <v>98.711699999999993</v>
      </c>
      <c r="AG28">
        <f>INDEX('AEO 40'!AK:AK,MATCH('psgr LDVs'!$B28,'AEO 40'!$B:$B,0))</f>
        <v>98.717856999999995</v>
      </c>
    </row>
    <row r="29" spans="1:33">
      <c r="A29" s="118" t="s">
        <v>116</v>
      </c>
      <c r="B29" s="111" t="s">
        <v>897</v>
      </c>
      <c r="C29">
        <f>INDEX('AEO 40'!G:G,MATCH('psgr LDVs'!$B29,'AEO 40'!$B:$B,0))</f>
        <v>47.010894999999998</v>
      </c>
      <c r="D29">
        <f>INDEX('AEO 40'!H:H,MATCH('psgr LDVs'!$B29,'AEO 40'!$B:$B,0))</f>
        <v>48.666736999999998</v>
      </c>
      <c r="E29">
        <f>INDEX('AEO 40'!I:I,MATCH('psgr LDVs'!$B29,'AEO 40'!$B:$B,0))</f>
        <v>48.673076999999999</v>
      </c>
      <c r="F29">
        <f>INDEX('AEO 40'!J:J,MATCH('psgr LDVs'!$B29,'AEO 40'!$B:$B,0))</f>
        <v>48.637653</v>
      </c>
      <c r="G29">
        <f>INDEX('AEO 40'!K:K,MATCH('psgr LDVs'!$B29,'AEO 40'!$B:$B,0))</f>
        <v>48.747093</v>
      </c>
      <c r="H29">
        <f>INDEX('AEO 40'!L:L,MATCH('psgr LDVs'!$B29,'AEO 40'!$B:$B,0))</f>
        <v>49.038077999999999</v>
      </c>
      <c r="I29">
        <f>INDEX('AEO 40'!M:M,MATCH('psgr LDVs'!$B29,'AEO 40'!$B:$B,0))</f>
        <v>48.779297</v>
      </c>
      <c r="J29">
        <f>INDEX('AEO 40'!N:N,MATCH('psgr LDVs'!$B29,'AEO 40'!$B:$B,0))</f>
        <v>48.589343999999997</v>
      </c>
      <c r="K29">
        <f>INDEX('AEO 40'!O:O,MATCH('psgr LDVs'!$B29,'AEO 40'!$B:$B,0))</f>
        <v>48.586292</v>
      </c>
      <c r="L29">
        <f>INDEX('AEO 40'!P:P,MATCH('psgr LDVs'!$B29,'AEO 40'!$B:$B,0))</f>
        <v>48.598315999999997</v>
      </c>
      <c r="M29">
        <f>INDEX('AEO 40'!Q:Q,MATCH('psgr LDVs'!$B29,'AEO 40'!$B:$B,0))</f>
        <v>48.652186999999998</v>
      </c>
      <c r="N29">
        <f>INDEX('AEO 40'!R:R,MATCH('psgr LDVs'!$B29,'AEO 40'!$B:$B,0))</f>
        <v>48.651966000000002</v>
      </c>
      <c r="O29">
        <f>INDEX('AEO 40'!S:S,MATCH('psgr LDVs'!$B29,'AEO 40'!$B:$B,0))</f>
        <v>48.711070999999997</v>
      </c>
      <c r="P29">
        <f>INDEX('AEO 40'!T:T,MATCH('psgr LDVs'!$B29,'AEO 40'!$B:$B,0))</f>
        <v>48.775672999999998</v>
      </c>
      <c r="Q29">
        <f>INDEX('AEO 40'!U:U,MATCH('psgr LDVs'!$B29,'AEO 40'!$B:$B,0))</f>
        <v>48.856216000000003</v>
      </c>
      <c r="R29">
        <f>INDEX('AEO 40'!V:V,MATCH('psgr LDVs'!$B29,'AEO 40'!$B:$B,0))</f>
        <v>48.910851000000001</v>
      </c>
      <c r="S29">
        <f>INDEX('AEO 40'!W:W,MATCH('psgr LDVs'!$B29,'AEO 40'!$B:$B,0))</f>
        <v>48.999389999999998</v>
      </c>
      <c r="T29">
        <f>INDEX('AEO 40'!X:X,MATCH('psgr LDVs'!$B29,'AEO 40'!$B:$B,0))</f>
        <v>49.103886000000003</v>
      </c>
      <c r="U29">
        <f>INDEX('AEO 40'!Y:Y,MATCH('psgr LDVs'!$B29,'AEO 40'!$B:$B,0))</f>
        <v>49.215206000000002</v>
      </c>
      <c r="V29">
        <f>INDEX('AEO 40'!Z:Z,MATCH('psgr LDVs'!$B29,'AEO 40'!$B:$B,0))</f>
        <v>49.318787</v>
      </c>
      <c r="W29">
        <f>INDEX('AEO 40'!AA:AA,MATCH('psgr LDVs'!$B29,'AEO 40'!$B:$B,0))</f>
        <v>49.432774000000002</v>
      </c>
      <c r="X29">
        <f>INDEX('AEO 40'!AB:AB,MATCH('psgr LDVs'!$B29,'AEO 40'!$B:$B,0))</f>
        <v>49.535141000000003</v>
      </c>
      <c r="Y29">
        <f>INDEX('AEO 40'!AC:AC,MATCH('psgr LDVs'!$B29,'AEO 40'!$B:$B,0))</f>
        <v>49.630180000000003</v>
      </c>
      <c r="Z29">
        <f>INDEX('AEO 40'!AD:AD,MATCH('psgr LDVs'!$B29,'AEO 40'!$B:$B,0))</f>
        <v>49.724373</v>
      </c>
      <c r="AA29">
        <f>INDEX('AEO 40'!AE:AE,MATCH('psgr LDVs'!$B29,'AEO 40'!$B:$B,0))</f>
        <v>49.812339999999999</v>
      </c>
      <c r="AB29">
        <f>INDEX('AEO 40'!AF:AF,MATCH('psgr LDVs'!$B29,'AEO 40'!$B:$B,0))</f>
        <v>49.911625000000001</v>
      </c>
      <c r="AC29">
        <f>INDEX('AEO 40'!AG:AG,MATCH('psgr LDVs'!$B29,'AEO 40'!$B:$B,0))</f>
        <v>50.010784000000001</v>
      </c>
      <c r="AD29">
        <f>INDEX('AEO 40'!AH:AH,MATCH('psgr LDVs'!$B29,'AEO 40'!$B:$B,0))</f>
        <v>50.118468999999997</v>
      </c>
      <c r="AE29">
        <f>INDEX('AEO 40'!AI:AI,MATCH('psgr LDVs'!$B29,'AEO 40'!$B:$B,0))</f>
        <v>50.208205999999997</v>
      </c>
      <c r="AF29">
        <f>INDEX('AEO 40'!AJ:AJ,MATCH('psgr LDVs'!$B29,'AEO 40'!$B:$B,0))</f>
        <v>50.309421999999998</v>
      </c>
      <c r="AG29">
        <f>INDEX('AEO 40'!AK:AK,MATCH('psgr LDVs'!$B29,'AEO 40'!$B:$B,0))</f>
        <v>50.396254999999996</v>
      </c>
    </row>
    <row r="30" spans="1:33">
      <c r="A30" s="118" t="s">
        <v>116</v>
      </c>
      <c r="B30" s="111" t="s">
        <v>898</v>
      </c>
      <c r="C30">
        <f>INDEX('AEO 40'!G:G,MATCH('psgr LDVs'!$B30,'AEO 40'!$B:$B,0))</f>
        <v>54.178719000000001</v>
      </c>
      <c r="D30">
        <f>INDEX('AEO 40'!H:H,MATCH('psgr LDVs'!$B30,'AEO 40'!$B:$B,0))</f>
        <v>54.943477999999999</v>
      </c>
      <c r="E30">
        <f>INDEX('AEO 40'!I:I,MATCH('psgr LDVs'!$B30,'AEO 40'!$B:$B,0))</f>
        <v>55.361336000000001</v>
      </c>
      <c r="F30">
        <f>INDEX('AEO 40'!J:J,MATCH('psgr LDVs'!$B30,'AEO 40'!$B:$B,0))</f>
        <v>55.719273000000001</v>
      </c>
      <c r="G30">
        <f>INDEX('AEO 40'!K:K,MATCH('psgr LDVs'!$B30,'AEO 40'!$B:$B,0))</f>
        <v>55.809593</v>
      </c>
      <c r="H30">
        <f>INDEX('AEO 40'!L:L,MATCH('psgr LDVs'!$B30,'AEO 40'!$B:$B,0))</f>
        <v>63.485649000000002</v>
      </c>
      <c r="I30">
        <f>INDEX('AEO 40'!M:M,MATCH('psgr LDVs'!$B30,'AEO 40'!$B:$B,0))</f>
        <v>68.484520000000003</v>
      </c>
      <c r="J30">
        <f>INDEX('AEO 40'!N:N,MATCH('psgr LDVs'!$B30,'AEO 40'!$B:$B,0))</f>
        <v>68.751510999999994</v>
      </c>
      <c r="K30">
        <f>INDEX('AEO 40'!O:O,MATCH('psgr LDVs'!$B30,'AEO 40'!$B:$B,0))</f>
        <v>68.741553999999994</v>
      </c>
      <c r="L30">
        <f>INDEX('AEO 40'!P:P,MATCH('psgr LDVs'!$B30,'AEO 40'!$B:$B,0))</f>
        <v>68.681708999999998</v>
      </c>
      <c r="M30">
        <f>INDEX('AEO 40'!Q:Q,MATCH('psgr LDVs'!$B30,'AEO 40'!$B:$B,0))</f>
        <v>68.649299999999997</v>
      </c>
      <c r="N30">
        <f>INDEX('AEO 40'!R:R,MATCH('psgr LDVs'!$B30,'AEO 40'!$B:$B,0))</f>
        <v>68.550644000000005</v>
      </c>
      <c r="O30">
        <f>INDEX('AEO 40'!S:S,MATCH('psgr LDVs'!$B30,'AEO 40'!$B:$B,0))</f>
        <v>68.517280999999997</v>
      </c>
      <c r="P30">
        <f>INDEX('AEO 40'!T:T,MATCH('psgr LDVs'!$B30,'AEO 40'!$B:$B,0))</f>
        <v>68.479759000000001</v>
      </c>
      <c r="Q30">
        <f>INDEX('AEO 40'!U:U,MATCH('psgr LDVs'!$B30,'AEO 40'!$B:$B,0))</f>
        <v>68.449592999999993</v>
      </c>
      <c r="R30">
        <f>INDEX('AEO 40'!V:V,MATCH('psgr LDVs'!$B30,'AEO 40'!$B:$B,0))</f>
        <v>68.394249000000002</v>
      </c>
      <c r="S30">
        <f>INDEX('AEO 40'!W:W,MATCH('psgr LDVs'!$B30,'AEO 40'!$B:$B,0))</f>
        <v>68.384406999999996</v>
      </c>
      <c r="T30">
        <f>INDEX('AEO 40'!X:X,MATCH('psgr LDVs'!$B30,'AEO 40'!$B:$B,0))</f>
        <v>68.371727000000007</v>
      </c>
      <c r="U30">
        <f>INDEX('AEO 40'!Y:Y,MATCH('psgr LDVs'!$B30,'AEO 40'!$B:$B,0))</f>
        <v>68.351546999999997</v>
      </c>
      <c r="V30">
        <f>INDEX('AEO 40'!Z:Z,MATCH('psgr LDVs'!$B30,'AEO 40'!$B:$B,0))</f>
        <v>68.321335000000005</v>
      </c>
      <c r="W30">
        <f>INDEX('AEO 40'!AA:AA,MATCH('psgr LDVs'!$B30,'AEO 40'!$B:$B,0))</f>
        <v>68.303077999999999</v>
      </c>
      <c r="X30">
        <f>INDEX('AEO 40'!AB:AB,MATCH('psgr LDVs'!$B30,'AEO 40'!$B:$B,0))</f>
        <v>68.287857000000002</v>
      </c>
      <c r="Y30">
        <f>INDEX('AEO 40'!AC:AC,MATCH('psgr LDVs'!$B30,'AEO 40'!$B:$B,0))</f>
        <v>68.261382999999995</v>
      </c>
      <c r="Z30">
        <f>INDEX('AEO 40'!AD:AD,MATCH('psgr LDVs'!$B30,'AEO 40'!$B:$B,0))</f>
        <v>68.245688999999999</v>
      </c>
      <c r="AA30">
        <f>INDEX('AEO 40'!AE:AE,MATCH('psgr LDVs'!$B30,'AEO 40'!$B:$B,0))</f>
        <v>68.226166000000006</v>
      </c>
      <c r="AB30">
        <f>INDEX('AEO 40'!AF:AF,MATCH('psgr LDVs'!$B30,'AEO 40'!$B:$B,0))</f>
        <v>68.203636000000003</v>
      </c>
      <c r="AC30">
        <f>INDEX('AEO 40'!AG:AG,MATCH('psgr LDVs'!$B30,'AEO 40'!$B:$B,0))</f>
        <v>68.171843999999993</v>
      </c>
      <c r="AD30">
        <f>INDEX('AEO 40'!AH:AH,MATCH('psgr LDVs'!$B30,'AEO 40'!$B:$B,0))</f>
        <v>68.151306000000005</v>
      </c>
      <c r="AE30">
        <f>INDEX('AEO 40'!AI:AI,MATCH('psgr LDVs'!$B30,'AEO 40'!$B:$B,0))</f>
        <v>68.114295999999996</v>
      </c>
      <c r="AF30">
        <f>INDEX('AEO 40'!AJ:AJ,MATCH('psgr LDVs'!$B30,'AEO 40'!$B:$B,0))</f>
        <v>68.093361000000002</v>
      </c>
      <c r="AG30">
        <f>INDEX('AEO 40'!AK:AK,MATCH('psgr LDVs'!$B30,'AEO 40'!$B:$B,0))</f>
        <v>68.061813000000001</v>
      </c>
    </row>
    <row r="31" spans="1:33">
      <c r="A31" s="118" t="s">
        <v>115</v>
      </c>
      <c r="B31" s="111" t="s">
        <v>899</v>
      </c>
      <c r="C31">
        <f>INDEX('AEO 40'!G:G,MATCH('psgr LDVs'!$B31,'AEO 40'!$B:$B,0))</f>
        <v>0</v>
      </c>
      <c r="D31">
        <f>INDEX('AEO 40'!H:H,MATCH('psgr LDVs'!$B31,'AEO 40'!$B:$B,0))</f>
        <v>0</v>
      </c>
      <c r="E31">
        <f>INDEX('AEO 40'!I:I,MATCH('psgr LDVs'!$B31,'AEO 40'!$B:$B,0))</f>
        <v>0</v>
      </c>
      <c r="F31">
        <f>INDEX('AEO 40'!J:J,MATCH('psgr LDVs'!$B31,'AEO 40'!$B:$B,0))</f>
        <v>0</v>
      </c>
      <c r="G31">
        <f>INDEX('AEO 40'!K:K,MATCH('psgr LDVs'!$B31,'AEO 40'!$B:$B,0))</f>
        <v>0</v>
      </c>
      <c r="H31">
        <f>INDEX('AEO 40'!L:L,MATCH('psgr LDVs'!$B31,'AEO 40'!$B:$B,0))</f>
        <v>0</v>
      </c>
      <c r="I31">
        <f>INDEX('AEO 40'!M:M,MATCH('psgr LDVs'!$B31,'AEO 40'!$B:$B,0))</f>
        <v>0</v>
      </c>
      <c r="J31">
        <f>INDEX('AEO 40'!N:N,MATCH('psgr LDVs'!$B31,'AEO 40'!$B:$B,0))</f>
        <v>0</v>
      </c>
      <c r="K31">
        <f>INDEX('AEO 40'!O:O,MATCH('psgr LDVs'!$B31,'AEO 40'!$B:$B,0))</f>
        <v>0</v>
      </c>
      <c r="L31">
        <f>INDEX('AEO 40'!P:P,MATCH('psgr LDVs'!$B31,'AEO 40'!$B:$B,0))</f>
        <v>0</v>
      </c>
      <c r="M31">
        <f>INDEX('AEO 40'!Q:Q,MATCH('psgr LDVs'!$B31,'AEO 40'!$B:$B,0))</f>
        <v>0</v>
      </c>
      <c r="N31">
        <f>INDEX('AEO 40'!R:R,MATCH('psgr LDVs'!$B31,'AEO 40'!$B:$B,0))</f>
        <v>0</v>
      </c>
      <c r="O31">
        <f>INDEX('AEO 40'!S:S,MATCH('psgr LDVs'!$B31,'AEO 40'!$B:$B,0))</f>
        <v>0</v>
      </c>
      <c r="P31">
        <f>INDEX('AEO 40'!T:T,MATCH('psgr LDVs'!$B31,'AEO 40'!$B:$B,0))</f>
        <v>0</v>
      </c>
      <c r="Q31">
        <f>INDEX('AEO 40'!U:U,MATCH('psgr LDVs'!$B31,'AEO 40'!$B:$B,0))</f>
        <v>0</v>
      </c>
      <c r="R31">
        <f>INDEX('AEO 40'!V:V,MATCH('psgr LDVs'!$B31,'AEO 40'!$B:$B,0))</f>
        <v>0</v>
      </c>
      <c r="S31">
        <f>INDEX('AEO 40'!W:W,MATCH('psgr LDVs'!$B31,'AEO 40'!$B:$B,0))</f>
        <v>0</v>
      </c>
      <c r="T31">
        <f>INDEX('AEO 40'!X:X,MATCH('psgr LDVs'!$B31,'AEO 40'!$B:$B,0))</f>
        <v>0</v>
      </c>
      <c r="U31">
        <f>INDEX('AEO 40'!Y:Y,MATCH('psgr LDVs'!$B31,'AEO 40'!$B:$B,0))</f>
        <v>0</v>
      </c>
      <c r="V31">
        <f>INDEX('AEO 40'!Z:Z,MATCH('psgr LDVs'!$B31,'AEO 40'!$B:$B,0))</f>
        <v>0</v>
      </c>
      <c r="W31">
        <f>INDEX('AEO 40'!AA:AA,MATCH('psgr LDVs'!$B31,'AEO 40'!$B:$B,0))</f>
        <v>0</v>
      </c>
      <c r="X31">
        <f>INDEX('AEO 40'!AB:AB,MATCH('psgr LDVs'!$B31,'AEO 40'!$B:$B,0))</f>
        <v>0</v>
      </c>
      <c r="Y31">
        <f>INDEX('AEO 40'!AC:AC,MATCH('psgr LDVs'!$B31,'AEO 40'!$B:$B,0))</f>
        <v>0</v>
      </c>
      <c r="Z31">
        <f>INDEX('AEO 40'!AD:AD,MATCH('psgr LDVs'!$B31,'AEO 40'!$B:$B,0))</f>
        <v>0</v>
      </c>
      <c r="AA31">
        <f>INDEX('AEO 40'!AE:AE,MATCH('psgr LDVs'!$B31,'AEO 40'!$B:$B,0))</f>
        <v>0</v>
      </c>
      <c r="AB31">
        <f>INDEX('AEO 40'!AF:AF,MATCH('psgr LDVs'!$B31,'AEO 40'!$B:$B,0))</f>
        <v>0</v>
      </c>
      <c r="AC31">
        <f>INDEX('AEO 40'!AG:AG,MATCH('psgr LDVs'!$B31,'AEO 40'!$B:$B,0))</f>
        <v>0</v>
      </c>
      <c r="AD31">
        <f>INDEX('AEO 40'!AH:AH,MATCH('psgr LDVs'!$B31,'AEO 40'!$B:$B,0))</f>
        <v>0</v>
      </c>
      <c r="AE31">
        <f>INDEX('AEO 40'!AI:AI,MATCH('psgr LDVs'!$B31,'AEO 40'!$B:$B,0))</f>
        <v>0</v>
      </c>
      <c r="AF31">
        <f>INDEX('AEO 40'!AJ:AJ,MATCH('psgr LDVs'!$B31,'AEO 40'!$B:$B,0))</f>
        <v>0</v>
      </c>
      <c r="AG31">
        <f>INDEX('AEO 40'!AK:AK,MATCH('psgr LDVs'!$B31,'AEO 40'!$B:$B,0))</f>
        <v>0</v>
      </c>
    </row>
    <row r="32" spans="1:33">
      <c r="A32" s="118" t="s">
        <v>114</v>
      </c>
      <c r="B32" s="111" t="s">
        <v>900</v>
      </c>
      <c r="C32">
        <f>INDEX('AEO 40'!G:G,MATCH('psgr LDVs'!$B32,'AEO 40'!$B:$B,0))</f>
        <v>44.357875999999997</v>
      </c>
      <c r="D32">
        <f>INDEX('AEO 40'!H:H,MATCH('psgr LDVs'!$B32,'AEO 40'!$B:$B,0))</f>
        <v>45.452750999999999</v>
      </c>
      <c r="E32">
        <f>INDEX('AEO 40'!I:I,MATCH('psgr LDVs'!$B32,'AEO 40'!$B:$B,0))</f>
        <v>45.995403000000003</v>
      </c>
      <c r="F32">
        <f>INDEX('AEO 40'!J:J,MATCH('psgr LDVs'!$B32,'AEO 40'!$B:$B,0))</f>
        <v>46.538032999999999</v>
      </c>
      <c r="G32">
        <f>INDEX('AEO 40'!K:K,MATCH('psgr LDVs'!$B32,'AEO 40'!$B:$B,0))</f>
        <v>46.906703999999998</v>
      </c>
      <c r="H32">
        <f>INDEX('AEO 40'!L:L,MATCH('psgr LDVs'!$B32,'AEO 40'!$B:$B,0))</f>
        <v>47.992401000000001</v>
      </c>
      <c r="I32">
        <f>INDEX('AEO 40'!M:M,MATCH('psgr LDVs'!$B32,'AEO 40'!$B:$B,0))</f>
        <v>48.900967000000001</v>
      </c>
      <c r="J32">
        <f>INDEX('AEO 40'!N:N,MATCH('psgr LDVs'!$B32,'AEO 40'!$B:$B,0))</f>
        <v>49.071804</v>
      </c>
      <c r="K32">
        <f>INDEX('AEO 40'!O:O,MATCH('psgr LDVs'!$B32,'AEO 40'!$B:$B,0))</f>
        <v>49.005198999999998</v>
      </c>
      <c r="L32">
        <f>INDEX('AEO 40'!P:P,MATCH('psgr LDVs'!$B32,'AEO 40'!$B:$B,0))</f>
        <v>48.905636000000001</v>
      </c>
      <c r="M32">
        <f>INDEX('AEO 40'!Q:Q,MATCH('psgr LDVs'!$B32,'AEO 40'!$B:$B,0))</f>
        <v>48.841782000000002</v>
      </c>
      <c r="N32">
        <f>INDEX('AEO 40'!R:R,MATCH('psgr LDVs'!$B32,'AEO 40'!$B:$B,0))</f>
        <v>48.765984000000003</v>
      </c>
      <c r="O32">
        <f>INDEX('AEO 40'!S:S,MATCH('psgr LDVs'!$B32,'AEO 40'!$B:$B,0))</f>
        <v>48.728816999999999</v>
      </c>
      <c r="P32">
        <f>INDEX('AEO 40'!T:T,MATCH('psgr LDVs'!$B32,'AEO 40'!$B:$B,0))</f>
        <v>48.689647999999998</v>
      </c>
      <c r="Q32">
        <f>INDEX('AEO 40'!U:U,MATCH('psgr LDVs'!$B32,'AEO 40'!$B:$B,0))</f>
        <v>48.653519000000003</v>
      </c>
      <c r="R32">
        <f>INDEX('AEO 40'!V:V,MATCH('psgr LDVs'!$B32,'AEO 40'!$B:$B,0))</f>
        <v>48.602058</v>
      </c>
      <c r="S32">
        <f>INDEX('AEO 40'!W:W,MATCH('psgr LDVs'!$B32,'AEO 40'!$B:$B,0))</f>
        <v>48.562153000000002</v>
      </c>
      <c r="T32">
        <f>INDEX('AEO 40'!X:X,MATCH('psgr LDVs'!$B32,'AEO 40'!$B:$B,0))</f>
        <v>48.523819000000003</v>
      </c>
      <c r="U32">
        <f>INDEX('AEO 40'!Y:Y,MATCH('psgr LDVs'!$B32,'AEO 40'!$B:$B,0))</f>
        <v>48.476131000000002</v>
      </c>
      <c r="V32">
        <f>INDEX('AEO 40'!Z:Z,MATCH('psgr LDVs'!$B32,'AEO 40'!$B:$B,0))</f>
        <v>48.422843999999998</v>
      </c>
      <c r="W32">
        <f>INDEX('AEO 40'!AA:AA,MATCH('psgr LDVs'!$B32,'AEO 40'!$B:$B,0))</f>
        <v>48.371502</v>
      </c>
      <c r="X32">
        <f>INDEX('AEO 40'!AB:AB,MATCH('psgr LDVs'!$B32,'AEO 40'!$B:$B,0))</f>
        <v>48.314053000000001</v>
      </c>
      <c r="Y32">
        <f>INDEX('AEO 40'!AC:AC,MATCH('psgr LDVs'!$B32,'AEO 40'!$B:$B,0))</f>
        <v>48.253825999999997</v>
      </c>
      <c r="Z32">
        <f>INDEX('AEO 40'!AD:AD,MATCH('psgr LDVs'!$B32,'AEO 40'!$B:$B,0))</f>
        <v>48.197032999999998</v>
      </c>
      <c r="AA32">
        <f>INDEX('AEO 40'!AE:AE,MATCH('psgr LDVs'!$B32,'AEO 40'!$B:$B,0))</f>
        <v>48.142715000000003</v>
      </c>
      <c r="AB32">
        <f>INDEX('AEO 40'!AF:AF,MATCH('psgr LDVs'!$B32,'AEO 40'!$B:$B,0))</f>
        <v>48.087707999999999</v>
      </c>
      <c r="AC32">
        <f>INDEX('AEO 40'!AG:AG,MATCH('psgr LDVs'!$B32,'AEO 40'!$B:$B,0))</f>
        <v>48.031067</v>
      </c>
      <c r="AD32">
        <f>INDEX('AEO 40'!AH:AH,MATCH('psgr LDVs'!$B32,'AEO 40'!$B:$B,0))</f>
        <v>47.979263000000003</v>
      </c>
      <c r="AE32">
        <f>INDEX('AEO 40'!AI:AI,MATCH('psgr LDVs'!$B32,'AEO 40'!$B:$B,0))</f>
        <v>47.924652000000002</v>
      </c>
      <c r="AF32">
        <f>INDEX('AEO 40'!AJ:AJ,MATCH('psgr LDVs'!$B32,'AEO 40'!$B:$B,0))</f>
        <v>47.875210000000003</v>
      </c>
      <c r="AG32">
        <f>INDEX('AEO 40'!AK:AK,MATCH('psgr LDVs'!$B32,'AEO 40'!$B:$B,0))</f>
        <v>47.825684000000003</v>
      </c>
    </row>
    <row r="33" spans="1:33">
      <c r="A33" s="118" t="s">
        <v>113</v>
      </c>
      <c r="B33" s="111" t="s">
        <v>901</v>
      </c>
      <c r="C33">
        <f>INDEX('AEO 40'!G:G,MATCH('psgr LDVs'!$B33,'AEO 40'!$B:$B,0))</f>
        <v>31.861865999999999</v>
      </c>
      <c r="D33">
        <f>INDEX('AEO 40'!H:H,MATCH('psgr LDVs'!$B33,'AEO 40'!$B:$B,0))</f>
        <v>32.843581999999998</v>
      </c>
      <c r="E33">
        <f>INDEX('AEO 40'!I:I,MATCH('psgr LDVs'!$B33,'AEO 40'!$B:$B,0))</f>
        <v>33.386707000000001</v>
      </c>
      <c r="F33">
        <f>INDEX('AEO 40'!J:J,MATCH('psgr LDVs'!$B33,'AEO 40'!$B:$B,0))</f>
        <v>33.716830999999999</v>
      </c>
      <c r="G33">
        <f>INDEX('AEO 40'!K:K,MATCH('psgr LDVs'!$B33,'AEO 40'!$B:$B,0))</f>
        <v>33.918095000000001</v>
      </c>
      <c r="H33">
        <f>INDEX('AEO 40'!L:L,MATCH('psgr LDVs'!$B33,'AEO 40'!$B:$B,0))</f>
        <v>34.391376000000001</v>
      </c>
      <c r="I33">
        <f>INDEX('AEO 40'!M:M,MATCH('psgr LDVs'!$B33,'AEO 40'!$B:$B,0))</f>
        <v>34.498711</v>
      </c>
      <c r="J33">
        <f>INDEX('AEO 40'!N:N,MATCH('psgr LDVs'!$B33,'AEO 40'!$B:$B,0))</f>
        <v>34.498961999999999</v>
      </c>
      <c r="K33">
        <f>INDEX('AEO 40'!O:O,MATCH('psgr LDVs'!$B33,'AEO 40'!$B:$B,0))</f>
        <v>34.490237999999998</v>
      </c>
      <c r="L33">
        <f>INDEX('AEO 40'!P:P,MATCH('psgr LDVs'!$B33,'AEO 40'!$B:$B,0))</f>
        <v>34.477215000000001</v>
      </c>
      <c r="M33">
        <f>INDEX('AEO 40'!Q:Q,MATCH('psgr LDVs'!$B33,'AEO 40'!$B:$B,0))</f>
        <v>34.467044999999999</v>
      </c>
      <c r="N33">
        <f>INDEX('AEO 40'!R:R,MATCH('psgr LDVs'!$B33,'AEO 40'!$B:$B,0))</f>
        <v>34.451011999999999</v>
      </c>
      <c r="O33">
        <f>INDEX('AEO 40'!S:S,MATCH('psgr LDVs'!$B33,'AEO 40'!$B:$B,0))</f>
        <v>34.429020000000001</v>
      </c>
      <c r="P33">
        <f>INDEX('AEO 40'!T:T,MATCH('psgr LDVs'!$B33,'AEO 40'!$B:$B,0))</f>
        <v>34.387855999999999</v>
      </c>
      <c r="Q33">
        <f>INDEX('AEO 40'!U:U,MATCH('psgr LDVs'!$B33,'AEO 40'!$B:$B,0))</f>
        <v>34.36533</v>
      </c>
      <c r="R33">
        <f>INDEX('AEO 40'!V:V,MATCH('psgr LDVs'!$B33,'AEO 40'!$B:$B,0))</f>
        <v>34.336357</v>
      </c>
      <c r="S33">
        <f>INDEX('AEO 40'!W:W,MATCH('psgr LDVs'!$B33,'AEO 40'!$B:$B,0))</f>
        <v>34.319068999999999</v>
      </c>
      <c r="T33">
        <f>INDEX('AEO 40'!X:X,MATCH('psgr LDVs'!$B33,'AEO 40'!$B:$B,0))</f>
        <v>34.303936</v>
      </c>
      <c r="U33">
        <f>INDEX('AEO 40'!Y:Y,MATCH('psgr LDVs'!$B33,'AEO 40'!$B:$B,0))</f>
        <v>34.285034000000003</v>
      </c>
      <c r="V33">
        <f>INDEX('AEO 40'!Z:Z,MATCH('psgr LDVs'!$B33,'AEO 40'!$B:$B,0))</f>
        <v>34.259048</v>
      </c>
      <c r="W33">
        <f>INDEX('AEO 40'!AA:AA,MATCH('psgr LDVs'!$B33,'AEO 40'!$B:$B,0))</f>
        <v>34.230620999999999</v>
      </c>
      <c r="X33">
        <f>INDEX('AEO 40'!AB:AB,MATCH('psgr LDVs'!$B33,'AEO 40'!$B:$B,0))</f>
        <v>34.206336999999998</v>
      </c>
      <c r="Y33">
        <f>INDEX('AEO 40'!AC:AC,MATCH('psgr LDVs'!$B33,'AEO 40'!$B:$B,0))</f>
        <v>34.186405000000001</v>
      </c>
      <c r="Z33">
        <f>INDEX('AEO 40'!AD:AD,MATCH('psgr LDVs'!$B33,'AEO 40'!$B:$B,0))</f>
        <v>34.159382000000001</v>
      </c>
      <c r="AA33">
        <f>INDEX('AEO 40'!AE:AE,MATCH('psgr LDVs'!$B33,'AEO 40'!$B:$B,0))</f>
        <v>34.135489999999997</v>
      </c>
      <c r="AB33">
        <f>INDEX('AEO 40'!AF:AF,MATCH('psgr LDVs'!$B33,'AEO 40'!$B:$B,0))</f>
        <v>34.113357999999998</v>
      </c>
      <c r="AC33">
        <f>INDEX('AEO 40'!AG:AG,MATCH('psgr LDVs'!$B33,'AEO 40'!$B:$B,0))</f>
        <v>34.092205</v>
      </c>
      <c r="AD33">
        <f>INDEX('AEO 40'!AH:AH,MATCH('psgr LDVs'!$B33,'AEO 40'!$B:$B,0))</f>
        <v>34.066825999999999</v>
      </c>
      <c r="AE33">
        <f>INDEX('AEO 40'!AI:AI,MATCH('psgr LDVs'!$B33,'AEO 40'!$B:$B,0))</f>
        <v>34.039417</v>
      </c>
      <c r="AF33">
        <f>INDEX('AEO 40'!AJ:AJ,MATCH('psgr LDVs'!$B33,'AEO 40'!$B:$B,0))</f>
        <v>34.015148000000003</v>
      </c>
      <c r="AG33">
        <f>INDEX('AEO 40'!AK:AK,MATCH('psgr LDVs'!$B33,'AEO 40'!$B:$B,0))</f>
        <v>33.990993000000003</v>
      </c>
    </row>
    <row r="34" spans="1:33">
      <c r="A34" s="118" t="s">
        <v>113</v>
      </c>
      <c r="B34" s="111" t="s">
        <v>902</v>
      </c>
      <c r="C34">
        <f>INDEX('AEO 40'!G:G,MATCH('psgr LDVs'!$B34,'AEO 40'!$B:$B,0))</f>
        <v>29.55686</v>
      </c>
      <c r="D34">
        <f>INDEX('AEO 40'!H:H,MATCH('psgr LDVs'!$B34,'AEO 40'!$B:$B,0))</f>
        <v>30.560005</v>
      </c>
      <c r="E34">
        <f>INDEX('AEO 40'!I:I,MATCH('psgr LDVs'!$B34,'AEO 40'!$B:$B,0))</f>
        <v>31.066334000000001</v>
      </c>
      <c r="F34">
        <f>INDEX('AEO 40'!J:J,MATCH('psgr LDVs'!$B34,'AEO 40'!$B:$B,0))</f>
        <v>31.427596999999999</v>
      </c>
      <c r="G34">
        <f>INDEX('AEO 40'!K:K,MATCH('psgr LDVs'!$B34,'AEO 40'!$B:$B,0))</f>
        <v>31.681533999999999</v>
      </c>
      <c r="H34">
        <f>INDEX('AEO 40'!L:L,MATCH('psgr LDVs'!$B34,'AEO 40'!$B:$B,0))</f>
        <v>31.997173</v>
      </c>
      <c r="I34">
        <f>INDEX('AEO 40'!M:M,MATCH('psgr LDVs'!$B34,'AEO 40'!$B:$B,0))</f>
        <v>32.123885999999999</v>
      </c>
      <c r="J34">
        <f>INDEX('AEO 40'!N:N,MATCH('psgr LDVs'!$B34,'AEO 40'!$B:$B,0))</f>
        <v>32.132770999999998</v>
      </c>
      <c r="K34">
        <f>INDEX('AEO 40'!O:O,MATCH('psgr LDVs'!$B34,'AEO 40'!$B:$B,0))</f>
        <v>32.130611000000002</v>
      </c>
      <c r="L34">
        <f>INDEX('AEO 40'!P:P,MATCH('psgr LDVs'!$B34,'AEO 40'!$B:$B,0))</f>
        <v>32.118251999999998</v>
      </c>
      <c r="M34">
        <f>INDEX('AEO 40'!Q:Q,MATCH('psgr LDVs'!$B34,'AEO 40'!$B:$B,0))</f>
        <v>32.116740999999998</v>
      </c>
      <c r="N34">
        <f>INDEX('AEO 40'!R:R,MATCH('psgr LDVs'!$B34,'AEO 40'!$B:$B,0))</f>
        <v>32.099792000000001</v>
      </c>
      <c r="O34">
        <f>INDEX('AEO 40'!S:S,MATCH('psgr LDVs'!$B34,'AEO 40'!$B:$B,0))</f>
        <v>32.078986999999998</v>
      </c>
      <c r="P34">
        <f>INDEX('AEO 40'!T:T,MATCH('psgr LDVs'!$B34,'AEO 40'!$B:$B,0))</f>
        <v>32.053646000000001</v>
      </c>
      <c r="Q34">
        <f>INDEX('AEO 40'!U:U,MATCH('psgr LDVs'!$B34,'AEO 40'!$B:$B,0))</f>
        <v>32.035358000000002</v>
      </c>
      <c r="R34">
        <f>INDEX('AEO 40'!V:V,MATCH('psgr LDVs'!$B34,'AEO 40'!$B:$B,0))</f>
        <v>32.011780000000002</v>
      </c>
      <c r="S34">
        <f>INDEX('AEO 40'!W:W,MATCH('psgr LDVs'!$B34,'AEO 40'!$B:$B,0))</f>
        <v>31.985199000000001</v>
      </c>
      <c r="T34">
        <f>INDEX('AEO 40'!X:X,MATCH('psgr LDVs'!$B34,'AEO 40'!$B:$B,0))</f>
        <v>31.960155</v>
      </c>
      <c r="U34">
        <f>INDEX('AEO 40'!Y:Y,MATCH('psgr LDVs'!$B34,'AEO 40'!$B:$B,0))</f>
        <v>31.950474</v>
      </c>
      <c r="V34">
        <f>INDEX('AEO 40'!Z:Z,MATCH('psgr LDVs'!$B34,'AEO 40'!$B:$B,0))</f>
        <v>31.926682</v>
      </c>
      <c r="W34">
        <f>INDEX('AEO 40'!AA:AA,MATCH('psgr LDVs'!$B34,'AEO 40'!$B:$B,0))</f>
        <v>31.909835999999999</v>
      </c>
      <c r="X34">
        <f>INDEX('AEO 40'!AB:AB,MATCH('psgr LDVs'!$B34,'AEO 40'!$B:$B,0))</f>
        <v>31.894207000000002</v>
      </c>
      <c r="Y34">
        <f>INDEX('AEO 40'!AC:AC,MATCH('psgr LDVs'!$B34,'AEO 40'!$B:$B,0))</f>
        <v>31.879822000000001</v>
      </c>
      <c r="Z34">
        <f>INDEX('AEO 40'!AD:AD,MATCH('psgr LDVs'!$B34,'AEO 40'!$B:$B,0))</f>
        <v>31.863997999999999</v>
      </c>
      <c r="AA34">
        <f>INDEX('AEO 40'!AE:AE,MATCH('psgr LDVs'!$B34,'AEO 40'!$B:$B,0))</f>
        <v>31.851064999999998</v>
      </c>
      <c r="AB34">
        <f>INDEX('AEO 40'!AF:AF,MATCH('psgr LDVs'!$B34,'AEO 40'!$B:$B,0))</f>
        <v>31.837519</v>
      </c>
      <c r="AC34">
        <f>INDEX('AEO 40'!AG:AG,MATCH('psgr LDVs'!$B34,'AEO 40'!$B:$B,0))</f>
        <v>31.822821000000001</v>
      </c>
      <c r="AD34">
        <f>INDEX('AEO 40'!AH:AH,MATCH('psgr LDVs'!$B34,'AEO 40'!$B:$B,0))</f>
        <v>31.810343</v>
      </c>
      <c r="AE34">
        <f>INDEX('AEO 40'!AI:AI,MATCH('psgr LDVs'!$B34,'AEO 40'!$B:$B,0))</f>
        <v>31.794965999999999</v>
      </c>
      <c r="AF34">
        <f>INDEX('AEO 40'!AJ:AJ,MATCH('psgr LDVs'!$B34,'AEO 40'!$B:$B,0))</f>
        <v>31.781870000000001</v>
      </c>
      <c r="AG34">
        <f>INDEX('AEO 40'!AK:AK,MATCH('psgr LDVs'!$B34,'AEO 40'!$B:$B,0))</f>
        <v>31.769265999999998</v>
      </c>
    </row>
    <row r="35" spans="1:33">
      <c r="A35" s="118" t="s">
        <v>853</v>
      </c>
      <c r="B35" s="111" t="s">
        <v>903</v>
      </c>
      <c r="C35">
        <f>INDEX('AEO 40'!G:G,MATCH('psgr LDVs'!$B35,'AEO 40'!$B:$B,0))</f>
        <v>30.622246000000001</v>
      </c>
      <c r="D35">
        <f>INDEX('AEO 40'!H:H,MATCH('psgr LDVs'!$B35,'AEO 40'!$B:$B,0))</f>
        <v>31.605253000000001</v>
      </c>
      <c r="E35">
        <f>INDEX('AEO 40'!I:I,MATCH('psgr LDVs'!$B35,'AEO 40'!$B:$B,0))</f>
        <v>32.179554000000003</v>
      </c>
      <c r="F35">
        <f>INDEX('AEO 40'!J:J,MATCH('psgr LDVs'!$B35,'AEO 40'!$B:$B,0))</f>
        <v>32.467956999999998</v>
      </c>
      <c r="G35">
        <f>INDEX('AEO 40'!K:K,MATCH('psgr LDVs'!$B35,'AEO 40'!$B:$B,0))</f>
        <v>32.679893</v>
      </c>
      <c r="H35">
        <f>INDEX('AEO 40'!L:L,MATCH('psgr LDVs'!$B35,'AEO 40'!$B:$B,0))</f>
        <v>33.143794999999997</v>
      </c>
      <c r="I35">
        <f>INDEX('AEO 40'!M:M,MATCH('psgr LDVs'!$B35,'AEO 40'!$B:$B,0))</f>
        <v>33.203918000000002</v>
      </c>
      <c r="J35">
        <f>INDEX('AEO 40'!N:N,MATCH('psgr LDVs'!$B35,'AEO 40'!$B:$B,0))</f>
        <v>33.179671999999997</v>
      </c>
      <c r="K35">
        <f>INDEX('AEO 40'!O:O,MATCH('psgr LDVs'!$B35,'AEO 40'!$B:$B,0))</f>
        <v>33.157229999999998</v>
      </c>
      <c r="L35">
        <f>INDEX('AEO 40'!P:P,MATCH('psgr LDVs'!$B35,'AEO 40'!$B:$B,0))</f>
        <v>33.124744</v>
      </c>
      <c r="M35">
        <f>INDEX('AEO 40'!Q:Q,MATCH('psgr LDVs'!$B35,'AEO 40'!$B:$B,0))</f>
        <v>33.096722</v>
      </c>
      <c r="N35">
        <f>INDEX('AEO 40'!R:R,MATCH('psgr LDVs'!$B35,'AEO 40'!$B:$B,0))</f>
        <v>33.071339000000002</v>
      </c>
      <c r="O35">
        <f>INDEX('AEO 40'!S:S,MATCH('psgr LDVs'!$B35,'AEO 40'!$B:$B,0))</f>
        <v>33.032288000000001</v>
      </c>
      <c r="P35">
        <f>INDEX('AEO 40'!T:T,MATCH('psgr LDVs'!$B35,'AEO 40'!$B:$B,0))</f>
        <v>32.987822999999999</v>
      </c>
      <c r="Q35">
        <f>INDEX('AEO 40'!U:U,MATCH('psgr LDVs'!$B35,'AEO 40'!$B:$B,0))</f>
        <v>32.946789000000003</v>
      </c>
      <c r="R35">
        <f>INDEX('AEO 40'!V:V,MATCH('psgr LDVs'!$B35,'AEO 40'!$B:$B,0))</f>
        <v>32.911011000000002</v>
      </c>
      <c r="S35">
        <f>INDEX('AEO 40'!W:W,MATCH('psgr LDVs'!$B35,'AEO 40'!$B:$B,0))</f>
        <v>32.895007999999997</v>
      </c>
      <c r="T35">
        <f>INDEX('AEO 40'!X:X,MATCH('psgr LDVs'!$B35,'AEO 40'!$B:$B,0))</f>
        <v>32.851913000000003</v>
      </c>
      <c r="U35">
        <f>INDEX('AEO 40'!Y:Y,MATCH('psgr LDVs'!$B35,'AEO 40'!$B:$B,0))</f>
        <v>32.818314000000001</v>
      </c>
      <c r="V35">
        <f>INDEX('AEO 40'!Z:Z,MATCH('psgr LDVs'!$B35,'AEO 40'!$B:$B,0))</f>
        <v>32.777790000000003</v>
      </c>
      <c r="W35">
        <f>INDEX('AEO 40'!AA:AA,MATCH('psgr LDVs'!$B35,'AEO 40'!$B:$B,0))</f>
        <v>32.736030999999997</v>
      </c>
      <c r="X35">
        <f>INDEX('AEO 40'!AB:AB,MATCH('psgr LDVs'!$B35,'AEO 40'!$B:$B,0))</f>
        <v>32.696677999999999</v>
      </c>
      <c r="Y35">
        <f>INDEX('AEO 40'!AC:AC,MATCH('psgr LDVs'!$B35,'AEO 40'!$B:$B,0))</f>
        <v>32.661732000000001</v>
      </c>
      <c r="Z35">
        <f>INDEX('AEO 40'!AD:AD,MATCH('psgr LDVs'!$B35,'AEO 40'!$B:$B,0))</f>
        <v>32.618389000000001</v>
      </c>
      <c r="AA35">
        <f>INDEX('AEO 40'!AE:AE,MATCH('psgr LDVs'!$B35,'AEO 40'!$B:$B,0))</f>
        <v>32.578406999999999</v>
      </c>
      <c r="AB35">
        <f>INDEX('AEO 40'!AF:AF,MATCH('psgr LDVs'!$B35,'AEO 40'!$B:$B,0))</f>
        <v>32.533005000000003</v>
      </c>
      <c r="AC35">
        <f>INDEX('AEO 40'!AG:AG,MATCH('psgr LDVs'!$B35,'AEO 40'!$B:$B,0))</f>
        <v>32.495533000000002</v>
      </c>
      <c r="AD35">
        <f>INDEX('AEO 40'!AH:AH,MATCH('psgr LDVs'!$B35,'AEO 40'!$B:$B,0))</f>
        <v>32.456966000000001</v>
      </c>
      <c r="AE35">
        <f>INDEX('AEO 40'!AI:AI,MATCH('psgr LDVs'!$B35,'AEO 40'!$B:$B,0))</f>
        <v>32.419879999999999</v>
      </c>
      <c r="AF35">
        <f>INDEX('AEO 40'!AJ:AJ,MATCH('psgr LDVs'!$B35,'AEO 40'!$B:$B,0))</f>
        <v>32.378104999999998</v>
      </c>
      <c r="AG35">
        <f>INDEX('AEO 40'!AK:AK,MATCH('psgr LDVs'!$B35,'AEO 40'!$B:$B,0))</f>
        <v>32.336609000000003</v>
      </c>
    </row>
    <row r="36" spans="1:33">
      <c r="A36" s="118" t="s">
        <v>853</v>
      </c>
      <c r="B36" s="111" t="s">
        <v>904</v>
      </c>
      <c r="C36">
        <f>INDEX('AEO 40'!G:G,MATCH('psgr LDVs'!$B36,'AEO 40'!$B:$B,0))</f>
        <v>29.502110999999999</v>
      </c>
      <c r="D36">
        <f>INDEX('AEO 40'!H:H,MATCH('psgr LDVs'!$B36,'AEO 40'!$B:$B,0))</f>
        <v>30.504111999999999</v>
      </c>
      <c r="E36">
        <f>INDEX('AEO 40'!I:I,MATCH('psgr LDVs'!$B36,'AEO 40'!$B:$B,0))</f>
        <v>31.009266</v>
      </c>
      <c r="F36">
        <f>INDEX('AEO 40'!J:J,MATCH('psgr LDVs'!$B36,'AEO 40'!$B:$B,0))</f>
        <v>31.374596</v>
      </c>
      <c r="G36">
        <f>INDEX('AEO 40'!K:K,MATCH('psgr LDVs'!$B36,'AEO 40'!$B:$B,0))</f>
        <v>31.631080999999998</v>
      </c>
      <c r="H36">
        <f>INDEX('AEO 40'!L:L,MATCH('psgr LDVs'!$B36,'AEO 40'!$B:$B,0))</f>
        <v>31.944258000000001</v>
      </c>
      <c r="I36">
        <f>INDEX('AEO 40'!M:M,MATCH('psgr LDVs'!$B36,'AEO 40'!$B:$B,0))</f>
        <v>32.076157000000002</v>
      </c>
      <c r="J36">
        <f>INDEX('AEO 40'!N:N,MATCH('psgr LDVs'!$B36,'AEO 40'!$B:$B,0))</f>
        <v>32.08567</v>
      </c>
      <c r="K36">
        <f>INDEX('AEO 40'!O:O,MATCH('psgr LDVs'!$B36,'AEO 40'!$B:$B,0))</f>
        <v>32.083663999999999</v>
      </c>
      <c r="L36">
        <f>INDEX('AEO 40'!P:P,MATCH('psgr LDVs'!$B36,'AEO 40'!$B:$B,0))</f>
        <v>32.071297000000001</v>
      </c>
      <c r="M36">
        <f>INDEX('AEO 40'!Q:Q,MATCH('psgr LDVs'!$B36,'AEO 40'!$B:$B,0))</f>
        <v>32.069775</v>
      </c>
      <c r="N36">
        <f>INDEX('AEO 40'!R:R,MATCH('psgr LDVs'!$B36,'AEO 40'!$B:$B,0))</f>
        <v>32.052813999999998</v>
      </c>
      <c r="O36">
        <f>INDEX('AEO 40'!S:S,MATCH('psgr LDVs'!$B36,'AEO 40'!$B:$B,0))</f>
        <v>32.032027999999997</v>
      </c>
      <c r="P36">
        <f>INDEX('AEO 40'!T:T,MATCH('psgr LDVs'!$B36,'AEO 40'!$B:$B,0))</f>
        <v>32.006858999999999</v>
      </c>
      <c r="Q36">
        <f>INDEX('AEO 40'!U:U,MATCH('psgr LDVs'!$B36,'AEO 40'!$B:$B,0))</f>
        <v>31.988849999999999</v>
      </c>
      <c r="R36">
        <f>INDEX('AEO 40'!V:V,MATCH('psgr LDVs'!$B36,'AEO 40'!$B:$B,0))</f>
        <v>31.965149</v>
      </c>
      <c r="S36">
        <f>INDEX('AEO 40'!W:W,MATCH('psgr LDVs'!$B36,'AEO 40'!$B:$B,0))</f>
        <v>31.938510999999998</v>
      </c>
      <c r="T36">
        <f>INDEX('AEO 40'!X:X,MATCH('psgr LDVs'!$B36,'AEO 40'!$B:$B,0))</f>
        <v>31.913309000000002</v>
      </c>
      <c r="U36">
        <f>INDEX('AEO 40'!Y:Y,MATCH('psgr LDVs'!$B36,'AEO 40'!$B:$B,0))</f>
        <v>31.903884999999999</v>
      </c>
      <c r="V36">
        <f>INDEX('AEO 40'!Z:Z,MATCH('psgr LDVs'!$B36,'AEO 40'!$B:$B,0))</f>
        <v>31.879961000000002</v>
      </c>
      <c r="W36">
        <f>INDEX('AEO 40'!AA:AA,MATCH('psgr LDVs'!$B36,'AEO 40'!$B:$B,0))</f>
        <v>31.863143999999998</v>
      </c>
      <c r="X36">
        <f>INDEX('AEO 40'!AB:AB,MATCH('psgr LDVs'!$B36,'AEO 40'!$B:$B,0))</f>
        <v>31.847632999999998</v>
      </c>
      <c r="Y36">
        <f>INDEX('AEO 40'!AC:AC,MATCH('psgr LDVs'!$B36,'AEO 40'!$B:$B,0))</f>
        <v>31.833341999999998</v>
      </c>
      <c r="Z36">
        <f>INDEX('AEO 40'!AD:AD,MATCH('psgr LDVs'!$B36,'AEO 40'!$B:$B,0))</f>
        <v>31.817549</v>
      </c>
      <c r="AA36">
        <f>INDEX('AEO 40'!AE:AE,MATCH('psgr LDVs'!$B36,'AEO 40'!$B:$B,0))</f>
        <v>31.804779</v>
      </c>
      <c r="AB36">
        <f>INDEX('AEO 40'!AF:AF,MATCH('psgr LDVs'!$B36,'AEO 40'!$B:$B,0))</f>
        <v>31.791487</v>
      </c>
      <c r="AC36">
        <f>INDEX('AEO 40'!AG:AG,MATCH('psgr LDVs'!$B36,'AEO 40'!$B:$B,0))</f>
        <v>31.776972000000001</v>
      </c>
      <c r="AD36">
        <f>INDEX('AEO 40'!AH:AH,MATCH('psgr LDVs'!$B36,'AEO 40'!$B:$B,0))</f>
        <v>31.764709</v>
      </c>
      <c r="AE36">
        <f>INDEX('AEO 40'!AI:AI,MATCH('psgr LDVs'!$B36,'AEO 40'!$B:$B,0))</f>
        <v>31.749523</v>
      </c>
      <c r="AF36">
        <f>INDEX('AEO 40'!AJ:AJ,MATCH('psgr LDVs'!$B36,'AEO 40'!$B:$B,0))</f>
        <v>31.736805</v>
      </c>
      <c r="AG36">
        <f>INDEX('AEO 40'!AK:AK,MATCH('psgr LDVs'!$B36,'AEO 40'!$B:$B,0))</f>
        <v>31.724529</v>
      </c>
    </row>
    <row r="37" spans="1:33">
      <c r="A37" s="118" t="s">
        <v>854</v>
      </c>
      <c r="B37" s="111" t="s">
        <v>905</v>
      </c>
      <c r="C37">
        <f>INDEX('AEO 40'!G:G,MATCH('psgr LDVs'!$B37,'AEO 40'!$B:$B,0))</f>
        <v>0</v>
      </c>
      <c r="D37">
        <f>INDEX('AEO 40'!H:H,MATCH('psgr LDVs'!$B37,'AEO 40'!$B:$B,0))</f>
        <v>0</v>
      </c>
      <c r="E37">
        <f>INDEX('AEO 40'!I:I,MATCH('psgr LDVs'!$B37,'AEO 40'!$B:$B,0))</f>
        <v>0</v>
      </c>
      <c r="F37">
        <f>INDEX('AEO 40'!J:J,MATCH('psgr LDVs'!$B37,'AEO 40'!$B:$B,0))</f>
        <v>0</v>
      </c>
      <c r="G37">
        <f>INDEX('AEO 40'!K:K,MATCH('psgr LDVs'!$B37,'AEO 40'!$B:$B,0))</f>
        <v>0</v>
      </c>
      <c r="H37">
        <f>INDEX('AEO 40'!L:L,MATCH('psgr LDVs'!$B37,'AEO 40'!$B:$B,0))</f>
        <v>0</v>
      </c>
      <c r="I37">
        <f>INDEX('AEO 40'!M:M,MATCH('psgr LDVs'!$B37,'AEO 40'!$B:$B,0))</f>
        <v>0</v>
      </c>
      <c r="J37">
        <f>INDEX('AEO 40'!N:N,MATCH('psgr LDVs'!$B37,'AEO 40'!$B:$B,0))</f>
        <v>0</v>
      </c>
      <c r="K37">
        <f>INDEX('AEO 40'!O:O,MATCH('psgr LDVs'!$B37,'AEO 40'!$B:$B,0))</f>
        <v>0</v>
      </c>
      <c r="L37">
        <f>INDEX('AEO 40'!P:P,MATCH('psgr LDVs'!$B37,'AEO 40'!$B:$B,0))</f>
        <v>0</v>
      </c>
      <c r="M37">
        <f>INDEX('AEO 40'!Q:Q,MATCH('psgr LDVs'!$B37,'AEO 40'!$B:$B,0))</f>
        <v>0</v>
      </c>
      <c r="N37">
        <f>INDEX('AEO 40'!R:R,MATCH('psgr LDVs'!$B37,'AEO 40'!$B:$B,0))</f>
        <v>0</v>
      </c>
      <c r="O37">
        <f>INDEX('AEO 40'!S:S,MATCH('psgr LDVs'!$B37,'AEO 40'!$B:$B,0))</f>
        <v>0</v>
      </c>
      <c r="P37">
        <f>INDEX('AEO 40'!T:T,MATCH('psgr LDVs'!$B37,'AEO 40'!$B:$B,0))</f>
        <v>0</v>
      </c>
      <c r="Q37">
        <f>INDEX('AEO 40'!U:U,MATCH('psgr LDVs'!$B37,'AEO 40'!$B:$B,0))</f>
        <v>0</v>
      </c>
      <c r="R37">
        <f>INDEX('AEO 40'!V:V,MATCH('psgr LDVs'!$B37,'AEO 40'!$B:$B,0))</f>
        <v>0</v>
      </c>
      <c r="S37">
        <f>INDEX('AEO 40'!W:W,MATCH('psgr LDVs'!$B37,'AEO 40'!$B:$B,0))</f>
        <v>0</v>
      </c>
      <c r="T37">
        <f>INDEX('AEO 40'!X:X,MATCH('psgr LDVs'!$B37,'AEO 40'!$B:$B,0))</f>
        <v>0</v>
      </c>
      <c r="U37">
        <f>INDEX('AEO 40'!Y:Y,MATCH('psgr LDVs'!$B37,'AEO 40'!$B:$B,0))</f>
        <v>0</v>
      </c>
      <c r="V37">
        <f>INDEX('AEO 40'!Z:Z,MATCH('psgr LDVs'!$B37,'AEO 40'!$B:$B,0))</f>
        <v>0</v>
      </c>
      <c r="W37">
        <f>INDEX('AEO 40'!AA:AA,MATCH('psgr LDVs'!$B37,'AEO 40'!$B:$B,0))</f>
        <v>0</v>
      </c>
      <c r="X37">
        <f>INDEX('AEO 40'!AB:AB,MATCH('psgr LDVs'!$B37,'AEO 40'!$B:$B,0))</f>
        <v>0</v>
      </c>
      <c r="Y37">
        <f>INDEX('AEO 40'!AC:AC,MATCH('psgr LDVs'!$B37,'AEO 40'!$B:$B,0))</f>
        <v>0</v>
      </c>
      <c r="Z37">
        <f>INDEX('AEO 40'!AD:AD,MATCH('psgr LDVs'!$B37,'AEO 40'!$B:$B,0))</f>
        <v>0</v>
      </c>
      <c r="AA37">
        <f>INDEX('AEO 40'!AE:AE,MATCH('psgr LDVs'!$B37,'AEO 40'!$B:$B,0))</f>
        <v>0</v>
      </c>
      <c r="AB37">
        <f>INDEX('AEO 40'!AF:AF,MATCH('psgr LDVs'!$B37,'AEO 40'!$B:$B,0))</f>
        <v>0</v>
      </c>
      <c r="AC37">
        <f>INDEX('AEO 40'!AG:AG,MATCH('psgr LDVs'!$B37,'AEO 40'!$B:$B,0))</f>
        <v>0</v>
      </c>
      <c r="AD37">
        <f>INDEX('AEO 40'!AH:AH,MATCH('psgr LDVs'!$B37,'AEO 40'!$B:$B,0))</f>
        <v>0</v>
      </c>
      <c r="AE37">
        <f>INDEX('AEO 40'!AI:AI,MATCH('psgr LDVs'!$B37,'AEO 40'!$B:$B,0))</f>
        <v>0</v>
      </c>
      <c r="AF37">
        <f>INDEX('AEO 40'!AJ:AJ,MATCH('psgr LDVs'!$B37,'AEO 40'!$B:$B,0))</f>
        <v>0</v>
      </c>
      <c r="AG37">
        <f>INDEX('AEO 40'!AK:AK,MATCH('psgr LDVs'!$B37,'AEO 40'!$B:$B,0))</f>
        <v>0</v>
      </c>
    </row>
    <row r="38" spans="1:33">
      <c r="A38" s="118" t="s">
        <v>854</v>
      </c>
      <c r="B38" s="111" t="s">
        <v>906</v>
      </c>
      <c r="C38">
        <f>INDEX('AEO 40'!G:G,MATCH('psgr LDVs'!$B38,'AEO 40'!$B:$B,0))</f>
        <v>37.807884000000001</v>
      </c>
      <c r="D38">
        <f>INDEX('AEO 40'!H:H,MATCH('psgr LDVs'!$B38,'AEO 40'!$B:$B,0))</f>
        <v>38.799689999999998</v>
      </c>
      <c r="E38">
        <f>INDEX('AEO 40'!I:I,MATCH('psgr LDVs'!$B38,'AEO 40'!$B:$B,0))</f>
        <v>38.842461</v>
      </c>
      <c r="F38">
        <f>INDEX('AEO 40'!J:J,MATCH('psgr LDVs'!$B38,'AEO 40'!$B:$B,0))</f>
        <v>38.809654000000002</v>
      </c>
      <c r="G38">
        <f>INDEX('AEO 40'!K:K,MATCH('psgr LDVs'!$B38,'AEO 40'!$B:$B,0))</f>
        <v>38.952423000000003</v>
      </c>
      <c r="H38">
        <f>INDEX('AEO 40'!L:L,MATCH('psgr LDVs'!$B38,'AEO 40'!$B:$B,0))</f>
        <v>38.998772000000002</v>
      </c>
      <c r="I38">
        <f>INDEX('AEO 40'!M:M,MATCH('psgr LDVs'!$B38,'AEO 40'!$B:$B,0))</f>
        <v>38.980716999999999</v>
      </c>
      <c r="J38">
        <f>INDEX('AEO 40'!N:N,MATCH('psgr LDVs'!$B38,'AEO 40'!$B:$B,0))</f>
        <v>38.968319000000001</v>
      </c>
      <c r="K38">
        <f>INDEX('AEO 40'!O:O,MATCH('psgr LDVs'!$B38,'AEO 40'!$B:$B,0))</f>
        <v>38.987118000000002</v>
      </c>
      <c r="L38">
        <f>INDEX('AEO 40'!P:P,MATCH('psgr LDVs'!$B38,'AEO 40'!$B:$B,0))</f>
        <v>39.008662999999999</v>
      </c>
      <c r="M38">
        <f>INDEX('AEO 40'!Q:Q,MATCH('psgr LDVs'!$B38,'AEO 40'!$B:$B,0))</f>
        <v>39.052441000000002</v>
      </c>
      <c r="N38">
        <f>INDEX('AEO 40'!R:R,MATCH('psgr LDVs'!$B38,'AEO 40'!$B:$B,0))</f>
        <v>39.070346999999998</v>
      </c>
      <c r="O38">
        <f>INDEX('AEO 40'!S:S,MATCH('psgr LDVs'!$B38,'AEO 40'!$B:$B,0))</f>
        <v>39.100074999999997</v>
      </c>
      <c r="P38">
        <f>INDEX('AEO 40'!T:T,MATCH('psgr LDVs'!$B38,'AEO 40'!$B:$B,0))</f>
        <v>39.154696999999999</v>
      </c>
      <c r="Q38">
        <f>INDEX('AEO 40'!U:U,MATCH('psgr LDVs'!$B38,'AEO 40'!$B:$B,0))</f>
        <v>39.224575000000002</v>
      </c>
      <c r="R38">
        <f>INDEX('AEO 40'!V:V,MATCH('psgr LDVs'!$B38,'AEO 40'!$B:$B,0))</f>
        <v>39.296847999999997</v>
      </c>
      <c r="S38">
        <f>INDEX('AEO 40'!W:W,MATCH('psgr LDVs'!$B38,'AEO 40'!$B:$B,0))</f>
        <v>39.371372000000001</v>
      </c>
      <c r="T38">
        <f>INDEX('AEO 40'!X:X,MATCH('psgr LDVs'!$B38,'AEO 40'!$B:$B,0))</f>
        <v>39.457985000000001</v>
      </c>
      <c r="U38">
        <f>INDEX('AEO 40'!Y:Y,MATCH('psgr LDVs'!$B38,'AEO 40'!$B:$B,0))</f>
        <v>39.552101</v>
      </c>
      <c r="V38">
        <f>INDEX('AEO 40'!Z:Z,MATCH('psgr LDVs'!$B38,'AEO 40'!$B:$B,0))</f>
        <v>39.651665000000001</v>
      </c>
      <c r="W38">
        <f>INDEX('AEO 40'!AA:AA,MATCH('psgr LDVs'!$B38,'AEO 40'!$B:$B,0))</f>
        <v>39.760478999999997</v>
      </c>
      <c r="X38">
        <f>INDEX('AEO 40'!AB:AB,MATCH('psgr LDVs'!$B38,'AEO 40'!$B:$B,0))</f>
        <v>39.875320000000002</v>
      </c>
      <c r="Y38">
        <f>INDEX('AEO 40'!AC:AC,MATCH('psgr LDVs'!$B38,'AEO 40'!$B:$B,0))</f>
        <v>39.989348999999997</v>
      </c>
      <c r="Z38">
        <f>INDEX('AEO 40'!AD:AD,MATCH('psgr LDVs'!$B38,'AEO 40'!$B:$B,0))</f>
        <v>40.106861000000002</v>
      </c>
      <c r="AA38">
        <f>INDEX('AEO 40'!AE:AE,MATCH('psgr LDVs'!$B38,'AEO 40'!$B:$B,0))</f>
        <v>40.228512000000002</v>
      </c>
      <c r="AB38">
        <f>INDEX('AEO 40'!AF:AF,MATCH('psgr LDVs'!$B38,'AEO 40'!$B:$B,0))</f>
        <v>40.351573999999999</v>
      </c>
      <c r="AC38">
        <f>INDEX('AEO 40'!AG:AG,MATCH('psgr LDVs'!$B38,'AEO 40'!$B:$B,0))</f>
        <v>40.465255999999997</v>
      </c>
      <c r="AD38">
        <f>INDEX('AEO 40'!AH:AH,MATCH('psgr LDVs'!$B38,'AEO 40'!$B:$B,0))</f>
        <v>40.573878999999998</v>
      </c>
      <c r="AE38">
        <f>INDEX('AEO 40'!AI:AI,MATCH('psgr LDVs'!$B38,'AEO 40'!$B:$B,0))</f>
        <v>40.674187000000003</v>
      </c>
      <c r="AF38">
        <f>INDEX('AEO 40'!AJ:AJ,MATCH('psgr LDVs'!$B38,'AEO 40'!$B:$B,0))</f>
        <v>40.771259000000001</v>
      </c>
      <c r="AG38">
        <f>INDEX('AEO 40'!AK:AK,MATCH('psgr LDVs'!$B38,'AEO 40'!$B:$B,0))</f>
        <v>40.860550000000003</v>
      </c>
    </row>
    <row r="39" spans="1:33">
      <c r="A39" s="118"/>
      <c r="B39" s="111" t="s">
        <v>907</v>
      </c>
      <c r="C39">
        <f>INDEX('AEO 40'!G:G,MATCH('psgr LDVs'!$B39,'AEO 40'!$B:$B,0))</f>
        <v>31.765070000000001</v>
      </c>
      <c r="D39">
        <f>INDEX('AEO 40'!H:H,MATCH('psgr LDVs'!$B39,'AEO 40'!$B:$B,0))</f>
        <v>32.790131000000002</v>
      </c>
      <c r="E39">
        <f>INDEX('AEO 40'!I:I,MATCH('psgr LDVs'!$B39,'AEO 40'!$B:$B,0))</f>
        <v>33.304336999999997</v>
      </c>
      <c r="F39">
        <f>INDEX('AEO 40'!J:J,MATCH('psgr LDVs'!$B39,'AEO 40'!$B:$B,0))</f>
        <v>33.675227999999997</v>
      </c>
      <c r="G39">
        <f>INDEX('AEO 40'!K:K,MATCH('psgr LDVs'!$B39,'AEO 40'!$B:$B,0))</f>
        <v>33.948895</v>
      </c>
      <c r="H39">
        <f>INDEX('AEO 40'!L:L,MATCH('psgr LDVs'!$B39,'AEO 40'!$B:$B,0))</f>
        <v>34.370635999999998</v>
      </c>
      <c r="I39">
        <f>INDEX('AEO 40'!M:M,MATCH('psgr LDVs'!$B39,'AEO 40'!$B:$B,0))</f>
        <v>34.850887</v>
      </c>
      <c r="J39">
        <f>INDEX('AEO 40'!N:N,MATCH('psgr LDVs'!$B39,'AEO 40'!$B:$B,0))</f>
        <v>34.987330999999998</v>
      </c>
      <c r="K39">
        <f>INDEX('AEO 40'!O:O,MATCH('psgr LDVs'!$B39,'AEO 40'!$B:$B,0))</f>
        <v>35.027724999999997</v>
      </c>
      <c r="L39">
        <f>INDEX('AEO 40'!P:P,MATCH('psgr LDVs'!$B39,'AEO 40'!$B:$B,0))</f>
        <v>35.055889000000001</v>
      </c>
      <c r="M39">
        <f>INDEX('AEO 40'!Q:Q,MATCH('psgr LDVs'!$B39,'AEO 40'!$B:$B,0))</f>
        <v>35.139995999999996</v>
      </c>
      <c r="N39">
        <f>INDEX('AEO 40'!R:R,MATCH('psgr LDVs'!$B39,'AEO 40'!$B:$B,0))</f>
        <v>35.184066999999999</v>
      </c>
      <c r="O39">
        <f>INDEX('AEO 40'!S:S,MATCH('psgr LDVs'!$B39,'AEO 40'!$B:$B,0))</f>
        <v>35.253815000000003</v>
      </c>
      <c r="P39">
        <f>INDEX('AEO 40'!T:T,MATCH('psgr LDVs'!$B39,'AEO 40'!$B:$B,0))</f>
        <v>35.313755</v>
      </c>
      <c r="Q39">
        <f>INDEX('AEO 40'!U:U,MATCH('psgr LDVs'!$B39,'AEO 40'!$B:$B,0))</f>
        <v>35.395432</v>
      </c>
      <c r="R39">
        <f>INDEX('AEO 40'!V:V,MATCH('psgr LDVs'!$B39,'AEO 40'!$B:$B,0))</f>
        <v>35.447819000000003</v>
      </c>
      <c r="S39">
        <f>INDEX('AEO 40'!W:W,MATCH('psgr LDVs'!$B39,'AEO 40'!$B:$B,0))</f>
        <v>35.509632000000003</v>
      </c>
      <c r="T39">
        <f>INDEX('AEO 40'!X:X,MATCH('psgr LDVs'!$B39,'AEO 40'!$B:$B,0))</f>
        <v>35.580489999999998</v>
      </c>
      <c r="U39">
        <f>INDEX('AEO 40'!Y:Y,MATCH('psgr LDVs'!$B39,'AEO 40'!$B:$B,0))</f>
        <v>35.672145999999998</v>
      </c>
      <c r="V39">
        <f>INDEX('AEO 40'!Z:Z,MATCH('psgr LDVs'!$B39,'AEO 40'!$B:$B,0))</f>
        <v>35.736598999999998</v>
      </c>
      <c r="W39">
        <f>INDEX('AEO 40'!AA:AA,MATCH('psgr LDVs'!$B39,'AEO 40'!$B:$B,0))</f>
        <v>35.815669999999997</v>
      </c>
      <c r="X39">
        <f>INDEX('AEO 40'!AB:AB,MATCH('psgr LDVs'!$B39,'AEO 40'!$B:$B,0))</f>
        <v>35.866309999999999</v>
      </c>
      <c r="Y39">
        <f>INDEX('AEO 40'!AC:AC,MATCH('psgr LDVs'!$B39,'AEO 40'!$B:$B,0))</f>
        <v>35.911537000000003</v>
      </c>
      <c r="Z39">
        <f>INDEX('AEO 40'!AD:AD,MATCH('psgr LDVs'!$B39,'AEO 40'!$B:$B,0))</f>
        <v>35.962077999999998</v>
      </c>
      <c r="AA39">
        <f>INDEX('AEO 40'!AE:AE,MATCH('psgr LDVs'!$B39,'AEO 40'!$B:$B,0))</f>
        <v>36.021683000000003</v>
      </c>
      <c r="AB39">
        <f>INDEX('AEO 40'!AF:AF,MATCH('psgr LDVs'!$B39,'AEO 40'!$B:$B,0))</f>
        <v>36.090629999999997</v>
      </c>
      <c r="AC39">
        <f>INDEX('AEO 40'!AG:AG,MATCH('psgr LDVs'!$B39,'AEO 40'!$B:$B,0))</f>
        <v>36.147751</v>
      </c>
      <c r="AD39">
        <f>INDEX('AEO 40'!AH:AH,MATCH('psgr LDVs'!$B39,'AEO 40'!$B:$B,0))</f>
        <v>36.213341</v>
      </c>
      <c r="AE39">
        <f>INDEX('AEO 40'!AI:AI,MATCH('psgr LDVs'!$B39,'AEO 40'!$B:$B,0))</f>
        <v>36.274783999999997</v>
      </c>
      <c r="AF39">
        <f>INDEX('AEO 40'!AJ:AJ,MATCH('psgr LDVs'!$B39,'AEO 40'!$B:$B,0))</f>
        <v>36.358317999999997</v>
      </c>
      <c r="AG39">
        <f>INDEX('AEO 40'!AK:AK,MATCH('psgr LDVs'!$B39,'AEO 40'!$B:$B,0))</f>
        <v>36.442936000000003</v>
      </c>
    </row>
    <row r="40" spans="1:33">
      <c r="D40" s="15"/>
    </row>
    <row r="41" spans="1:33" s="1" customFormat="1">
      <c r="A41" s="1" t="s">
        <v>3040</v>
      </c>
      <c r="C41" s="1">
        <v>2020</v>
      </c>
      <c r="D41" s="1">
        <v>2021</v>
      </c>
      <c r="E41" s="1">
        <v>2022</v>
      </c>
      <c r="F41" s="1">
        <v>2023</v>
      </c>
      <c r="G41" s="1">
        <v>2024</v>
      </c>
      <c r="H41" s="1">
        <v>2025</v>
      </c>
      <c r="I41" s="1">
        <v>2026</v>
      </c>
      <c r="J41" s="1">
        <v>2027</v>
      </c>
      <c r="K41" s="1">
        <v>2028</v>
      </c>
      <c r="L41" s="1">
        <v>2029</v>
      </c>
      <c r="M41" s="1">
        <v>2030</v>
      </c>
      <c r="N41" s="1">
        <v>2031</v>
      </c>
      <c r="O41" s="1">
        <v>2032</v>
      </c>
      <c r="P41" s="1">
        <v>2033</v>
      </c>
      <c r="Q41" s="1">
        <v>2034</v>
      </c>
      <c r="R41" s="1">
        <v>2035</v>
      </c>
      <c r="S41" s="1">
        <v>2036</v>
      </c>
      <c r="T41" s="1">
        <v>2037</v>
      </c>
      <c r="U41" s="1">
        <v>2038</v>
      </c>
      <c r="V41" s="1">
        <v>2039</v>
      </c>
      <c r="W41" s="1">
        <v>2040</v>
      </c>
      <c r="X41" s="1">
        <v>2041</v>
      </c>
      <c r="Y41" s="1">
        <v>2042</v>
      </c>
      <c r="Z41" s="1">
        <v>2043</v>
      </c>
      <c r="AA41" s="1">
        <v>2044</v>
      </c>
      <c r="AB41" s="1">
        <v>2045</v>
      </c>
      <c r="AC41" s="1">
        <v>2046</v>
      </c>
      <c r="AD41" s="1">
        <v>2047</v>
      </c>
      <c r="AE41" s="1">
        <v>2048</v>
      </c>
      <c r="AF41" s="1">
        <v>2049</v>
      </c>
      <c r="AG41" s="1">
        <v>2050</v>
      </c>
    </row>
    <row r="42" spans="1:33">
      <c r="A42" s="118" t="s">
        <v>114</v>
      </c>
      <c r="B42" s="111" t="s">
        <v>916</v>
      </c>
      <c r="C42">
        <f>INDEX('AEO 38'!G:G,MATCH('psgr LDVs'!$B42,'AEO 38'!$B:$B,0))</f>
        <v>4430.5400390000004</v>
      </c>
      <c r="D42">
        <f>INDEX('AEO 38'!H:H,MATCH('psgr LDVs'!$B42,'AEO 38'!$B:$B,0))</f>
        <v>4768.9262699999999</v>
      </c>
      <c r="E42">
        <f>INDEX('AEO 38'!I:I,MATCH('psgr LDVs'!$B42,'AEO 38'!$B:$B,0))</f>
        <v>5242.6860349999997</v>
      </c>
      <c r="F42">
        <f>INDEX('AEO 38'!J:J,MATCH('psgr LDVs'!$B42,'AEO 38'!$B:$B,0))</f>
        <v>5277.4257809999999</v>
      </c>
      <c r="G42">
        <f>INDEX('AEO 38'!K:K,MATCH('psgr LDVs'!$B42,'AEO 38'!$B:$B,0))</f>
        <v>5332.482422</v>
      </c>
      <c r="H42">
        <f>INDEX('AEO 38'!L:L,MATCH('psgr LDVs'!$B42,'AEO 38'!$B:$B,0))</f>
        <v>5366.3647460000002</v>
      </c>
      <c r="I42">
        <f>INDEX('AEO 38'!M:M,MATCH('psgr LDVs'!$B42,'AEO 38'!$B:$B,0))</f>
        <v>5276.0283200000003</v>
      </c>
      <c r="J42">
        <f>INDEX('AEO 38'!N:N,MATCH('psgr LDVs'!$B42,'AEO 38'!$B:$B,0))</f>
        <v>5157.7226559999999</v>
      </c>
      <c r="K42">
        <f>INDEX('AEO 38'!O:O,MATCH('psgr LDVs'!$B42,'AEO 38'!$B:$B,0))</f>
        <v>5160.4291990000002</v>
      </c>
      <c r="L42">
        <f>INDEX('AEO 38'!P:P,MATCH('psgr LDVs'!$B42,'AEO 38'!$B:$B,0))</f>
        <v>5150.4785160000001</v>
      </c>
      <c r="M42">
        <f>INDEX('AEO 38'!Q:Q,MATCH('psgr LDVs'!$B42,'AEO 38'!$B:$B,0))</f>
        <v>5149.1210940000001</v>
      </c>
      <c r="N42">
        <f>INDEX('AEO 38'!R:R,MATCH('psgr LDVs'!$B42,'AEO 38'!$B:$B,0))</f>
        <v>5129.0278319999998</v>
      </c>
      <c r="O42">
        <f>INDEX('AEO 38'!S:S,MATCH('psgr LDVs'!$B42,'AEO 38'!$B:$B,0))</f>
        <v>5123.6499020000001</v>
      </c>
      <c r="P42">
        <f>INDEX('AEO 38'!T:T,MATCH('psgr LDVs'!$B42,'AEO 38'!$B:$B,0))</f>
        <v>5107.1650390000004</v>
      </c>
      <c r="Q42">
        <f>INDEX('AEO 38'!U:U,MATCH('psgr LDVs'!$B42,'AEO 38'!$B:$B,0))</f>
        <v>5106.6157229999999</v>
      </c>
      <c r="R42">
        <f>INDEX('AEO 38'!V:V,MATCH('psgr LDVs'!$B42,'AEO 38'!$B:$B,0))</f>
        <v>5067.029297</v>
      </c>
      <c r="S42">
        <f>INDEX('AEO 38'!W:W,MATCH('psgr LDVs'!$B42,'AEO 38'!$B:$B,0))</f>
        <v>4988.6606449999999</v>
      </c>
      <c r="T42">
        <f>INDEX('AEO 38'!X:X,MATCH('psgr LDVs'!$B42,'AEO 38'!$B:$B,0))</f>
        <v>4915.4423829999996</v>
      </c>
      <c r="U42">
        <f>INDEX('AEO 38'!Y:Y,MATCH('psgr LDVs'!$B42,'AEO 38'!$B:$B,0))</f>
        <v>4879.7421880000002</v>
      </c>
      <c r="V42">
        <f>INDEX('AEO 38'!Z:Z,MATCH('psgr LDVs'!$B42,'AEO 38'!$B:$B,0))</f>
        <v>4824.8183589999999</v>
      </c>
      <c r="W42">
        <f>INDEX('AEO 38'!AA:AA,MATCH('psgr LDVs'!$B42,'AEO 38'!$B:$B,0))</f>
        <v>4767.015625</v>
      </c>
      <c r="X42">
        <f>INDEX('AEO 38'!AB:AB,MATCH('psgr LDVs'!$B42,'AEO 38'!$B:$B,0))</f>
        <v>4718.7866210000002</v>
      </c>
      <c r="Y42">
        <f>INDEX('AEO 38'!AC:AC,MATCH('psgr LDVs'!$B42,'AEO 38'!$B:$B,0))</f>
        <v>4672.1494140000004</v>
      </c>
      <c r="Z42">
        <f>INDEX('AEO 38'!AD:AD,MATCH('psgr LDVs'!$B42,'AEO 38'!$B:$B,0))</f>
        <v>4616.1040039999998</v>
      </c>
      <c r="AA42">
        <f>INDEX('AEO 38'!AE:AE,MATCH('psgr LDVs'!$B42,'AEO 38'!$B:$B,0))</f>
        <v>4570.1870120000003</v>
      </c>
      <c r="AB42">
        <f>INDEX('AEO 38'!AF:AF,MATCH('psgr LDVs'!$B42,'AEO 38'!$B:$B,0))</f>
        <v>4571.701172</v>
      </c>
      <c r="AC42">
        <f>INDEX('AEO 38'!AG:AG,MATCH('psgr LDVs'!$B42,'AEO 38'!$B:$B,0))</f>
        <v>4505.4287109999996</v>
      </c>
      <c r="AD42">
        <f>INDEX('AEO 38'!AH:AH,MATCH('psgr LDVs'!$B42,'AEO 38'!$B:$B,0))</f>
        <v>4434.6743159999996</v>
      </c>
      <c r="AE42">
        <f>INDEX('AEO 38'!AI:AI,MATCH('psgr LDVs'!$B42,'AEO 38'!$B:$B,0))</f>
        <v>4405.3608400000003</v>
      </c>
      <c r="AF42">
        <f>INDEX('AEO 38'!AJ:AJ,MATCH('psgr LDVs'!$B42,'AEO 38'!$B:$B,0))</f>
        <v>4332.6879879999997</v>
      </c>
      <c r="AG42">
        <f>INDEX('AEO 38'!AK:AK,MATCH('psgr LDVs'!$B42,'AEO 38'!$B:$B,0))</f>
        <v>4252.9243159999996</v>
      </c>
    </row>
    <row r="43" spans="1:33">
      <c r="A43" s="118" t="s">
        <v>115</v>
      </c>
      <c r="B43" s="111" t="s">
        <v>917</v>
      </c>
      <c r="C43">
        <f>INDEX('AEO 38'!G:G,MATCH('psgr LDVs'!$B43,'AEO 38'!$B:$B,0))</f>
        <v>9.1703000000000007E-2</v>
      </c>
      <c r="D43">
        <f>INDEX('AEO 38'!H:H,MATCH('psgr LDVs'!$B43,'AEO 38'!$B:$B,0))</f>
        <v>9.0031E-2</v>
      </c>
      <c r="E43">
        <f>INDEX('AEO 38'!I:I,MATCH('psgr LDVs'!$B43,'AEO 38'!$B:$B,0))</f>
        <v>9.4423999999999994E-2</v>
      </c>
      <c r="F43">
        <f>INDEX('AEO 38'!J:J,MATCH('psgr LDVs'!$B43,'AEO 38'!$B:$B,0))</f>
        <v>8.9815000000000006E-2</v>
      </c>
      <c r="G43">
        <f>INDEX('AEO 38'!K:K,MATCH('psgr LDVs'!$B43,'AEO 38'!$B:$B,0))</f>
        <v>8.7709999999999996E-2</v>
      </c>
      <c r="H43">
        <f>INDEX('AEO 38'!L:L,MATCH('psgr LDVs'!$B43,'AEO 38'!$B:$B,0))</f>
        <v>8.9249999999999996E-2</v>
      </c>
      <c r="I43">
        <f>INDEX('AEO 38'!M:M,MATCH('psgr LDVs'!$B43,'AEO 38'!$B:$B,0))</f>
        <v>8.6430999999999994E-2</v>
      </c>
      <c r="J43">
        <f>INDEX('AEO 38'!N:N,MATCH('psgr LDVs'!$B43,'AEO 38'!$B:$B,0))</f>
        <v>8.3304000000000003E-2</v>
      </c>
      <c r="K43">
        <f>INDEX('AEO 38'!O:O,MATCH('psgr LDVs'!$B43,'AEO 38'!$B:$B,0))</f>
        <v>8.455E-2</v>
      </c>
      <c r="L43">
        <f>INDEX('AEO 38'!P:P,MATCH('psgr LDVs'!$B43,'AEO 38'!$B:$B,0))</f>
        <v>8.4074999999999997E-2</v>
      </c>
      <c r="M43">
        <f>INDEX('AEO 38'!Q:Q,MATCH('psgr LDVs'!$B43,'AEO 38'!$B:$B,0))</f>
        <v>8.3117999999999997E-2</v>
      </c>
      <c r="N43">
        <f>INDEX('AEO 38'!R:R,MATCH('psgr LDVs'!$B43,'AEO 38'!$B:$B,0))</f>
        <v>8.4137000000000003E-2</v>
      </c>
      <c r="O43">
        <f>INDEX('AEO 38'!S:S,MATCH('psgr LDVs'!$B43,'AEO 38'!$B:$B,0))</f>
        <v>8.3977999999999997E-2</v>
      </c>
      <c r="P43">
        <f>INDEX('AEO 38'!T:T,MATCH('psgr LDVs'!$B43,'AEO 38'!$B:$B,0))</f>
        <v>8.3596000000000004E-2</v>
      </c>
      <c r="Q43">
        <f>INDEX('AEO 38'!U:U,MATCH('psgr LDVs'!$B43,'AEO 38'!$B:$B,0))</f>
        <v>8.4751999999999994E-2</v>
      </c>
      <c r="R43">
        <f>INDEX('AEO 38'!V:V,MATCH('psgr LDVs'!$B43,'AEO 38'!$B:$B,0))</f>
        <v>8.4325999999999998E-2</v>
      </c>
      <c r="S43">
        <f>INDEX('AEO 38'!W:W,MATCH('psgr LDVs'!$B43,'AEO 38'!$B:$B,0))</f>
        <v>8.3612000000000006E-2</v>
      </c>
      <c r="T43">
        <f>INDEX('AEO 38'!X:X,MATCH('psgr LDVs'!$B43,'AEO 38'!$B:$B,0))</f>
        <v>8.1952999999999998E-2</v>
      </c>
      <c r="U43">
        <f>INDEX('AEO 38'!Y:Y,MATCH('psgr LDVs'!$B43,'AEO 38'!$B:$B,0))</f>
        <v>8.1092999999999998E-2</v>
      </c>
      <c r="V43">
        <f>INDEX('AEO 38'!Z:Z,MATCH('psgr LDVs'!$B43,'AEO 38'!$B:$B,0))</f>
        <v>8.1319000000000002E-2</v>
      </c>
      <c r="W43">
        <f>INDEX('AEO 38'!AA:AA,MATCH('psgr LDVs'!$B43,'AEO 38'!$B:$B,0))</f>
        <v>7.8959000000000001E-2</v>
      </c>
      <c r="X43">
        <f>INDEX('AEO 38'!AB:AB,MATCH('psgr LDVs'!$B43,'AEO 38'!$B:$B,0))</f>
        <v>7.8243999999999994E-2</v>
      </c>
      <c r="Y43">
        <f>INDEX('AEO 38'!AC:AC,MATCH('psgr LDVs'!$B43,'AEO 38'!$B:$B,0))</f>
        <v>7.7311000000000005E-2</v>
      </c>
      <c r="Z43">
        <f>INDEX('AEO 38'!AD:AD,MATCH('psgr LDVs'!$B43,'AEO 38'!$B:$B,0))</f>
        <v>7.6275999999999997E-2</v>
      </c>
      <c r="AA43">
        <f>INDEX('AEO 38'!AE:AE,MATCH('psgr LDVs'!$B43,'AEO 38'!$B:$B,0))</f>
        <v>7.5326000000000004E-2</v>
      </c>
      <c r="AB43">
        <f>INDEX('AEO 38'!AF:AF,MATCH('psgr LDVs'!$B43,'AEO 38'!$B:$B,0))</f>
        <v>7.5412999999999994E-2</v>
      </c>
      <c r="AC43">
        <f>INDEX('AEO 38'!AG:AG,MATCH('psgr LDVs'!$B43,'AEO 38'!$B:$B,0))</f>
        <v>7.4001999999999998E-2</v>
      </c>
      <c r="AD43">
        <f>INDEX('AEO 38'!AH:AH,MATCH('psgr LDVs'!$B43,'AEO 38'!$B:$B,0))</f>
        <v>7.2724999999999998E-2</v>
      </c>
      <c r="AE43">
        <f>INDEX('AEO 38'!AI:AI,MATCH('psgr LDVs'!$B43,'AEO 38'!$B:$B,0))</f>
        <v>7.1912000000000004E-2</v>
      </c>
      <c r="AF43">
        <f>INDEX('AEO 38'!AJ:AJ,MATCH('psgr LDVs'!$B43,'AEO 38'!$B:$B,0))</f>
        <v>7.0516999999999996E-2</v>
      </c>
      <c r="AG43">
        <f>INDEX('AEO 38'!AK:AK,MATCH('psgr LDVs'!$B43,'AEO 38'!$B:$B,0))</f>
        <v>6.9125000000000006E-2</v>
      </c>
    </row>
    <row r="44" spans="1:33">
      <c r="A44" s="118"/>
      <c r="B44" s="111" t="s">
        <v>918</v>
      </c>
      <c r="C44">
        <f>INDEX('AEO 38'!G:G,MATCH('psgr LDVs'!$B44,'AEO 38'!$B:$B,0))</f>
        <v>4430.6318359999996</v>
      </c>
      <c r="D44">
        <f>INDEX('AEO 38'!H:H,MATCH('psgr LDVs'!$B44,'AEO 38'!$B:$B,0))</f>
        <v>4769.0161129999997</v>
      </c>
      <c r="E44">
        <f>INDEX('AEO 38'!I:I,MATCH('psgr LDVs'!$B44,'AEO 38'!$B:$B,0))</f>
        <v>5242.7802730000003</v>
      </c>
      <c r="F44">
        <f>INDEX('AEO 38'!J:J,MATCH('psgr LDVs'!$B44,'AEO 38'!$B:$B,0))</f>
        <v>5277.515625</v>
      </c>
      <c r="G44">
        <f>INDEX('AEO 38'!K:K,MATCH('psgr LDVs'!$B44,'AEO 38'!$B:$B,0))</f>
        <v>5332.5703119999998</v>
      </c>
      <c r="H44">
        <f>INDEX('AEO 38'!L:L,MATCH('psgr LDVs'!$B44,'AEO 38'!$B:$B,0))</f>
        <v>5366.4541019999997</v>
      </c>
      <c r="I44">
        <f>INDEX('AEO 38'!M:M,MATCH('psgr LDVs'!$B44,'AEO 38'!$B:$B,0))</f>
        <v>5276.1147460000002</v>
      </c>
      <c r="J44">
        <f>INDEX('AEO 38'!N:N,MATCH('psgr LDVs'!$B44,'AEO 38'!$B:$B,0))</f>
        <v>5157.8061520000001</v>
      </c>
      <c r="K44">
        <f>INDEX('AEO 38'!O:O,MATCH('psgr LDVs'!$B44,'AEO 38'!$B:$B,0))</f>
        <v>5160.513672</v>
      </c>
      <c r="L44">
        <f>INDEX('AEO 38'!P:P,MATCH('psgr LDVs'!$B44,'AEO 38'!$B:$B,0))</f>
        <v>5150.5625</v>
      </c>
      <c r="M44">
        <f>INDEX('AEO 38'!Q:Q,MATCH('psgr LDVs'!$B44,'AEO 38'!$B:$B,0))</f>
        <v>5149.2041019999997</v>
      </c>
      <c r="N44">
        <f>INDEX('AEO 38'!R:R,MATCH('psgr LDVs'!$B44,'AEO 38'!$B:$B,0))</f>
        <v>5129.1118159999996</v>
      </c>
      <c r="O44">
        <f>INDEX('AEO 38'!S:S,MATCH('psgr LDVs'!$B44,'AEO 38'!$B:$B,0))</f>
        <v>5123.7338870000003</v>
      </c>
      <c r="P44">
        <f>INDEX('AEO 38'!T:T,MATCH('psgr LDVs'!$B44,'AEO 38'!$B:$B,0))</f>
        <v>5107.2485349999997</v>
      </c>
      <c r="Q44">
        <f>INDEX('AEO 38'!U:U,MATCH('psgr LDVs'!$B44,'AEO 38'!$B:$B,0))</f>
        <v>5106.7006840000004</v>
      </c>
      <c r="R44">
        <f>INDEX('AEO 38'!V:V,MATCH('psgr LDVs'!$B44,'AEO 38'!$B:$B,0))</f>
        <v>5067.1137699999999</v>
      </c>
      <c r="S44">
        <f>INDEX('AEO 38'!W:W,MATCH('psgr LDVs'!$B44,'AEO 38'!$B:$B,0))</f>
        <v>4988.7441410000001</v>
      </c>
      <c r="T44">
        <f>INDEX('AEO 38'!X:X,MATCH('psgr LDVs'!$B44,'AEO 38'!$B:$B,0))</f>
        <v>4915.5244140000004</v>
      </c>
      <c r="U44">
        <f>INDEX('AEO 38'!Y:Y,MATCH('psgr LDVs'!$B44,'AEO 38'!$B:$B,0))</f>
        <v>4879.8232420000004</v>
      </c>
      <c r="V44">
        <f>INDEX('AEO 38'!Z:Z,MATCH('psgr LDVs'!$B44,'AEO 38'!$B:$B,0))</f>
        <v>4824.8999020000001</v>
      </c>
      <c r="W44">
        <f>INDEX('AEO 38'!AA:AA,MATCH('psgr LDVs'!$B44,'AEO 38'!$B:$B,0))</f>
        <v>4767.0947269999997</v>
      </c>
      <c r="X44">
        <f>INDEX('AEO 38'!AB:AB,MATCH('psgr LDVs'!$B44,'AEO 38'!$B:$B,0))</f>
        <v>4718.8647460000002</v>
      </c>
      <c r="Y44">
        <f>INDEX('AEO 38'!AC:AC,MATCH('psgr LDVs'!$B44,'AEO 38'!$B:$B,0))</f>
        <v>4672.2265619999998</v>
      </c>
      <c r="Z44">
        <f>INDEX('AEO 38'!AD:AD,MATCH('psgr LDVs'!$B44,'AEO 38'!$B:$B,0))</f>
        <v>4616.1801759999998</v>
      </c>
      <c r="AA44">
        <f>INDEX('AEO 38'!AE:AE,MATCH('psgr LDVs'!$B44,'AEO 38'!$B:$B,0))</f>
        <v>4570.2622069999998</v>
      </c>
      <c r="AB44">
        <f>INDEX('AEO 38'!AF:AF,MATCH('psgr LDVs'!$B44,'AEO 38'!$B:$B,0))</f>
        <v>4571.7763670000004</v>
      </c>
      <c r="AC44">
        <f>INDEX('AEO 38'!AG:AG,MATCH('psgr LDVs'!$B44,'AEO 38'!$B:$B,0))</f>
        <v>4505.5029299999997</v>
      </c>
      <c r="AD44">
        <f>INDEX('AEO 38'!AH:AH,MATCH('psgr LDVs'!$B44,'AEO 38'!$B:$B,0))</f>
        <v>4434.7470700000003</v>
      </c>
      <c r="AE44">
        <f>INDEX('AEO 38'!AI:AI,MATCH('psgr LDVs'!$B44,'AEO 38'!$B:$B,0))</f>
        <v>4405.4326170000004</v>
      </c>
      <c r="AF44">
        <f>INDEX('AEO 38'!AJ:AJ,MATCH('psgr LDVs'!$B44,'AEO 38'!$B:$B,0))</f>
        <v>4332.7583009999998</v>
      </c>
      <c r="AG44">
        <f>INDEX('AEO 38'!AK:AK,MATCH('psgr LDVs'!$B44,'AEO 38'!$B:$B,0))</f>
        <v>4252.9936520000001</v>
      </c>
    </row>
    <row r="45" spans="1:33">
      <c r="A45" s="118" t="s">
        <v>114</v>
      </c>
      <c r="B45" s="111" t="s">
        <v>919</v>
      </c>
      <c r="C45">
        <f>INDEX('AEO 38'!G:G,MATCH('psgr LDVs'!$B45,'AEO 38'!$B:$B,0))</f>
        <v>82.865729999999999</v>
      </c>
      <c r="D45">
        <f>INDEX('AEO 38'!H:H,MATCH('psgr LDVs'!$B45,'AEO 38'!$B:$B,0))</f>
        <v>88.778244000000001</v>
      </c>
      <c r="E45">
        <f>INDEX('AEO 38'!I:I,MATCH('psgr LDVs'!$B45,'AEO 38'!$B:$B,0))</f>
        <v>97.887755999999996</v>
      </c>
      <c r="F45">
        <f>INDEX('AEO 38'!J:J,MATCH('psgr LDVs'!$B45,'AEO 38'!$B:$B,0))</f>
        <v>98.749519000000006</v>
      </c>
      <c r="G45">
        <f>INDEX('AEO 38'!K:K,MATCH('psgr LDVs'!$B45,'AEO 38'!$B:$B,0))</f>
        <v>99.876137</v>
      </c>
      <c r="H45">
        <f>INDEX('AEO 38'!L:L,MATCH('psgr LDVs'!$B45,'AEO 38'!$B:$B,0))</f>
        <v>100.600273</v>
      </c>
      <c r="I45">
        <f>INDEX('AEO 38'!M:M,MATCH('psgr LDVs'!$B45,'AEO 38'!$B:$B,0))</f>
        <v>99.069312999999994</v>
      </c>
      <c r="J45">
        <f>INDEX('AEO 38'!N:N,MATCH('psgr LDVs'!$B45,'AEO 38'!$B:$B,0))</f>
        <v>97.080337999999998</v>
      </c>
      <c r="K45">
        <f>INDEX('AEO 38'!O:O,MATCH('psgr LDVs'!$B45,'AEO 38'!$B:$B,0))</f>
        <v>97.452324000000004</v>
      </c>
      <c r="L45">
        <f>INDEX('AEO 38'!P:P,MATCH('psgr LDVs'!$B45,'AEO 38'!$B:$B,0))</f>
        <v>97.519157000000007</v>
      </c>
      <c r="M45">
        <f>INDEX('AEO 38'!Q:Q,MATCH('psgr LDVs'!$B45,'AEO 38'!$B:$B,0))</f>
        <v>97.800719999999998</v>
      </c>
      <c r="N45">
        <f>INDEX('AEO 38'!R:R,MATCH('psgr LDVs'!$B45,'AEO 38'!$B:$B,0))</f>
        <v>97.808364999999995</v>
      </c>
      <c r="O45">
        <f>INDEX('AEO 38'!S:S,MATCH('psgr LDVs'!$B45,'AEO 38'!$B:$B,0))</f>
        <v>98.015251000000006</v>
      </c>
      <c r="P45">
        <f>INDEX('AEO 38'!T:T,MATCH('psgr LDVs'!$B45,'AEO 38'!$B:$B,0))</f>
        <v>98.066704000000001</v>
      </c>
      <c r="Q45">
        <f>INDEX('AEO 38'!U:U,MATCH('psgr LDVs'!$B45,'AEO 38'!$B:$B,0))</f>
        <v>98.425704999999994</v>
      </c>
      <c r="R45">
        <f>INDEX('AEO 38'!V:V,MATCH('psgr LDVs'!$B45,'AEO 38'!$B:$B,0))</f>
        <v>98.079757999999998</v>
      </c>
      <c r="S45">
        <f>INDEX('AEO 38'!W:W,MATCH('psgr LDVs'!$B45,'AEO 38'!$B:$B,0))</f>
        <v>96.899742000000003</v>
      </c>
      <c r="T45">
        <f>INDEX('AEO 38'!X:X,MATCH('psgr LDVs'!$B45,'AEO 38'!$B:$B,0))</f>
        <v>95.840691000000007</v>
      </c>
      <c r="U45">
        <f>INDEX('AEO 38'!Y:Y,MATCH('psgr LDVs'!$B45,'AEO 38'!$B:$B,0))</f>
        <v>95.533233999999993</v>
      </c>
      <c r="V45">
        <f>INDEX('AEO 38'!Z:Z,MATCH('psgr LDVs'!$B45,'AEO 38'!$B:$B,0))</f>
        <v>94.846573000000006</v>
      </c>
      <c r="W45">
        <f>INDEX('AEO 38'!AA:AA,MATCH('psgr LDVs'!$B45,'AEO 38'!$B:$B,0))</f>
        <v>94.080093000000005</v>
      </c>
      <c r="X45">
        <f>INDEX('AEO 38'!AB:AB,MATCH('psgr LDVs'!$B45,'AEO 38'!$B:$B,0))</f>
        <v>93.468681000000004</v>
      </c>
      <c r="Y45">
        <f>INDEX('AEO 38'!AC:AC,MATCH('psgr LDVs'!$B45,'AEO 38'!$B:$B,0))</f>
        <v>92.857795999999993</v>
      </c>
      <c r="Z45">
        <f>INDEX('AEO 38'!AD:AD,MATCH('psgr LDVs'!$B45,'AEO 38'!$B:$B,0))</f>
        <v>92.050880000000006</v>
      </c>
      <c r="AA45">
        <f>INDEX('AEO 38'!AE:AE,MATCH('psgr LDVs'!$B45,'AEO 38'!$B:$B,0))</f>
        <v>91.469420999999997</v>
      </c>
      <c r="AB45">
        <f>INDEX('AEO 38'!AF:AF,MATCH('psgr LDVs'!$B45,'AEO 38'!$B:$B,0))</f>
        <v>91.848557</v>
      </c>
      <c r="AC45">
        <f>INDEX('AEO 38'!AG:AG,MATCH('psgr LDVs'!$B45,'AEO 38'!$B:$B,0))</f>
        <v>90.884299999999996</v>
      </c>
      <c r="AD45">
        <f>INDEX('AEO 38'!AH:AH,MATCH('psgr LDVs'!$B45,'AEO 38'!$B:$B,0))</f>
        <v>89.801238999999995</v>
      </c>
      <c r="AE45">
        <f>INDEX('AEO 38'!AI:AI,MATCH('psgr LDVs'!$B45,'AEO 38'!$B:$B,0))</f>
        <v>89.570892000000001</v>
      </c>
      <c r="AF45">
        <f>INDEX('AEO 38'!AJ:AJ,MATCH('psgr LDVs'!$B45,'AEO 38'!$B:$B,0))</f>
        <v>88.466881000000001</v>
      </c>
      <c r="AG45">
        <f>INDEX('AEO 38'!AK:AK,MATCH('psgr LDVs'!$B45,'AEO 38'!$B:$B,0))</f>
        <v>87.250068999999996</v>
      </c>
    </row>
    <row r="46" spans="1:33">
      <c r="A46" s="118" t="s">
        <v>112</v>
      </c>
      <c r="B46" s="111" t="s">
        <v>920</v>
      </c>
      <c r="C46">
        <f>INDEX('AEO 38'!G:G,MATCH('psgr LDVs'!$B46,'AEO 38'!$B:$B,0))</f>
        <v>2.0141610000000001</v>
      </c>
      <c r="D46">
        <f>INDEX('AEO 38'!H:H,MATCH('psgr LDVs'!$B46,'AEO 38'!$B:$B,0))</f>
        <v>2.1167549999999999</v>
      </c>
      <c r="E46">
        <f>INDEX('AEO 38'!I:I,MATCH('psgr LDVs'!$B46,'AEO 38'!$B:$B,0))</f>
        <v>2.187926</v>
      </c>
      <c r="F46">
        <f>INDEX('AEO 38'!J:J,MATCH('psgr LDVs'!$B46,'AEO 38'!$B:$B,0))</f>
        <v>2.1156649999999999</v>
      </c>
      <c r="G46">
        <f>INDEX('AEO 38'!K:K,MATCH('psgr LDVs'!$B46,'AEO 38'!$B:$B,0))</f>
        <v>2.1331000000000002</v>
      </c>
      <c r="H46">
        <f>INDEX('AEO 38'!L:L,MATCH('psgr LDVs'!$B46,'AEO 38'!$B:$B,0))</f>
        <v>2.1878470000000001</v>
      </c>
      <c r="I46">
        <f>INDEX('AEO 38'!M:M,MATCH('psgr LDVs'!$B46,'AEO 38'!$B:$B,0))</f>
        <v>2.2507450000000002</v>
      </c>
      <c r="J46">
        <f>INDEX('AEO 38'!N:N,MATCH('psgr LDVs'!$B46,'AEO 38'!$B:$B,0))</f>
        <v>2.3191920000000001</v>
      </c>
      <c r="K46">
        <f>INDEX('AEO 38'!O:O,MATCH('psgr LDVs'!$B46,'AEO 38'!$B:$B,0))</f>
        <v>2.4630990000000001</v>
      </c>
      <c r="L46">
        <f>INDEX('AEO 38'!P:P,MATCH('psgr LDVs'!$B46,'AEO 38'!$B:$B,0))</f>
        <v>2.6162890000000001</v>
      </c>
      <c r="M46">
        <f>INDEX('AEO 38'!Q:Q,MATCH('psgr LDVs'!$B46,'AEO 38'!$B:$B,0))</f>
        <v>2.8022209999999999</v>
      </c>
      <c r="N46">
        <f>INDEX('AEO 38'!R:R,MATCH('psgr LDVs'!$B46,'AEO 38'!$B:$B,0))</f>
        <v>2.953589</v>
      </c>
      <c r="O46">
        <f>INDEX('AEO 38'!S:S,MATCH('psgr LDVs'!$B46,'AEO 38'!$B:$B,0))</f>
        <v>3.1204510000000001</v>
      </c>
      <c r="P46">
        <f>INDEX('AEO 38'!T:T,MATCH('psgr LDVs'!$B46,'AEO 38'!$B:$B,0))</f>
        <v>3.262651</v>
      </c>
      <c r="Q46">
        <f>INDEX('AEO 38'!U:U,MATCH('psgr LDVs'!$B46,'AEO 38'!$B:$B,0))</f>
        <v>3.4054700000000002</v>
      </c>
      <c r="R46">
        <f>INDEX('AEO 38'!V:V,MATCH('psgr LDVs'!$B46,'AEO 38'!$B:$B,0))</f>
        <v>3.4967199999999998</v>
      </c>
      <c r="S46">
        <f>INDEX('AEO 38'!W:W,MATCH('psgr LDVs'!$B46,'AEO 38'!$B:$B,0))</f>
        <v>3.5487950000000001</v>
      </c>
      <c r="T46">
        <f>INDEX('AEO 38'!X:X,MATCH('psgr LDVs'!$B46,'AEO 38'!$B:$B,0))</f>
        <v>3.5898059999999998</v>
      </c>
      <c r="U46">
        <f>INDEX('AEO 38'!Y:Y,MATCH('psgr LDVs'!$B46,'AEO 38'!$B:$B,0))</f>
        <v>3.6460110000000001</v>
      </c>
      <c r="V46">
        <f>INDEX('AEO 38'!Z:Z,MATCH('psgr LDVs'!$B46,'AEO 38'!$B:$B,0))</f>
        <v>3.6739130000000002</v>
      </c>
      <c r="W46">
        <f>INDEX('AEO 38'!AA:AA,MATCH('psgr LDVs'!$B46,'AEO 38'!$B:$B,0))</f>
        <v>3.6936909999999998</v>
      </c>
      <c r="X46">
        <f>INDEX('AEO 38'!AB:AB,MATCH('psgr LDVs'!$B46,'AEO 38'!$B:$B,0))</f>
        <v>3.701219</v>
      </c>
      <c r="Y46">
        <f>INDEX('AEO 38'!AC:AC,MATCH('psgr LDVs'!$B46,'AEO 38'!$B:$B,0))</f>
        <v>3.7075459999999998</v>
      </c>
      <c r="Z46">
        <f>INDEX('AEO 38'!AD:AD,MATCH('psgr LDVs'!$B46,'AEO 38'!$B:$B,0))</f>
        <v>3.7041620000000002</v>
      </c>
      <c r="AA46">
        <f>INDEX('AEO 38'!AE:AE,MATCH('psgr LDVs'!$B46,'AEO 38'!$B:$B,0))</f>
        <v>3.7067700000000001</v>
      </c>
      <c r="AB46">
        <f>INDEX('AEO 38'!AF:AF,MATCH('psgr LDVs'!$B46,'AEO 38'!$B:$B,0))</f>
        <v>3.748243</v>
      </c>
      <c r="AC46">
        <f>INDEX('AEO 38'!AG:AG,MATCH('psgr LDVs'!$B46,'AEO 38'!$B:$B,0))</f>
        <v>3.7305229999999998</v>
      </c>
      <c r="AD46">
        <f>INDEX('AEO 38'!AH:AH,MATCH('psgr LDVs'!$B46,'AEO 38'!$B:$B,0))</f>
        <v>3.7078289999999998</v>
      </c>
      <c r="AE46">
        <f>INDEX('AEO 38'!AI:AI,MATCH('psgr LDVs'!$B46,'AEO 38'!$B:$B,0))</f>
        <v>3.7189480000000001</v>
      </c>
      <c r="AF46">
        <f>INDEX('AEO 38'!AJ:AJ,MATCH('psgr LDVs'!$B46,'AEO 38'!$B:$B,0))</f>
        <v>3.697174</v>
      </c>
      <c r="AG46">
        <f>INDEX('AEO 38'!AK:AK,MATCH('psgr LDVs'!$B46,'AEO 38'!$B:$B,0))</f>
        <v>3.6692339999999999</v>
      </c>
    </row>
    <row r="47" spans="1:33">
      <c r="A47" s="118" t="s">
        <v>112</v>
      </c>
      <c r="B47" s="111" t="s">
        <v>921</v>
      </c>
      <c r="C47">
        <f>INDEX('AEO 38'!G:G,MATCH('psgr LDVs'!$B47,'AEO 38'!$B:$B,0))</f>
        <v>45.098399999999998</v>
      </c>
      <c r="D47">
        <f>INDEX('AEO 38'!H:H,MATCH('psgr LDVs'!$B47,'AEO 38'!$B:$B,0))</f>
        <v>43.183132000000001</v>
      </c>
      <c r="E47">
        <f>INDEX('AEO 38'!I:I,MATCH('psgr LDVs'!$B47,'AEO 38'!$B:$B,0))</f>
        <v>44.878860000000003</v>
      </c>
      <c r="F47">
        <f>INDEX('AEO 38'!J:J,MATCH('psgr LDVs'!$B47,'AEO 38'!$B:$B,0))</f>
        <v>42.311188000000001</v>
      </c>
      <c r="G47">
        <f>INDEX('AEO 38'!K:K,MATCH('psgr LDVs'!$B47,'AEO 38'!$B:$B,0))</f>
        <v>41.219119999999997</v>
      </c>
      <c r="H47">
        <f>INDEX('AEO 38'!L:L,MATCH('psgr LDVs'!$B47,'AEO 38'!$B:$B,0))</f>
        <v>41.567672999999999</v>
      </c>
      <c r="I47">
        <f>INDEX('AEO 38'!M:M,MATCH('psgr LDVs'!$B47,'AEO 38'!$B:$B,0))</f>
        <v>41.456791000000003</v>
      </c>
      <c r="J47">
        <f>INDEX('AEO 38'!N:N,MATCH('psgr LDVs'!$B47,'AEO 38'!$B:$B,0))</f>
        <v>43.140450000000001</v>
      </c>
      <c r="K47">
        <f>INDEX('AEO 38'!O:O,MATCH('psgr LDVs'!$B47,'AEO 38'!$B:$B,0))</f>
        <v>46.895927</v>
      </c>
      <c r="L47">
        <f>INDEX('AEO 38'!P:P,MATCH('psgr LDVs'!$B47,'AEO 38'!$B:$B,0))</f>
        <v>51.488796000000001</v>
      </c>
      <c r="M47">
        <f>INDEX('AEO 38'!Q:Q,MATCH('psgr LDVs'!$B47,'AEO 38'!$B:$B,0))</f>
        <v>58.315021999999999</v>
      </c>
      <c r="N47">
        <f>INDEX('AEO 38'!R:R,MATCH('psgr LDVs'!$B47,'AEO 38'!$B:$B,0))</f>
        <v>64.530876000000006</v>
      </c>
      <c r="O47">
        <f>INDEX('AEO 38'!S:S,MATCH('psgr LDVs'!$B47,'AEO 38'!$B:$B,0))</f>
        <v>72.045967000000005</v>
      </c>
      <c r="P47">
        <f>INDEX('AEO 38'!T:T,MATCH('psgr LDVs'!$B47,'AEO 38'!$B:$B,0))</f>
        <v>79.581985000000003</v>
      </c>
      <c r="Q47">
        <f>INDEX('AEO 38'!U:U,MATCH('psgr LDVs'!$B47,'AEO 38'!$B:$B,0))</f>
        <v>87.853249000000005</v>
      </c>
      <c r="R47">
        <f>INDEX('AEO 38'!V:V,MATCH('psgr LDVs'!$B47,'AEO 38'!$B:$B,0))</f>
        <v>94.674225000000007</v>
      </c>
      <c r="S47">
        <f>INDEX('AEO 38'!W:W,MATCH('psgr LDVs'!$B47,'AEO 38'!$B:$B,0))</f>
        <v>100.86777499999999</v>
      </c>
      <c r="T47">
        <f>INDEX('AEO 38'!X:X,MATCH('psgr LDVs'!$B47,'AEO 38'!$B:$B,0))</f>
        <v>107.29220599999999</v>
      </c>
      <c r="U47">
        <f>INDEX('AEO 38'!Y:Y,MATCH('psgr LDVs'!$B47,'AEO 38'!$B:$B,0))</f>
        <v>114.558159</v>
      </c>
      <c r="V47">
        <f>INDEX('AEO 38'!Z:Z,MATCH('psgr LDVs'!$B47,'AEO 38'!$B:$B,0))</f>
        <v>120.887489</v>
      </c>
      <c r="W47">
        <f>INDEX('AEO 38'!AA:AA,MATCH('psgr LDVs'!$B47,'AEO 38'!$B:$B,0))</f>
        <v>127.426682</v>
      </c>
      <c r="X47">
        <f>INDEX('AEO 38'!AB:AB,MATCH('psgr LDVs'!$B47,'AEO 38'!$B:$B,0))</f>
        <v>133.08253500000001</v>
      </c>
      <c r="Y47">
        <f>INDEX('AEO 38'!AC:AC,MATCH('psgr LDVs'!$B47,'AEO 38'!$B:$B,0))</f>
        <v>138.54510500000001</v>
      </c>
      <c r="Z47">
        <f>INDEX('AEO 38'!AD:AD,MATCH('psgr LDVs'!$B47,'AEO 38'!$B:$B,0))</f>
        <v>144.04106100000001</v>
      </c>
      <c r="AA47">
        <f>INDEX('AEO 38'!AE:AE,MATCH('psgr LDVs'!$B47,'AEO 38'!$B:$B,0))</f>
        <v>150.035324</v>
      </c>
      <c r="AB47">
        <f>INDEX('AEO 38'!AF:AF,MATCH('psgr LDVs'!$B47,'AEO 38'!$B:$B,0))</f>
        <v>158.088089</v>
      </c>
      <c r="AC47">
        <f>INDEX('AEO 38'!AG:AG,MATCH('psgr LDVs'!$B47,'AEO 38'!$B:$B,0))</f>
        <v>163.426514</v>
      </c>
      <c r="AD47">
        <f>INDEX('AEO 38'!AH:AH,MATCH('psgr LDVs'!$B47,'AEO 38'!$B:$B,0))</f>
        <v>168.74787900000001</v>
      </c>
      <c r="AE47">
        <f>INDEX('AEO 38'!AI:AI,MATCH('psgr LDVs'!$B47,'AEO 38'!$B:$B,0))</f>
        <v>175.613022</v>
      </c>
      <c r="AF47">
        <f>INDEX('AEO 38'!AJ:AJ,MATCH('psgr LDVs'!$B47,'AEO 38'!$B:$B,0))</f>
        <v>181.703384</v>
      </c>
      <c r="AG47">
        <f>INDEX('AEO 38'!AK:AK,MATCH('psgr LDVs'!$B47,'AEO 38'!$B:$B,0))</f>
        <v>187.48808299999999</v>
      </c>
    </row>
    <row r="48" spans="1:33">
      <c r="A48" s="118" t="s">
        <v>112</v>
      </c>
      <c r="B48" s="111" t="s">
        <v>922</v>
      </c>
      <c r="C48">
        <f>INDEX('AEO 38'!G:G,MATCH('psgr LDVs'!$B48,'AEO 38'!$B:$B,0))</f>
        <v>65.759253999999999</v>
      </c>
      <c r="D48">
        <f>INDEX('AEO 38'!H:H,MATCH('psgr LDVs'!$B48,'AEO 38'!$B:$B,0))</f>
        <v>57.491382999999999</v>
      </c>
      <c r="E48">
        <f>INDEX('AEO 38'!I:I,MATCH('psgr LDVs'!$B48,'AEO 38'!$B:$B,0))</f>
        <v>66.992439000000005</v>
      </c>
      <c r="F48">
        <f>INDEX('AEO 38'!J:J,MATCH('psgr LDVs'!$B48,'AEO 38'!$B:$B,0))</f>
        <v>73.780128000000005</v>
      </c>
      <c r="G48">
        <f>INDEX('AEO 38'!K:K,MATCH('psgr LDVs'!$B48,'AEO 38'!$B:$B,0))</f>
        <v>80.019737000000006</v>
      </c>
      <c r="H48">
        <f>INDEX('AEO 38'!L:L,MATCH('psgr LDVs'!$B48,'AEO 38'!$B:$B,0))</f>
        <v>83.488006999999996</v>
      </c>
      <c r="I48">
        <f>INDEX('AEO 38'!M:M,MATCH('psgr LDVs'!$B48,'AEO 38'!$B:$B,0))</f>
        <v>88.954521</v>
      </c>
      <c r="J48">
        <f>INDEX('AEO 38'!N:N,MATCH('psgr LDVs'!$B48,'AEO 38'!$B:$B,0))</f>
        <v>94.401580999999993</v>
      </c>
      <c r="K48">
        <f>INDEX('AEO 38'!O:O,MATCH('psgr LDVs'!$B48,'AEO 38'!$B:$B,0))</f>
        <v>105.246628</v>
      </c>
      <c r="L48">
        <f>INDEX('AEO 38'!P:P,MATCH('psgr LDVs'!$B48,'AEO 38'!$B:$B,0))</f>
        <v>117.28207399999999</v>
      </c>
      <c r="M48">
        <f>INDEX('AEO 38'!Q:Q,MATCH('psgr LDVs'!$B48,'AEO 38'!$B:$B,0))</f>
        <v>132.60144</v>
      </c>
      <c r="N48">
        <f>INDEX('AEO 38'!R:R,MATCH('psgr LDVs'!$B48,'AEO 38'!$B:$B,0))</f>
        <v>153.49262999999999</v>
      </c>
      <c r="O48">
        <f>INDEX('AEO 38'!S:S,MATCH('psgr LDVs'!$B48,'AEO 38'!$B:$B,0))</f>
        <v>173.61665300000001</v>
      </c>
      <c r="P48">
        <f>INDEX('AEO 38'!T:T,MATCH('psgr LDVs'!$B48,'AEO 38'!$B:$B,0))</f>
        <v>198.33242799999999</v>
      </c>
      <c r="Q48">
        <f>INDEX('AEO 38'!U:U,MATCH('psgr LDVs'!$B48,'AEO 38'!$B:$B,0))</f>
        <v>225.30926500000001</v>
      </c>
      <c r="R48">
        <f>INDEX('AEO 38'!V:V,MATCH('psgr LDVs'!$B48,'AEO 38'!$B:$B,0))</f>
        <v>254.45285000000001</v>
      </c>
      <c r="S48">
        <f>INDEX('AEO 38'!W:W,MATCH('psgr LDVs'!$B48,'AEO 38'!$B:$B,0))</f>
        <v>278.038544</v>
      </c>
      <c r="T48">
        <f>INDEX('AEO 38'!X:X,MATCH('psgr LDVs'!$B48,'AEO 38'!$B:$B,0))</f>
        <v>303.48288000000002</v>
      </c>
      <c r="U48">
        <f>INDEX('AEO 38'!Y:Y,MATCH('psgr LDVs'!$B48,'AEO 38'!$B:$B,0))</f>
        <v>332.549622</v>
      </c>
      <c r="V48">
        <f>INDEX('AEO 38'!Z:Z,MATCH('psgr LDVs'!$B48,'AEO 38'!$B:$B,0))</f>
        <v>360.707672</v>
      </c>
      <c r="W48">
        <f>INDEX('AEO 38'!AA:AA,MATCH('psgr LDVs'!$B48,'AEO 38'!$B:$B,0))</f>
        <v>386.63501000000002</v>
      </c>
      <c r="X48">
        <f>INDEX('AEO 38'!AB:AB,MATCH('psgr LDVs'!$B48,'AEO 38'!$B:$B,0))</f>
        <v>406.61685199999999</v>
      </c>
      <c r="Y48">
        <f>INDEX('AEO 38'!AC:AC,MATCH('psgr LDVs'!$B48,'AEO 38'!$B:$B,0))</f>
        <v>425.57904100000002</v>
      </c>
      <c r="Z48">
        <f>INDEX('AEO 38'!AD:AD,MATCH('psgr LDVs'!$B48,'AEO 38'!$B:$B,0))</f>
        <v>443.11395299999998</v>
      </c>
      <c r="AA48">
        <f>INDEX('AEO 38'!AE:AE,MATCH('psgr LDVs'!$B48,'AEO 38'!$B:$B,0))</f>
        <v>462.96020499999997</v>
      </c>
      <c r="AB48">
        <f>INDEX('AEO 38'!AF:AF,MATCH('psgr LDVs'!$B48,'AEO 38'!$B:$B,0))</f>
        <v>488.96313500000002</v>
      </c>
      <c r="AC48">
        <f>INDEX('AEO 38'!AG:AG,MATCH('psgr LDVs'!$B48,'AEO 38'!$B:$B,0))</f>
        <v>510.02221700000001</v>
      </c>
      <c r="AD48">
        <f>INDEX('AEO 38'!AH:AH,MATCH('psgr LDVs'!$B48,'AEO 38'!$B:$B,0))</f>
        <v>528.28735400000005</v>
      </c>
      <c r="AE48">
        <f>INDEX('AEO 38'!AI:AI,MATCH('psgr LDVs'!$B48,'AEO 38'!$B:$B,0))</f>
        <v>553.26159700000005</v>
      </c>
      <c r="AF48">
        <f>INDEX('AEO 38'!AJ:AJ,MATCH('psgr LDVs'!$B48,'AEO 38'!$B:$B,0))</f>
        <v>572.91253700000004</v>
      </c>
      <c r="AG48">
        <f>INDEX('AEO 38'!AK:AK,MATCH('psgr LDVs'!$B48,'AEO 38'!$B:$B,0))</f>
        <v>594.61016800000004</v>
      </c>
    </row>
    <row r="49" spans="1:33">
      <c r="A49" s="118" t="s">
        <v>116</v>
      </c>
      <c r="B49" s="111" t="s">
        <v>923</v>
      </c>
      <c r="C49">
        <f>INDEX('AEO 38'!G:G,MATCH('psgr LDVs'!$B49,'AEO 38'!$B:$B,0))</f>
        <v>20.674416000000001</v>
      </c>
      <c r="D49">
        <f>INDEX('AEO 38'!H:H,MATCH('psgr LDVs'!$B49,'AEO 38'!$B:$B,0))</f>
        <v>28.176988999999999</v>
      </c>
      <c r="E49">
        <f>INDEX('AEO 38'!I:I,MATCH('psgr LDVs'!$B49,'AEO 38'!$B:$B,0))</f>
        <v>33.950932000000002</v>
      </c>
      <c r="F49">
        <f>INDEX('AEO 38'!J:J,MATCH('psgr LDVs'!$B49,'AEO 38'!$B:$B,0))</f>
        <v>36.931286</v>
      </c>
      <c r="G49">
        <f>INDEX('AEO 38'!K:K,MATCH('psgr LDVs'!$B49,'AEO 38'!$B:$B,0))</f>
        <v>41.969532000000001</v>
      </c>
      <c r="H49">
        <f>INDEX('AEO 38'!L:L,MATCH('psgr LDVs'!$B49,'AEO 38'!$B:$B,0))</f>
        <v>48.640994999999997</v>
      </c>
      <c r="I49">
        <f>INDEX('AEO 38'!M:M,MATCH('psgr LDVs'!$B49,'AEO 38'!$B:$B,0))</f>
        <v>55.013874000000001</v>
      </c>
      <c r="J49">
        <f>INDEX('AEO 38'!N:N,MATCH('psgr LDVs'!$B49,'AEO 38'!$B:$B,0))</f>
        <v>62.905365000000003</v>
      </c>
      <c r="K49">
        <f>INDEX('AEO 38'!O:O,MATCH('psgr LDVs'!$B49,'AEO 38'!$B:$B,0))</f>
        <v>73.882957000000005</v>
      </c>
      <c r="L49">
        <f>INDEX('AEO 38'!P:P,MATCH('psgr LDVs'!$B49,'AEO 38'!$B:$B,0))</f>
        <v>77.068755999999993</v>
      </c>
      <c r="M49">
        <f>INDEX('AEO 38'!Q:Q,MATCH('psgr LDVs'!$B49,'AEO 38'!$B:$B,0))</f>
        <v>80.696731999999997</v>
      </c>
      <c r="N49">
        <f>INDEX('AEO 38'!R:R,MATCH('psgr LDVs'!$B49,'AEO 38'!$B:$B,0))</f>
        <v>81.135765000000006</v>
      </c>
      <c r="O49">
        <f>INDEX('AEO 38'!S:S,MATCH('psgr LDVs'!$B49,'AEO 38'!$B:$B,0))</f>
        <v>83.302795000000003</v>
      </c>
      <c r="P49">
        <f>INDEX('AEO 38'!T:T,MATCH('psgr LDVs'!$B49,'AEO 38'!$B:$B,0))</f>
        <v>84.292327999999998</v>
      </c>
      <c r="Q49">
        <f>INDEX('AEO 38'!U:U,MATCH('psgr LDVs'!$B49,'AEO 38'!$B:$B,0))</f>
        <v>85.728806000000006</v>
      </c>
      <c r="R49">
        <f>INDEX('AEO 38'!V:V,MATCH('psgr LDVs'!$B49,'AEO 38'!$B:$B,0))</f>
        <v>84.681640999999999</v>
      </c>
      <c r="S49">
        <f>INDEX('AEO 38'!W:W,MATCH('psgr LDVs'!$B49,'AEO 38'!$B:$B,0))</f>
        <v>83.560676999999998</v>
      </c>
      <c r="T49">
        <f>INDEX('AEO 38'!X:X,MATCH('psgr LDVs'!$B49,'AEO 38'!$B:$B,0))</f>
        <v>82.382141000000004</v>
      </c>
      <c r="U49">
        <f>INDEX('AEO 38'!Y:Y,MATCH('psgr LDVs'!$B49,'AEO 38'!$B:$B,0))</f>
        <v>81.626305000000002</v>
      </c>
      <c r="V49">
        <f>INDEX('AEO 38'!Z:Z,MATCH('psgr LDVs'!$B49,'AEO 38'!$B:$B,0))</f>
        <v>79.956458999999995</v>
      </c>
      <c r="W49">
        <f>INDEX('AEO 38'!AA:AA,MATCH('psgr LDVs'!$B49,'AEO 38'!$B:$B,0))</f>
        <v>78.624977000000001</v>
      </c>
      <c r="X49">
        <f>INDEX('AEO 38'!AB:AB,MATCH('psgr LDVs'!$B49,'AEO 38'!$B:$B,0))</f>
        <v>76.511696000000001</v>
      </c>
      <c r="Y49">
        <f>INDEX('AEO 38'!AC:AC,MATCH('psgr LDVs'!$B49,'AEO 38'!$B:$B,0))</f>
        <v>74.205223000000004</v>
      </c>
      <c r="Z49">
        <f>INDEX('AEO 38'!AD:AD,MATCH('psgr LDVs'!$B49,'AEO 38'!$B:$B,0))</f>
        <v>72.000122000000005</v>
      </c>
      <c r="AA49">
        <f>INDEX('AEO 38'!AE:AE,MATCH('psgr LDVs'!$B49,'AEO 38'!$B:$B,0))</f>
        <v>69.958206000000004</v>
      </c>
      <c r="AB49">
        <f>INDEX('AEO 38'!AF:AF,MATCH('psgr LDVs'!$B49,'AEO 38'!$B:$B,0))</f>
        <v>68.774047999999993</v>
      </c>
      <c r="AC49">
        <f>INDEX('AEO 38'!AG:AG,MATCH('psgr LDVs'!$B49,'AEO 38'!$B:$B,0))</f>
        <v>66.152739999999994</v>
      </c>
      <c r="AD49">
        <f>INDEX('AEO 38'!AH:AH,MATCH('psgr LDVs'!$B49,'AEO 38'!$B:$B,0))</f>
        <v>63.704295999999999</v>
      </c>
      <c r="AE49">
        <f>INDEX('AEO 38'!AI:AI,MATCH('psgr LDVs'!$B49,'AEO 38'!$B:$B,0))</f>
        <v>61.705100999999999</v>
      </c>
      <c r="AF49">
        <f>INDEX('AEO 38'!AJ:AJ,MATCH('psgr LDVs'!$B49,'AEO 38'!$B:$B,0))</f>
        <v>59.545723000000002</v>
      </c>
      <c r="AG49">
        <f>INDEX('AEO 38'!AK:AK,MATCH('psgr LDVs'!$B49,'AEO 38'!$B:$B,0))</f>
        <v>57.139907999999998</v>
      </c>
    </row>
    <row r="50" spans="1:33">
      <c r="A50" s="118" t="s">
        <v>116</v>
      </c>
      <c r="B50" s="111" t="s">
        <v>924</v>
      </c>
      <c r="C50">
        <f>INDEX('AEO 38'!G:G,MATCH('psgr LDVs'!$B50,'AEO 38'!$B:$B,0))</f>
        <v>5.3106419999999996</v>
      </c>
      <c r="D50">
        <f>INDEX('AEO 38'!H:H,MATCH('psgr LDVs'!$B50,'AEO 38'!$B:$B,0))</f>
        <v>5.6303320000000001</v>
      </c>
      <c r="E50">
        <f>INDEX('AEO 38'!I:I,MATCH('psgr LDVs'!$B50,'AEO 38'!$B:$B,0))</f>
        <v>5.2414160000000001</v>
      </c>
      <c r="F50">
        <f>INDEX('AEO 38'!J:J,MATCH('psgr LDVs'!$B50,'AEO 38'!$B:$B,0))</f>
        <v>4.6340560000000002</v>
      </c>
      <c r="G50">
        <f>INDEX('AEO 38'!K:K,MATCH('psgr LDVs'!$B50,'AEO 38'!$B:$B,0))</f>
        <v>4.4100590000000004</v>
      </c>
      <c r="H50">
        <f>INDEX('AEO 38'!L:L,MATCH('psgr LDVs'!$B50,'AEO 38'!$B:$B,0))</f>
        <v>4.3392419999999996</v>
      </c>
      <c r="I50">
        <f>INDEX('AEO 38'!M:M,MATCH('psgr LDVs'!$B50,'AEO 38'!$B:$B,0))</f>
        <v>4.3922869999999996</v>
      </c>
      <c r="J50">
        <f>INDEX('AEO 38'!N:N,MATCH('psgr LDVs'!$B50,'AEO 38'!$B:$B,0))</f>
        <v>4.544848</v>
      </c>
      <c r="K50">
        <f>INDEX('AEO 38'!O:O,MATCH('psgr LDVs'!$B50,'AEO 38'!$B:$B,0))</f>
        <v>4.8866290000000001</v>
      </c>
      <c r="L50">
        <f>INDEX('AEO 38'!P:P,MATCH('psgr LDVs'!$B50,'AEO 38'!$B:$B,0))</f>
        <v>5.3271199999999999</v>
      </c>
      <c r="M50">
        <f>INDEX('AEO 38'!Q:Q,MATCH('psgr LDVs'!$B50,'AEO 38'!$B:$B,0))</f>
        <v>5.9793890000000003</v>
      </c>
      <c r="N50">
        <f>INDEX('AEO 38'!R:R,MATCH('psgr LDVs'!$B50,'AEO 38'!$B:$B,0))</f>
        <v>6.4114420000000001</v>
      </c>
      <c r="O50">
        <f>INDEX('AEO 38'!S:S,MATCH('psgr LDVs'!$B50,'AEO 38'!$B:$B,0))</f>
        <v>6.8253269999999997</v>
      </c>
      <c r="P50">
        <f>INDEX('AEO 38'!T:T,MATCH('psgr LDVs'!$B50,'AEO 38'!$B:$B,0))</f>
        <v>7.1649520000000004</v>
      </c>
      <c r="Q50">
        <f>INDEX('AEO 38'!U:U,MATCH('psgr LDVs'!$B50,'AEO 38'!$B:$B,0))</f>
        <v>7.5200129999999996</v>
      </c>
      <c r="R50">
        <f>INDEX('AEO 38'!V:V,MATCH('psgr LDVs'!$B50,'AEO 38'!$B:$B,0))</f>
        <v>7.7050919999999996</v>
      </c>
      <c r="S50">
        <f>INDEX('AEO 38'!W:W,MATCH('psgr LDVs'!$B50,'AEO 38'!$B:$B,0))</f>
        <v>7.8150329999999997</v>
      </c>
      <c r="T50">
        <f>INDEX('AEO 38'!X:X,MATCH('psgr LDVs'!$B50,'AEO 38'!$B:$B,0))</f>
        <v>7.9051960000000001</v>
      </c>
      <c r="U50">
        <f>INDEX('AEO 38'!Y:Y,MATCH('psgr LDVs'!$B50,'AEO 38'!$B:$B,0))</f>
        <v>8.0241579999999999</v>
      </c>
      <c r="V50">
        <f>INDEX('AEO 38'!Z:Z,MATCH('psgr LDVs'!$B50,'AEO 38'!$B:$B,0))</f>
        <v>8.0557169999999996</v>
      </c>
      <c r="W50">
        <f>INDEX('AEO 38'!AA:AA,MATCH('psgr LDVs'!$B50,'AEO 38'!$B:$B,0))</f>
        <v>8.0790989999999994</v>
      </c>
      <c r="X50">
        <f>INDEX('AEO 38'!AB:AB,MATCH('psgr LDVs'!$B50,'AEO 38'!$B:$B,0))</f>
        <v>8.0360820000000004</v>
      </c>
      <c r="Y50">
        <f>INDEX('AEO 38'!AC:AC,MATCH('psgr LDVs'!$B50,'AEO 38'!$B:$B,0))</f>
        <v>7.9697839999999998</v>
      </c>
      <c r="Z50">
        <f>INDEX('AEO 38'!AD:AD,MATCH('psgr LDVs'!$B50,'AEO 38'!$B:$B,0))</f>
        <v>7.8934300000000004</v>
      </c>
      <c r="AA50">
        <f>INDEX('AEO 38'!AE:AE,MATCH('psgr LDVs'!$B50,'AEO 38'!$B:$B,0))</f>
        <v>7.8318729999999999</v>
      </c>
      <c r="AB50">
        <f>INDEX('AEO 38'!AF:AF,MATCH('psgr LDVs'!$B50,'AEO 38'!$B:$B,0))</f>
        <v>7.8577079999999997</v>
      </c>
      <c r="AC50">
        <f>INDEX('AEO 38'!AG:AG,MATCH('psgr LDVs'!$B50,'AEO 38'!$B:$B,0))</f>
        <v>7.7429709999999998</v>
      </c>
      <c r="AD50">
        <f>INDEX('AEO 38'!AH:AH,MATCH('psgr LDVs'!$B50,'AEO 38'!$B:$B,0))</f>
        <v>7.623875</v>
      </c>
      <c r="AE50">
        <f>INDEX('AEO 38'!AI:AI,MATCH('psgr LDVs'!$B50,'AEO 38'!$B:$B,0))</f>
        <v>7.568454</v>
      </c>
      <c r="AF50">
        <f>INDEX('AEO 38'!AJ:AJ,MATCH('psgr LDVs'!$B50,'AEO 38'!$B:$B,0))</f>
        <v>7.464639</v>
      </c>
      <c r="AG50">
        <f>INDEX('AEO 38'!AK:AK,MATCH('psgr LDVs'!$B50,'AEO 38'!$B:$B,0))</f>
        <v>7.3430020000000003</v>
      </c>
    </row>
    <row r="51" spans="1:33">
      <c r="A51" s="118" t="s">
        <v>115</v>
      </c>
      <c r="B51" s="111" t="s">
        <v>925</v>
      </c>
      <c r="C51">
        <f>INDEX('AEO 38'!G:G,MATCH('psgr LDVs'!$B51,'AEO 38'!$B:$B,0))</f>
        <v>0</v>
      </c>
      <c r="D51">
        <f>INDEX('AEO 38'!H:H,MATCH('psgr LDVs'!$B51,'AEO 38'!$B:$B,0))</f>
        <v>0</v>
      </c>
      <c r="E51">
        <f>INDEX('AEO 38'!I:I,MATCH('psgr LDVs'!$B51,'AEO 38'!$B:$B,0))</f>
        <v>0</v>
      </c>
      <c r="F51">
        <f>INDEX('AEO 38'!J:J,MATCH('psgr LDVs'!$B51,'AEO 38'!$B:$B,0))</f>
        <v>0</v>
      </c>
      <c r="G51">
        <f>INDEX('AEO 38'!K:K,MATCH('psgr LDVs'!$B51,'AEO 38'!$B:$B,0))</f>
        <v>0</v>
      </c>
      <c r="H51">
        <f>INDEX('AEO 38'!L:L,MATCH('psgr LDVs'!$B51,'AEO 38'!$B:$B,0))</f>
        <v>0</v>
      </c>
      <c r="I51">
        <f>INDEX('AEO 38'!M:M,MATCH('psgr LDVs'!$B51,'AEO 38'!$B:$B,0))</f>
        <v>0</v>
      </c>
      <c r="J51">
        <f>INDEX('AEO 38'!N:N,MATCH('psgr LDVs'!$B51,'AEO 38'!$B:$B,0))</f>
        <v>0</v>
      </c>
      <c r="K51">
        <f>INDEX('AEO 38'!O:O,MATCH('psgr LDVs'!$B51,'AEO 38'!$B:$B,0))</f>
        <v>0</v>
      </c>
      <c r="L51">
        <f>INDEX('AEO 38'!P:P,MATCH('psgr LDVs'!$B51,'AEO 38'!$B:$B,0))</f>
        <v>0</v>
      </c>
      <c r="M51">
        <f>INDEX('AEO 38'!Q:Q,MATCH('psgr LDVs'!$B51,'AEO 38'!$B:$B,0))</f>
        <v>0</v>
      </c>
      <c r="N51">
        <f>INDEX('AEO 38'!R:R,MATCH('psgr LDVs'!$B51,'AEO 38'!$B:$B,0))</f>
        <v>0</v>
      </c>
      <c r="O51">
        <f>INDEX('AEO 38'!S:S,MATCH('psgr LDVs'!$B51,'AEO 38'!$B:$B,0))</f>
        <v>0</v>
      </c>
      <c r="P51">
        <f>INDEX('AEO 38'!T:T,MATCH('psgr LDVs'!$B51,'AEO 38'!$B:$B,0))</f>
        <v>0</v>
      </c>
      <c r="Q51">
        <f>INDEX('AEO 38'!U:U,MATCH('psgr LDVs'!$B51,'AEO 38'!$B:$B,0))</f>
        <v>0</v>
      </c>
      <c r="R51">
        <f>INDEX('AEO 38'!V:V,MATCH('psgr LDVs'!$B51,'AEO 38'!$B:$B,0))</f>
        <v>0</v>
      </c>
      <c r="S51">
        <f>INDEX('AEO 38'!W:W,MATCH('psgr LDVs'!$B51,'AEO 38'!$B:$B,0))</f>
        <v>0</v>
      </c>
      <c r="T51">
        <f>INDEX('AEO 38'!X:X,MATCH('psgr LDVs'!$B51,'AEO 38'!$B:$B,0))</f>
        <v>0</v>
      </c>
      <c r="U51">
        <f>INDEX('AEO 38'!Y:Y,MATCH('psgr LDVs'!$B51,'AEO 38'!$B:$B,0))</f>
        <v>0</v>
      </c>
      <c r="V51">
        <f>INDEX('AEO 38'!Z:Z,MATCH('psgr LDVs'!$B51,'AEO 38'!$B:$B,0))</f>
        <v>0</v>
      </c>
      <c r="W51">
        <f>INDEX('AEO 38'!AA:AA,MATCH('psgr LDVs'!$B51,'AEO 38'!$B:$B,0))</f>
        <v>0</v>
      </c>
      <c r="X51">
        <f>INDEX('AEO 38'!AB:AB,MATCH('psgr LDVs'!$B51,'AEO 38'!$B:$B,0))</f>
        <v>0</v>
      </c>
      <c r="Y51">
        <f>INDEX('AEO 38'!AC:AC,MATCH('psgr LDVs'!$B51,'AEO 38'!$B:$B,0))</f>
        <v>0</v>
      </c>
      <c r="Z51">
        <f>INDEX('AEO 38'!AD:AD,MATCH('psgr LDVs'!$B51,'AEO 38'!$B:$B,0))</f>
        <v>0</v>
      </c>
      <c r="AA51">
        <f>INDEX('AEO 38'!AE:AE,MATCH('psgr LDVs'!$B51,'AEO 38'!$B:$B,0))</f>
        <v>0</v>
      </c>
      <c r="AB51">
        <f>INDEX('AEO 38'!AF:AF,MATCH('psgr LDVs'!$B51,'AEO 38'!$B:$B,0))</f>
        <v>0</v>
      </c>
      <c r="AC51">
        <f>INDEX('AEO 38'!AG:AG,MATCH('psgr LDVs'!$B51,'AEO 38'!$B:$B,0))</f>
        <v>0</v>
      </c>
      <c r="AD51">
        <f>INDEX('AEO 38'!AH:AH,MATCH('psgr LDVs'!$B51,'AEO 38'!$B:$B,0))</f>
        <v>0</v>
      </c>
      <c r="AE51">
        <f>INDEX('AEO 38'!AI:AI,MATCH('psgr LDVs'!$B51,'AEO 38'!$B:$B,0))</f>
        <v>0</v>
      </c>
      <c r="AF51">
        <f>INDEX('AEO 38'!AJ:AJ,MATCH('psgr LDVs'!$B51,'AEO 38'!$B:$B,0))</f>
        <v>0</v>
      </c>
      <c r="AG51">
        <f>INDEX('AEO 38'!AK:AK,MATCH('psgr LDVs'!$B51,'AEO 38'!$B:$B,0))</f>
        <v>0</v>
      </c>
    </row>
    <row r="52" spans="1:33">
      <c r="A52" s="118" t="s">
        <v>114</v>
      </c>
      <c r="B52" s="111" t="s">
        <v>926</v>
      </c>
      <c r="C52">
        <f>INDEX('AEO 38'!G:G,MATCH('psgr LDVs'!$B52,'AEO 38'!$B:$B,0))</f>
        <v>121.397232</v>
      </c>
      <c r="D52">
        <f>INDEX('AEO 38'!H:H,MATCH('psgr LDVs'!$B52,'AEO 38'!$B:$B,0))</f>
        <v>136.909775</v>
      </c>
      <c r="E52">
        <f>INDEX('AEO 38'!I:I,MATCH('psgr LDVs'!$B52,'AEO 38'!$B:$B,0))</f>
        <v>161.620529</v>
      </c>
      <c r="F52">
        <f>INDEX('AEO 38'!J:J,MATCH('psgr LDVs'!$B52,'AEO 38'!$B:$B,0))</f>
        <v>172.90016199999999</v>
      </c>
      <c r="G52">
        <f>INDEX('AEO 38'!K:K,MATCH('psgr LDVs'!$B52,'AEO 38'!$B:$B,0))</f>
        <v>185.48762500000001</v>
      </c>
      <c r="H52">
        <f>INDEX('AEO 38'!L:L,MATCH('psgr LDVs'!$B52,'AEO 38'!$B:$B,0))</f>
        <v>197.378525</v>
      </c>
      <c r="I52">
        <f>INDEX('AEO 38'!M:M,MATCH('psgr LDVs'!$B52,'AEO 38'!$B:$B,0))</f>
        <v>206.532532</v>
      </c>
      <c r="J52">
        <f>INDEX('AEO 38'!N:N,MATCH('psgr LDVs'!$B52,'AEO 38'!$B:$B,0))</f>
        <v>216.445618</v>
      </c>
      <c r="K52">
        <f>INDEX('AEO 38'!O:O,MATCH('psgr LDVs'!$B52,'AEO 38'!$B:$B,0))</f>
        <v>232.97335799999999</v>
      </c>
      <c r="L52">
        <f>INDEX('AEO 38'!P:P,MATCH('psgr LDVs'!$B52,'AEO 38'!$B:$B,0))</f>
        <v>246.07936100000001</v>
      </c>
      <c r="M52">
        <f>INDEX('AEO 38'!Q:Q,MATCH('psgr LDVs'!$B52,'AEO 38'!$B:$B,0))</f>
        <v>261.67312600000002</v>
      </c>
      <c r="N52">
        <f>INDEX('AEO 38'!R:R,MATCH('psgr LDVs'!$B52,'AEO 38'!$B:$B,0))</f>
        <v>274.52325400000001</v>
      </c>
      <c r="O52">
        <f>INDEX('AEO 38'!S:S,MATCH('psgr LDVs'!$B52,'AEO 38'!$B:$B,0))</f>
        <v>287.88394199999999</v>
      </c>
      <c r="P52">
        <f>INDEX('AEO 38'!T:T,MATCH('psgr LDVs'!$B52,'AEO 38'!$B:$B,0))</f>
        <v>300.89297499999998</v>
      </c>
      <c r="Q52">
        <f>INDEX('AEO 38'!U:U,MATCH('psgr LDVs'!$B52,'AEO 38'!$B:$B,0))</f>
        <v>315.429779</v>
      </c>
      <c r="R52">
        <f>INDEX('AEO 38'!V:V,MATCH('psgr LDVs'!$B52,'AEO 38'!$B:$B,0))</f>
        <v>326.46142600000002</v>
      </c>
      <c r="S52">
        <f>INDEX('AEO 38'!W:W,MATCH('psgr LDVs'!$B52,'AEO 38'!$B:$B,0))</f>
        <v>334.92172199999999</v>
      </c>
      <c r="T52">
        <f>INDEX('AEO 38'!X:X,MATCH('psgr LDVs'!$B52,'AEO 38'!$B:$B,0))</f>
        <v>344.05874599999999</v>
      </c>
      <c r="U52">
        <f>INDEX('AEO 38'!Y:Y,MATCH('psgr LDVs'!$B52,'AEO 38'!$B:$B,0))</f>
        <v>356.154785</v>
      </c>
      <c r="V52">
        <f>INDEX('AEO 38'!Z:Z,MATCH('psgr LDVs'!$B52,'AEO 38'!$B:$B,0))</f>
        <v>366.537689</v>
      </c>
      <c r="W52">
        <f>INDEX('AEO 38'!AA:AA,MATCH('psgr LDVs'!$B52,'AEO 38'!$B:$B,0))</f>
        <v>377.08914199999998</v>
      </c>
      <c r="X52">
        <f>INDEX('AEO 38'!AB:AB,MATCH('psgr LDVs'!$B52,'AEO 38'!$B:$B,0))</f>
        <v>390.3526</v>
      </c>
      <c r="Y52">
        <f>INDEX('AEO 38'!AC:AC,MATCH('psgr LDVs'!$B52,'AEO 38'!$B:$B,0))</f>
        <v>401.862122</v>
      </c>
      <c r="Z52">
        <f>INDEX('AEO 38'!AD:AD,MATCH('psgr LDVs'!$B52,'AEO 38'!$B:$B,0))</f>
        <v>413.02459700000003</v>
      </c>
      <c r="AA52">
        <f>INDEX('AEO 38'!AE:AE,MATCH('psgr LDVs'!$B52,'AEO 38'!$B:$B,0))</f>
        <v>425.68554699999999</v>
      </c>
      <c r="AB52">
        <f>INDEX('AEO 38'!AF:AF,MATCH('psgr LDVs'!$B52,'AEO 38'!$B:$B,0))</f>
        <v>443.74679600000002</v>
      </c>
      <c r="AC52">
        <f>INDEX('AEO 38'!AG:AG,MATCH('psgr LDVs'!$B52,'AEO 38'!$B:$B,0))</f>
        <v>455.27056900000002</v>
      </c>
      <c r="AD52">
        <f>INDEX('AEO 38'!AH:AH,MATCH('psgr LDVs'!$B52,'AEO 38'!$B:$B,0))</f>
        <v>466.52200299999998</v>
      </c>
      <c r="AE52">
        <f>INDEX('AEO 38'!AI:AI,MATCH('psgr LDVs'!$B52,'AEO 38'!$B:$B,0))</f>
        <v>482.34301799999997</v>
      </c>
      <c r="AF52">
        <f>INDEX('AEO 38'!AJ:AJ,MATCH('psgr LDVs'!$B52,'AEO 38'!$B:$B,0))</f>
        <v>494.321167</v>
      </c>
      <c r="AG52">
        <f>INDEX('AEO 38'!AK:AK,MATCH('psgr LDVs'!$B52,'AEO 38'!$B:$B,0))</f>
        <v>505.77969400000001</v>
      </c>
    </row>
    <row r="53" spans="1:33">
      <c r="A53" s="118" t="s">
        <v>113</v>
      </c>
      <c r="B53" s="111" t="s">
        <v>927</v>
      </c>
      <c r="C53">
        <f>INDEX('AEO 38'!G:G,MATCH('psgr LDVs'!$B53,'AEO 38'!$B:$B,0))</f>
        <v>0.43629899999999999</v>
      </c>
      <c r="D53">
        <f>INDEX('AEO 38'!H:H,MATCH('psgr LDVs'!$B53,'AEO 38'!$B:$B,0))</f>
        <v>0.44688600000000001</v>
      </c>
      <c r="E53">
        <f>INDEX('AEO 38'!I:I,MATCH('psgr LDVs'!$B53,'AEO 38'!$B:$B,0))</f>
        <v>0.54858899999999999</v>
      </c>
      <c r="F53">
        <f>INDEX('AEO 38'!J:J,MATCH('psgr LDVs'!$B53,'AEO 38'!$B:$B,0))</f>
        <v>0.60780699999999999</v>
      </c>
      <c r="G53">
        <f>INDEX('AEO 38'!K:K,MATCH('psgr LDVs'!$B53,'AEO 38'!$B:$B,0))</f>
        <v>0.65428600000000003</v>
      </c>
      <c r="H53">
        <f>INDEX('AEO 38'!L:L,MATCH('psgr LDVs'!$B53,'AEO 38'!$B:$B,0))</f>
        <v>0.68139700000000003</v>
      </c>
      <c r="I53">
        <f>INDEX('AEO 38'!M:M,MATCH('psgr LDVs'!$B53,'AEO 38'!$B:$B,0))</f>
        <v>0.67553300000000005</v>
      </c>
      <c r="J53">
        <f>INDEX('AEO 38'!N:N,MATCH('psgr LDVs'!$B53,'AEO 38'!$B:$B,0))</f>
        <v>0.66068800000000005</v>
      </c>
      <c r="K53">
        <f>INDEX('AEO 38'!O:O,MATCH('psgr LDVs'!$B53,'AEO 38'!$B:$B,0))</f>
        <v>0.66388499999999995</v>
      </c>
      <c r="L53">
        <f>INDEX('AEO 38'!P:P,MATCH('psgr LDVs'!$B53,'AEO 38'!$B:$B,0))</f>
        <v>0.65932400000000002</v>
      </c>
      <c r="M53">
        <f>INDEX('AEO 38'!Q:Q,MATCH('psgr LDVs'!$B53,'AEO 38'!$B:$B,0))</f>
        <v>0.65431600000000001</v>
      </c>
      <c r="N53">
        <f>INDEX('AEO 38'!R:R,MATCH('psgr LDVs'!$B53,'AEO 38'!$B:$B,0))</f>
        <v>0.66020900000000005</v>
      </c>
      <c r="O53">
        <f>INDEX('AEO 38'!S:S,MATCH('psgr LDVs'!$B53,'AEO 38'!$B:$B,0))</f>
        <v>0.65928699999999996</v>
      </c>
      <c r="P53">
        <f>INDEX('AEO 38'!T:T,MATCH('psgr LDVs'!$B53,'AEO 38'!$B:$B,0))</f>
        <v>0.66081100000000004</v>
      </c>
      <c r="Q53">
        <f>INDEX('AEO 38'!U:U,MATCH('psgr LDVs'!$B53,'AEO 38'!$B:$B,0))</f>
        <v>0.66457699999999997</v>
      </c>
      <c r="R53">
        <f>INDEX('AEO 38'!V:V,MATCH('psgr LDVs'!$B53,'AEO 38'!$B:$B,0))</f>
        <v>0.66665700000000006</v>
      </c>
      <c r="S53">
        <f>INDEX('AEO 38'!W:W,MATCH('psgr LDVs'!$B53,'AEO 38'!$B:$B,0))</f>
        <v>0.65699399999999997</v>
      </c>
      <c r="T53">
        <f>INDEX('AEO 38'!X:X,MATCH('psgr LDVs'!$B53,'AEO 38'!$B:$B,0))</f>
        <v>0.65082700000000004</v>
      </c>
      <c r="U53">
        <f>INDEX('AEO 38'!Y:Y,MATCH('psgr LDVs'!$B53,'AEO 38'!$B:$B,0))</f>
        <v>0.65140600000000004</v>
      </c>
      <c r="V53">
        <f>INDEX('AEO 38'!Z:Z,MATCH('psgr LDVs'!$B53,'AEO 38'!$B:$B,0))</f>
        <v>0.64930500000000002</v>
      </c>
      <c r="W53">
        <f>INDEX('AEO 38'!AA:AA,MATCH('psgr LDVs'!$B53,'AEO 38'!$B:$B,0))</f>
        <v>0.64486699999999997</v>
      </c>
      <c r="X53">
        <f>INDEX('AEO 38'!AB:AB,MATCH('psgr LDVs'!$B53,'AEO 38'!$B:$B,0))</f>
        <v>0.64294700000000005</v>
      </c>
      <c r="Y53">
        <f>INDEX('AEO 38'!AC:AC,MATCH('psgr LDVs'!$B53,'AEO 38'!$B:$B,0))</f>
        <v>0.64115999999999995</v>
      </c>
      <c r="Z53">
        <f>INDEX('AEO 38'!AD:AD,MATCH('psgr LDVs'!$B53,'AEO 38'!$B:$B,0))</f>
        <v>0.63736599999999999</v>
      </c>
      <c r="AA53">
        <f>INDEX('AEO 38'!AE:AE,MATCH('psgr LDVs'!$B53,'AEO 38'!$B:$B,0))</f>
        <v>0.635911</v>
      </c>
      <c r="AB53">
        <f>INDEX('AEO 38'!AF:AF,MATCH('psgr LDVs'!$B53,'AEO 38'!$B:$B,0))</f>
        <v>0.64154299999999997</v>
      </c>
      <c r="AC53">
        <f>INDEX('AEO 38'!AG:AG,MATCH('psgr LDVs'!$B53,'AEO 38'!$B:$B,0))</f>
        <v>0.63843099999999997</v>
      </c>
      <c r="AD53">
        <f>INDEX('AEO 38'!AH:AH,MATCH('psgr LDVs'!$B53,'AEO 38'!$B:$B,0))</f>
        <v>0.63314400000000004</v>
      </c>
      <c r="AE53">
        <f>INDEX('AEO 38'!AI:AI,MATCH('psgr LDVs'!$B53,'AEO 38'!$B:$B,0))</f>
        <v>0.63452600000000003</v>
      </c>
      <c r="AF53">
        <f>INDEX('AEO 38'!AJ:AJ,MATCH('psgr LDVs'!$B53,'AEO 38'!$B:$B,0))</f>
        <v>0.62921300000000002</v>
      </c>
      <c r="AG53">
        <f>INDEX('AEO 38'!AK:AK,MATCH('psgr LDVs'!$B53,'AEO 38'!$B:$B,0))</f>
        <v>0.62481299999999995</v>
      </c>
    </row>
    <row r="54" spans="1:33">
      <c r="A54" s="118" t="s">
        <v>113</v>
      </c>
      <c r="B54" s="111" t="s">
        <v>928</v>
      </c>
      <c r="C54">
        <f>INDEX('AEO 38'!G:G,MATCH('psgr LDVs'!$B54,'AEO 38'!$B:$B,0))</f>
        <v>2.233771</v>
      </c>
      <c r="D54">
        <f>INDEX('AEO 38'!H:H,MATCH('psgr LDVs'!$B54,'AEO 38'!$B:$B,0))</f>
        <v>2.3549190000000002</v>
      </c>
      <c r="E54">
        <f>INDEX('AEO 38'!I:I,MATCH('psgr LDVs'!$B54,'AEO 38'!$B:$B,0))</f>
        <v>2.6102080000000001</v>
      </c>
      <c r="F54">
        <f>INDEX('AEO 38'!J:J,MATCH('psgr LDVs'!$B54,'AEO 38'!$B:$B,0))</f>
        <v>2.6420149999999998</v>
      </c>
      <c r="G54">
        <f>INDEX('AEO 38'!K:K,MATCH('psgr LDVs'!$B54,'AEO 38'!$B:$B,0))</f>
        <v>2.6773419999999999</v>
      </c>
      <c r="H54">
        <f>INDEX('AEO 38'!L:L,MATCH('psgr LDVs'!$B54,'AEO 38'!$B:$B,0))</f>
        <v>2.7028590000000001</v>
      </c>
      <c r="I54">
        <f>INDEX('AEO 38'!M:M,MATCH('psgr LDVs'!$B54,'AEO 38'!$B:$B,0))</f>
        <v>2.6681970000000002</v>
      </c>
      <c r="J54">
        <f>INDEX('AEO 38'!N:N,MATCH('psgr LDVs'!$B54,'AEO 38'!$B:$B,0))</f>
        <v>2.6230820000000001</v>
      </c>
      <c r="K54">
        <f>INDEX('AEO 38'!O:O,MATCH('psgr LDVs'!$B54,'AEO 38'!$B:$B,0))</f>
        <v>2.6450670000000001</v>
      </c>
      <c r="L54">
        <f>INDEX('AEO 38'!P:P,MATCH('psgr LDVs'!$B54,'AEO 38'!$B:$B,0))</f>
        <v>2.6557900000000001</v>
      </c>
      <c r="M54">
        <f>INDEX('AEO 38'!Q:Q,MATCH('psgr LDVs'!$B54,'AEO 38'!$B:$B,0))</f>
        <v>2.6701060000000001</v>
      </c>
      <c r="N54">
        <f>INDEX('AEO 38'!R:R,MATCH('psgr LDVs'!$B54,'AEO 38'!$B:$B,0))</f>
        <v>2.6834129999999998</v>
      </c>
      <c r="O54">
        <f>INDEX('AEO 38'!S:S,MATCH('psgr LDVs'!$B54,'AEO 38'!$B:$B,0))</f>
        <v>2.6993930000000002</v>
      </c>
      <c r="P54">
        <f>INDEX('AEO 38'!T:T,MATCH('psgr LDVs'!$B54,'AEO 38'!$B:$B,0))</f>
        <v>2.7136650000000002</v>
      </c>
      <c r="Q54">
        <f>INDEX('AEO 38'!U:U,MATCH('psgr LDVs'!$B54,'AEO 38'!$B:$B,0))</f>
        <v>2.737803</v>
      </c>
      <c r="R54">
        <f>INDEX('AEO 38'!V:V,MATCH('psgr LDVs'!$B54,'AEO 38'!$B:$B,0))</f>
        <v>2.7418469999999999</v>
      </c>
      <c r="S54">
        <f>INDEX('AEO 38'!W:W,MATCH('psgr LDVs'!$B54,'AEO 38'!$B:$B,0))</f>
        <v>2.7204739999999998</v>
      </c>
      <c r="T54">
        <f>INDEX('AEO 38'!X:X,MATCH('psgr LDVs'!$B54,'AEO 38'!$B:$B,0))</f>
        <v>2.7040519999999999</v>
      </c>
      <c r="U54">
        <f>INDEX('AEO 38'!Y:Y,MATCH('psgr LDVs'!$B54,'AEO 38'!$B:$B,0))</f>
        <v>2.7096710000000002</v>
      </c>
      <c r="V54">
        <f>INDEX('AEO 38'!Z:Z,MATCH('psgr LDVs'!$B54,'AEO 38'!$B:$B,0))</f>
        <v>2.7040820000000001</v>
      </c>
      <c r="W54">
        <f>INDEX('AEO 38'!AA:AA,MATCH('psgr LDVs'!$B54,'AEO 38'!$B:$B,0))</f>
        <v>2.6957080000000002</v>
      </c>
      <c r="X54">
        <f>INDEX('AEO 38'!AB:AB,MATCH('psgr LDVs'!$B54,'AEO 38'!$B:$B,0))</f>
        <v>2.6903959999999998</v>
      </c>
      <c r="Y54">
        <f>INDEX('AEO 38'!AC:AC,MATCH('psgr LDVs'!$B54,'AEO 38'!$B:$B,0))</f>
        <v>2.6841889999999999</v>
      </c>
      <c r="Z54">
        <f>INDEX('AEO 38'!AD:AD,MATCH('psgr LDVs'!$B54,'AEO 38'!$B:$B,0))</f>
        <v>2.672501</v>
      </c>
      <c r="AA54">
        <f>INDEX('AEO 38'!AE:AE,MATCH('psgr LDVs'!$B54,'AEO 38'!$B:$B,0))</f>
        <v>2.6680100000000002</v>
      </c>
      <c r="AB54">
        <f>INDEX('AEO 38'!AF:AF,MATCH('psgr LDVs'!$B54,'AEO 38'!$B:$B,0))</f>
        <v>2.6929240000000001</v>
      </c>
      <c r="AC54">
        <f>INDEX('AEO 38'!AG:AG,MATCH('psgr LDVs'!$B54,'AEO 38'!$B:$B,0))</f>
        <v>2.6788340000000002</v>
      </c>
      <c r="AD54">
        <f>INDEX('AEO 38'!AH:AH,MATCH('psgr LDVs'!$B54,'AEO 38'!$B:$B,0))</f>
        <v>2.6605189999999999</v>
      </c>
      <c r="AE54">
        <f>INDEX('AEO 38'!AI:AI,MATCH('psgr LDVs'!$B54,'AEO 38'!$B:$B,0))</f>
        <v>2.6682290000000002</v>
      </c>
      <c r="AF54">
        <f>INDEX('AEO 38'!AJ:AJ,MATCH('psgr LDVs'!$B54,'AEO 38'!$B:$B,0))</f>
        <v>2.6504690000000002</v>
      </c>
      <c r="AG54">
        <f>INDEX('AEO 38'!AK:AK,MATCH('psgr LDVs'!$B54,'AEO 38'!$B:$B,0))</f>
        <v>2.630525</v>
      </c>
    </row>
    <row r="55" spans="1:33">
      <c r="A55" s="118" t="s">
        <v>853</v>
      </c>
      <c r="B55" s="111" t="s">
        <v>929</v>
      </c>
      <c r="C55">
        <f>INDEX('AEO 38'!G:G,MATCH('psgr LDVs'!$B55,'AEO 38'!$B:$B,0))</f>
        <v>0.41389199999999998</v>
      </c>
      <c r="D55">
        <f>INDEX('AEO 38'!H:H,MATCH('psgr LDVs'!$B55,'AEO 38'!$B:$B,0))</f>
        <v>0.373083</v>
      </c>
      <c r="E55">
        <f>INDEX('AEO 38'!I:I,MATCH('psgr LDVs'!$B55,'AEO 38'!$B:$B,0))</f>
        <v>0.43224200000000002</v>
      </c>
      <c r="F55">
        <f>INDEX('AEO 38'!J:J,MATCH('psgr LDVs'!$B55,'AEO 38'!$B:$B,0))</f>
        <v>0.45028600000000002</v>
      </c>
      <c r="G55">
        <f>INDEX('AEO 38'!K:K,MATCH('psgr LDVs'!$B55,'AEO 38'!$B:$B,0))</f>
        <v>0.45489200000000002</v>
      </c>
      <c r="H55">
        <f>INDEX('AEO 38'!L:L,MATCH('psgr LDVs'!$B55,'AEO 38'!$B:$B,0))</f>
        <v>0.45953699999999997</v>
      </c>
      <c r="I55">
        <f>INDEX('AEO 38'!M:M,MATCH('psgr LDVs'!$B55,'AEO 38'!$B:$B,0))</f>
        <v>0.45393699999999998</v>
      </c>
      <c r="J55">
        <f>INDEX('AEO 38'!N:N,MATCH('psgr LDVs'!$B55,'AEO 38'!$B:$B,0))</f>
        <v>0.44735999999999998</v>
      </c>
      <c r="K55">
        <f>INDEX('AEO 38'!O:O,MATCH('psgr LDVs'!$B55,'AEO 38'!$B:$B,0))</f>
        <v>0.45521699999999998</v>
      </c>
      <c r="L55">
        <f>INDEX('AEO 38'!P:P,MATCH('psgr LDVs'!$B55,'AEO 38'!$B:$B,0))</f>
        <v>0.45961400000000002</v>
      </c>
      <c r="M55">
        <f>INDEX('AEO 38'!Q:Q,MATCH('psgr LDVs'!$B55,'AEO 38'!$B:$B,0))</f>
        <v>0.46068799999999999</v>
      </c>
      <c r="N55">
        <f>INDEX('AEO 38'!R:R,MATCH('psgr LDVs'!$B55,'AEO 38'!$B:$B,0))</f>
        <v>0.47550500000000001</v>
      </c>
      <c r="O55">
        <f>INDEX('AEO 38'!S:S,MATCH('psgr LDVs'!$B55,'AEO 38'!$B:$B,0))</f>
        <v>0.47844599999999998</v>
      </c>
      <c r="P55">
        <f>INDEX('AEO 38'!T:T,MATCH('psgr LDVs'!$B55,'AEO 38'!$B:$B,0))</f>
        <v>0.485149</v>
      </c>
      <c r="Q55">
        <f>INDEX('AEO 38'!U:U,MATCH('psgr LDVs'!$B55,'AEO 38'!$B:$B,0))</f>
        <v>0.49132700000000001</v>
      </c>
      <c r="R55">
        <f>INDEX('AEO 38'!V:V,MATCH('psgr LDVs'!$B55,'AEO 38'!$B:$B,0))</f>
        <v>0.499504</v>
      </c>
      <c r="S55">
        <f>INDEX('AEO 38'!W:W,MATCH('psgr LDVs'!$B55,'AEO 38'!$B:$B,0))</f>
        <v>0.49548599999999998</v>
      </c>
      <c r="T55">
        <f>INDEX('AEO 38'!X:X,MATCH('psgr LDVs'!$B55,'AEO 38'!$B:$B,0))</f>
        <v>0.49308000000000002</v>
      </c>
      <c r="U55">
        <f>INDEX('AEO 38'!Y:Y,MATCH('psgr LDVs'!$B55,'AEO 38'!$B:$B,0))</f>
        <v>0.496612</v>
      </c>
      <c r="V55">
        <f>INDEX('AEO 38'!Z:Z,MATCH('psgr LDVs'!$B55,'AEO 38'!$B:$B,0))</f>
        <v>0.499809</v>
      </c>
      <c r="W55">
        <f>INDEX('AEO 38'!AA:AA,MATCH('psgr LDVs'!$B55,'AEO 38'!$B:$B,0))</f>
        <v>0.499778</v>
      </c>
      <c r="X55">
        <f>INDEX('AEO 38'!AB:AB,MATCH('psgr LDVs'!$B55,'AEO 38'!$B:$B,0))</f>
        <v>0.50252600000000003</v>
      </c>
      <c r="Y55">
        <f>INDEX('AEO 38'!AC:AC,MATCH('psgr LDVs'!$B55,'AEO 38'!$B:$B,0))</f>
        <v>0.50540099999999999</v>
      </c>
      <c r="Z55">
        <f>INDEX('AEO 38'!AD:AD,MATCH('psgr LDVs'!$B55,'AEO 38'!$B:$B,0))</f>
        <v>0.50678500000000004</v>
      </c>
      <c r="AA55">
        <f>INDEX('AEO 38'!AE:AE,MATCH('psgr LDVs'!$B55,'AEO 38'!$B:$B,0))</f>
        <v>0.50928600000000002</v>
      </c>
      <c r="AB55">
        <f>INDEX('AEO 38'!AF:AF,MATCH('psgr LDVs'!$B55,'AEO 38'!$B:$B,0))</f>
        <v>0.517814</v>
      </c>
      <c r="AC55">
        <f>INDEX('AEO 38'!AG:AG,MATCH('psgr LDVs'!$B55,'AEO 38'!$B:$B,0))</f>
        <v>0.52007300000000001</v>
      </c>
      <c r="AD55">
        <f>INDEX('AEO 38'!AH:AH,MATCH('psgr LDVs'!$B55,'AEO 38'!$B:$B,0))</f>
        <v>0.51906799999999997</v>
      </c>
      <c r="AE55">
        <f>INDEX('AEO 38'!AI:AI,MATCH('psgr LDVs'!$B55,'AEO 38'!$B:$B,0))</f>
        <v>0.52413200000000004</v>
      </c>
      <c r="AF55">
        <f>INDEX('AEO 38'!AJ:AJ,MATCH('psgr LDVs'!$B55,'AEO 38'!$B:$B,0))</f>
        <v>0.52189600000000003</v>
      </c>
      <c r="AG55">
        <f>INDEX('AEO 38'!AK:AK,MATCH('psgr LDVs'!$B55,'AEO 38'!$B:$B,0))</f>
        <v>0.521648</v>
      </c>
    </row>
    <row r="56" spans="1:33">
      <c r="A56" s="118" t="s">
        <v>853</v>
      </c>
      <c r="B56" s="111" t="s">
        <v>930</v>
      </c>
      <c r="C56">
        <f>INDEX('AEO 38'!G:G,MATCH('psgr LDVs'!$B56,'AEO 38'!$B:$B,0))</f>
        <v>0.55315300000000001</v>
      </c>
      <c r="D56">
        <f>INDEX('AEO 38'!H:H,MATCH('psgr LDVs'!$B56,'AEO 38'!$B:$B,0))</f>
        <v>0.58484800000000003</v>
      </c>
      <c r="E56">
        <f>INDEX('AEO 38'!I:I,MATCH('psgr LDVs'!$B56,'AEO 38'!$B:$B,0))</f>
        <v>0.64725900000000003</v>
      </c>
      <c r="F56">
        <f>INDEX('AEO 38'!J:J,MATCH('psgr LDVs'!$B56,'AEO 38'!$B:$B,0))</f>
        <v>0.65540200000000004</v>
      </c>
      <c r="G56">
        <f>INDEX('AEO 38'!K:K,MATCH('psgr LDVs'!$B56,'AEO 38'!$B:$B,0))</f>
        <v>0.66368400000000005</v>
      </c>
      <c r="H56">
        <f>INDEX('AEO 38'!L:L,MATCH('psgr LDVs'!$B56,'AEO 38'!$B:$B,0))</f>
        <v>0.66954100000000005</v>
      </c>
      <c r="I56">
        <f>INDEX('AEO 38'!M:M,MATCH('psgr LDVs'!$B56,'AEO 38'!$B:$B,0))</f>
        <v>0.66135900000000003</v>
      </c>
      <c r="J56">
        <f>INDEX('AEO 38'!N:N,MATCH('psgr LDVs'!$B56,'AEO 38'!$B:$B,0))</f>
        <v>0.65037699999999998</v>
      </c>
      <c r="K56">
        <f>INDEX('AEO 38'!O:O,MATCH('psgr LDVs'!$B56,'AEO 38'!$B:$B,0))</f>
        <v>0.655528</v>
      </c>
      <c r="L56">
        <f>INDEX('AEO 38'!P:P,MATCH('psgr LDVs'!$B56,'AEO 38'!$B:$B,0))</f>
        <v>0.658057</v>
      </c>
      <c r="M56">
        <f>INDEX('AEO 38'!Q:Q,MATCH('psgr LDVs'!$B56,'AEO 38'!$B:$B,0))</f>
        <v>0.66197300000000003</v>
      </c>
      <c r="N56">
        <f>INDEX('AEO 38'!R:R,MATCH('psgr LDVs'!$B56,'AEO 38'!$B:$B,0))</f>
        <v>0.66510400000000003</v>
      </c>
      <c r="O56">
        <f>INDEX('AEO 38'!S:S,MATCH('psgr LDVs'!$B56,'AEO 38'!$B:$B,0))</f>
        <v>0.66882799999999998</v>
      </c>
      <c r="P56">
        <f>INDEX('AEO 38'!T:T,MATCH('psgr LDVs'!$B56,'AEO 38'!$B:$B,0))</f>
        <v>0.67204200000000003</v>
      </c>
      <c r="Q56">
        <f>INDEX('AEO 38'!U:U,MATCH('psgr LDVs'!$B56,'AEO 38'!$B:$B,0))</f>
        <v>0.67763099999999998</v>
      </c>
      <c r="R56">
        <f>INDEX('AEO 38'!V:V,MATCH('psgr LDVs'!$B56,'AEO 38'!$B:$B,0))</f>
        <v>0.67803500000000005</v>
      </c>
      <c r="S56">
        <f>INDEX('AEO 38'!W:W,MATCH('psgr LDVs'!$B56,'AEO 38'!$B:$B,0))</f>
        <v>0.67215499999999995</v>
      </c>
      <c r="T56">
        <f>INDEX('AEO 38'!X:X,MATCH('psgr LDVs'!$B56,'AEO 38'!$B:$B,0))</f>
        <v>0.66730699999999998</v>
      </c>
      <c r="U56">
        <f>INDEX('AEO 38'!Y:Y,MATCH('psgr LDVs'!$B56,'AEO 38'!$B:$B,0))</f>
        <v>0.66812700000000003</v>
      </c>
      <c r="V56">
        <f>INDEX('AEO 38'!Z:Z,MATCH('psgr LDVs'!$B56,'AEO 38'!$B:$B,0))</f>
        <v>0.66622700000000001</v>
      </c>
      <c r="W56">
        <f>INDEX('AEO 38'!AA:AA,MATCH('psgr LDVs'!$B56,'AEO 38'!$B:$B,0))</f>
        <v>0.66366099999999995</v>
      </c>
      <c r="X56">
        <f>INDEX('AEO 38'!AB:AB,MATCH('psgr LDVs'!$B56,'AEO 38'!$B:$B,0))</f>
        <v>0.66194799999999998</v>
      </c>
      <c r="Y56">
        <f>INDEX('AEO 38'!AC:AC,MATCH('psgr LDVs'!$B56,'AEO 38'!$B:$B,0))</f>
        <v>0.66001600000000005</v>
      </c>
      <c r="Z56">
        <f>INDEX('AEO 38'!AD:AD,MATCH('psgr LDVs'!$B56,'AEO 38'!$B:$B,0))</f>
        <v>0.65696100000000002</v>
      </c>
      <c r="AA56">
        <f>INDEX('AEO 38'!AE:AE,MATCH('psgr LDVs'!$B56,'AEO 38'!$B:$B,0))</f>
        <v>0.65544199999999997</v>
      </c>
      <c r="AB56">
        <f>INDEX('AEO 38'!AF:AF,MATCH('psgr LDVs'!$B56,'AEO 38'!$B:$B,0))</f>
        <v>0.66126600000000002</v>
      </c>
      <c r="AC56">
        <f>INDEX('AEO 38'!AG:AG,MATCH('psgr LDVs'!$B56,'AEO 38'!$B:$B,0))</f>
        <v>0.65729000000000004</v>
      </c>
      <c r="AD56">
        <f>INDEX('AEO 38'!AH:AH,MATCH('psgr LDVs'!$B56,'AEO 38'!$B:$B,0))</f>
        <v>0.65231099999999997</v>
      </c>
      <c r="AE56">
        <f>INDEX('AEO 38'!AI:AI,MATCH('psgr LDVs'!$B56,'AEO 38'!$B:$B,0))</f>
        <v>0.65364599999999995</v>
      </c>
      <c r="AF56">
        <f>INDEX('AEO 38'!AJ:AJ,MATCH('psgr LDVs'!$B56,'AEO 38'!$B:$B,0))</f>
        <v>0.64876599999999995</v>
      </c>
      <c r="AG56">
        <f>INDEX('AEO 38'!AK:AK,MATCH('psgr LDVs'!$B56,'AEO 38'!$B:$B,0))</f>
        <v>0.64339400000000002</v>
      </c>
    </row>
    <row r="57" spans="1:33">
      <c r="A57" s="118" t="s">
        <v>854</v>
      </c>
      <c r="B57" s="111" t="s">
        <v>931</v>
      </c>
      <c r="C57">
        <f>INDEX('AEO 38'!G:G,MATCH('psgr LDVs'!$B57,'AEO 38'!$B:$B,0))</f>
        <v>0</v>
      </c>
      <c r="D57">
        <f>INDEX('AEO 38'!H:H,MATCH('psgr LDVs'!$B57,'AEO 38'!$B:$B,0))</f>
        <v>0</v>
      </c>
      <c r="E57">
        <f>INDEX('AEO 38'!I:I,MATCH('psgr LDVs'!$B57,'AEO 38'!$B:$B,0))</f>
        <v>0</v>
      </c>
      <c r="F57">
        <f>INDEX('AEO 38'!J:J,MATCH('psgr LDVs'!$B57,'AEO 38'!$B:$B,0))</f>
        <v>0</v>
      </c>
      <c r="G57">
        <f>INDEX('AEO 38'!K:K,MATCH('psgr LDVs'!$B57,'AEO 38'!$B:$B,0))</f>
        <v>0</v>
      </c>
      <c r="H57">
        <f>INDEX('AEO 38'!L:L,MATCH('psgr LDVs'!$B57,'AEO 38'!$B:$B,0))</f>
        <v>0</v>
      </c>
      <c r="I57">
        <f>INDEX('AEO 38'!M:M,MATCH('psgr LDVs'!$B57,'AEO 38'!$B:$B,0))</f>
        <v>0</v>
      </c>
      <c r="J57">
        <f>INDEX('AEO 38'!N:N,MATCH('psgr LDVs'!$B57,'AEO 38'!$B:$B,0))</f>
        <v>0</v>
      </c>
      <c r="K57">
        <f>INDEX('AEO 38'!O:O,MATCH('psgr LDVs'!$B57,'AEO 38'!$B:$B,0))</f>
        <v>0</v>
      </c>
      <c r="L57">
        <f>INDEX('AEO 38'!P:P,MATCH('psgr LDVs'!$B57,'AEO 38'!$B:$B,0))</f>
        <v>0</v>
      </c>
      <c r="M57">
        <f>INDEX('AEO 38'!Q:Q,MATCH('psgr LDVs'!$B57,'AEO 38'!$B:$B,0))</f>
        <v>0</v>
      </c>
      <c r="N57">
        <f>INDEX('AEO 38'!R:R,MATCH('psgr LDVs'!$B57,'AEO 38'!$B:$B,0))</f>
        <v>0</v>
      </c>
      <c r="O57">
        <f>INDEX('AEO 38'!S:S,MATCH('psgr LDVs'!$B57,'AEO 38'!$B:$B,0))</f>
        <v>0</v>
      </c>
      <c r="P57">
        <f>INDEX('AEO 38'!T:T,MATCH('psgr LDVs'!$B57,'AEO 38'!$B:$B,0))</f>
        <v>0</v>
      </c>
      <c r="Q57">
        <f>INDEX('AEO 38'!U:U,MATCH('psgr LDVs'!$B57,'AEO 38'!$B:$B,0))</f>
        <v>0</v>
      </c>
      <c r="R57">
        <f>INDEX('AEO 38'!V:V,MATCH('psgr LDVs'!$B57,'AEO 38'!$B:$B,0))</f>
        <v>0</v>
      </c>
      <c r="S57">
        <f>INDEX('AEO 38'!W:W,MATCH('psgr LDVs'!$B57,'AEO 38'!$B:$B,0))</f>
        <v>0</v>
      </c>
      <c r="T57">
        <f>INDEX('AEO 38'!X:X,MATCH('psgr LDVs'!$B57,'AEO 38'!$B:$B,0))</f>
        <v>0</v>
      </c>
      <c r="U57">
        <f>INDEX('AEO 38'!Y:Y,MATCH('psgr LDVs'!$B57,'AEO 38'!$B:$B,0))</f>
        <v>0</v>
      </c>
      <c r="V57">
        <f>INDEX('AEO 38'!Z:Z,MATCH('psgr LDVs'!$B57,'AEO 38'!$B:$B,0))</f>
        <v>0</v>
      </c>
      <c r="W57">
        <f>INDEX('AEO 38'!AA:AA,MATCH('psgr LDVs'!$B57,'AEO 38'!$B:$B,0))</f>
        <v>0</v>
      </c>
      <c r="X57">
        <f>INDEX('AEO 38'!AB:AB,MATCH('psgr LDVs'!$B57,'AEO 38'!$B:$B,0))</f>
        <v>0</v>
      </c>
      <c r="Y57">
        <f>INDEX('AEO 38'!AC:AC,MATCH('psgr LDVs'!$B57,'AEO 38'!$B:$B,0))</f>
        <v>0</v>
      </c>
      <c r="Z57">
        <f>INDEX('AEO 38'!AD:AD,MATCH('psgr LDVs'!$B57,'AEO 38'!$B:$B,0))</f>
        <v>0</v>
      </c>
      <c r="AA57">
        <f>INDEX('AEO 38'!AE:AE,MATCH('psgr LDVs'!$B57,'AEO 38'!$B:$B,0))</f>
        <v>0</v>
      </c>
      <c r="AB57">
        <f>INDEX('AEO 38'!AF:AF,MATCH('psgr LDVs'!$B57,'AEO 38'!$B:$B,0))</f>
        <v>0</v>
      </c>
      <c r="AC57">
        <f>INDEX('AEO 38'!AG:AG,MATCH('psgr LDVs'!$B57,'AEO 38'!$B:$B,0))</f>
        <v>0</v>
      </c>
      <c r="AD57">
        <f>INDEX('AEO 38'!AH:AH,MATCH('psgr LDVs'!$B57,'AEO 38'!$B:$B,0))</f>
        <v>0</v>
      </c>
      <c r="AE57">
        <f>INDEX('AEO 38'!AI:AI,MATCH('psgr LDVs'!$B57,'AEO 38'!$B:$B,0))</f>
        <v>0</v>
      </c>
      <c r="AF57">
        <f>INDEX('AEO 38'!AJ:AJ,MATCH('psgr LDVs'!$B57,'AEO 38'!$B:$B,0))</f>
        <v>0</v>
      </c>
      <c r="AG57">
        <f>INDEX('AEO 38'!AK:AK,MATCH('psgr LDVs'!$B57,'AEO 38'!$B:$B,0))</f>
        <v>0</v>
      </c>
    </row>
    <row r="58" spans="1:33">
      <c r="A58" s="118" t="s">
        <v>854</v>
      </c>
      <c r="B58" s="111" t="s">
        <v>932</v>
      </c>
      <c r="C58">
        <f>INDEX('AEO 38'!G:G,MATCH('psgr LDVs'!$B58,'AEO 38'!$B:$B,0))</f>
        <v>0.17832799999999999</v>
      </c>
      <c r="D58">
        <f>INDEX('AEO 38'!H:H,MATCH('psgr LDVs'!$B58,'AEO 38'!$B:$B,0))</f>
        <v>0.18437400000000001</v>
      </c>
      <c r="E58">
        <f>INDEX('AEO 38'!I:I,MATCH('psgr LDVs'!$B58,'AEO 38'!$B:$B,0))</f>
        <v>0.21912999999999999</v>
      </c>
      <c r="F58">
        <f>INDEX('AEO 38'!J:J,MATCH('psgr LDVs'!$B58,'AEO 38'!$B:$B,0))</f>
        <v>0.24729699999999999</v>
      </c>
      <c r="G58">
        <f>INDEX('AEO 38'!K:K,MATCH('psgr LDVs'!$B58,'AEO 38'!$B:$B,0))</f>
        <v>0.283277</v>
      </c>
      <c r="H58">
        <f>INDEX('AEO 38'!L:L,MATCH('psgr LDVs'!$B58,'AEO 38'!$B:$B,0))</f>
        <v>0.33186599999999999</v>
      </c>
      <c r="I58">
        <f>INDEX('AEO 38'!M:M,MATCH('psgr LDVs'!$B58,'AEO 38'!$B:$B,0))</f>
        <v>0.37571900000000003</v>
      </c>
      <c r="J58">
        <f>INDEX('AEO 38'!N:N,MATCH('psgr LDVs'!$B58,'AEO 38'!$B:$B,0))</f>
        <v>0.42196699999999998</v>
      </c>
      <c r="K58">
        <f>INDEX('AEO 38'!O:O,MATCH('psgr LDVs'!$B58,'AEO 38'!$B:$B,0))</f>
        <v>0.48280099999999998</v>
      </c>
      <c r="L58">
        <f>INDEX('AEO 38'!P:P,MATCH('psgr LDVs'!$B58,'AEO 38'!$B:$B,0))</f>
        <v>0.54520800000000003</v>
      </c>
      <c r="M58">
        <f>INDEX('AEO 38'!Q:Q,MATCH('psgr LDVs'!$B58,'AEO 38'!$B:$B,0))</f>
        <v>0.61085900000000004</v>
      </c>
      <c r="N58">
        <f>INDEX('AEO 38'!R:R,MATCH('psgr LDVs'!$B58,'AEO 38'!$B:$B,0))</f>
        <v>0.67425599999999997</v>
      </c>
      <c r="O58">
        <f>INDEX('AEO 38'!S:S,MATCH('psgr LDVs'!$B58,'AEO 38'!$B:$B,0))</f>
        <v>0.73638300000000001</v>
      </c>
      <c r="P58">
        <f>INDEX('AEO 38'!T:T,MATCH('psgr LDVs'!$B58,'AEO 38'!$B:$B,0))</f>
        <v>0.79417099999999996</v>
      </c>
      <c r="Q58">
        <f>INDEX('AEO 38'!U:U,MATCH('psgr LDVs'!$B58,'AEO 38'!$B:$B,0))</f>
        <v>0.85042899999999999</v>
      </c>
      <c r="R58">
        <f>INDEX('AEO 38'!V:V,MATCH('psgr LDVs'!$B58,'AEO 38'!$B:$B,0))</f>
        <v>0.89630500000000002</v>
      </c>
      <c r="S58">
        <f>INDEX('AEO 38'!W:W,MATCH('psgr LDVs'!$B58,'AEO 38'!$B:$B,0))</f>
        <v>0.92880200000000002</v>
      </c>
      <c r="T58">
        <f>INDEX('AEO 38'!X:X,MATCH('psgr LDVs'!$B58,'AEO 38'!$B:$B,0))</f>
        <v>0.95828199999999997</v>
      </c>
      <c r="U58">
        <f>INDEX('AEO 38'!Y:Y,MATCH('psgr LDVs'!$B58,'AEO 38'!$B:$B,0))</f>
        <v>0.99207900000000004</v>
      </c>
      <c r="V58">
        <f>INDEX('AEO 38'!Z:Z,MATCH('psgr LDVs'!$B58,'AEO 38'!$B:$B,0))</f>
        <v>1.0194589999999999</v>
      </c>
      <c r="W58">
        <f>INDEX('AEO 38'!AA:AA,MATCH('psgr LDVs'!$B58,'AEO 38'!$B:$B,0))</f>
        <v>1.0433060000000001</v>
      </c>
      <c r="X58">
        <f>INDEX('AEO 38'!AB:AB,MATCH('psgr LDVs'!$B58,'AEO 38'!$B:$B,0))</f>
        <v>1.0675779999999999</v>
      </c>
      <c r="Y58">
        <f>INDEX('AEO 38'!AC:AC,MATCH('psgr LDVs'!$B58,'AEO 38'!$B:$B,0))</f>
        <v>1.0908180000000001</v>
      </c>
      <c r="Z58">
        <f>INDEX('AEO 38'!AD:AD,MATCH('psgr LDVs'!$B58,'AEO 38'!$B:$B,0))</f>
        <v>1.110843</v>
      </c>
      <c r="AA58">
        <f>INDEX('AEO 38'!AE:AE,MATCH('psgr LDVs'!$B58,'AEO 38'!$B:$B,0))</f>
        <v>1.133713</v>
      </c>
      <c r="AB58">
        <f>INDEX('AEO 38'!AF:AF,MATCH('psgr LDVs'!$B58,'AEO 38'!$B:$B,0))</f>
        <v>1.169284</v>
      </c>
      <c r="AC58">
        <f>INDEX('AEO 38'!AG:AG,MATCH('psgr LDVs'!$B58,'AEO 38'!$B:$B,0))</f>
        <v>1.1889510000000001</v>
      </c>
      <c r="AD58">
        <f>INDEX('AEO 38'!AH:AH,MATCH('psgr LDVs'!$B58,'AEO 38'!$B:$B,0))</f>
        <v>1.2056260000000001</v>
      </c>
      <c r="AE58">
        <f>INDEX('AEO 38'!AI:AI,MATCH('psgr LDVs'!$B58,'AEO 38'!$B:$B,0))</f>
        <v>1.2346550000000001</v>
      </c>
      <c r="AF58">
        <f>INDEX('AEO 38'!AJ:AJ,MATCH('psgr LDVs'!$B58,'AEO 38'!$B:$B,0))</f>
        <v>1.250848</v>
      </c>
      <c r="AG58">
        <f>INDEX('AEO 38'!AK:AK,MATCH('psgr LDVs'!$B58,'AEO 38'!$B:$B,0))</f>
        <v>1.266985</v>
      </c>
    </row>
    <row r="59" spans="1:33">
      <c r="A59" s="118"/>
      <c r="B59" s="111" t="s">
        <v>933</v>
      </c>
      <c r="C59">
        <f>INDEX('AEO 38'!G:G,MATCH('psgr LDVs'!$B59,'AEO 38'!$B:$B,0))</f>
        <v>346.935272</v>
      </c>
      <c r="D59">
        <f>INDEX('AEO 38'!H:H,MATCH('psgr LDVs'!$B59,'AEO 38'!$B:$B,0))</f>
        <v>366.23074300000002</v>
      </c>
      <c r="E59">
        <f>INDEX('AEO 38'!I:I,MATCH('psgr LDVs'!$B59,'AEO 38'!$B:$B,0))</f>
        <v>417.21722399999999</v>
      </c>
      <c r="F59">
        <f>INDEX('AEO 38'!J:J,MATCH('psgr LDVs'!$B59,'AEO 38'!$B:$B,0))</f>
        <v>436.024811</v>
      </c>
      <c r="G59">
        <f>INDEX('AEO 38'!K:K,MATCH('psgr LDVs'!$B59,'AEO 38'!$B:$B,0))</f>
        <v>459.848816</v>
      </c>
      <c r="H59">
        <f>INDEX('AEO 38'!L:L,MATCH('psgr LDVs'!$B59,'AEO 38'!$B:$B,0))</f>
        <v>483.04775999999998</v>
      </c>
      <c r="I59">
        <f>INDEX('AEO 38'!M:M,MATCH('psgr LDVs'!$B59,'AEO 38'!$B:$B,0))</f>
        <v>502.50482199999999</v>
      </c>
      <c r="J59">
        <f>INDEX('AEO 38'!N:N,MATCH('psgr LDVs'!$B59,'AEO 38'!$B:$B,0))</f>
        <v>525.64086899999995</v>
      </c>
      <c r="K59">
        <f>INDEX('AEO 38'!O:O,MATCH('psgr LDVs'!$B59,'AEO 38'!$B:$B,0))</f>
        <v>568.70343000000003</v>
      </c>
      <c r="L59">
        <f>INDEX('AEO 38'!P:P,MATCH('psgr LDVs'!$B59,'AEO 38'!$B:$B,0))</f>
        <v>602.35955799999999</v>
      </c>
      <c r="M59">
        <f>INDEX('AEO 38'!Q:Q,MATCH('psgr LDVs'!$B59,'AEO 38'!$B:$B,0))</f>
        <v>644.92663600000003</v>
      </c>
      <c r="N59">
        <f>INDEX('AEO 38'!R:R,MATCH('psgr LDVs'!$B59,'AEO 38'!$B:$B,0))</f>
        <v>686.01440400000001</v>
      </c>
      <c r="O59">
        <f>INDEX('AEO 38'!S:S,MATCH('psgr LDVs'!$B59,'AEO 38'!$B:$B,0))</f>
        <v>730.05273399999999</v>
      </c>
      <c r="P59">
        <f>INDEX('AEO 38'!T:T,MATCH('psgr LDVs'!$B59,'AEO 38'!$B:$B,0))</f>
        <v>776.91992200000004</v>
      </c>
      <c r="Q59">
        <f>INDEX('AEO 38'!U:U,MATCH('psgr LDVs'!$B59,'AEO 38'!$B:$B,0))</f>
        <v>829.09399399999995</v>
      </c>
      <c r="R59">
        <f>INDEX('AEO 38'!V:V,MATCH('psgr LDVs'!$B59,'AEO 38'!$B:$B,0))</f>
        <v>875.03411900000003</v>
      </c>
      <c r="S59">
        <f>INDEX('AEO 38'!W:W,MATCH('psgr LDVs'!$B59,'AEO 38'!$B:$B,0))</f>
        <v>911.12616000000003</v>
      </c>
      <c r="T59">
        <f>INDEX('AEO 38'!X:X,MATCH('psgr LDVs'!$B59,'AEO 38'!$B:$B,0))</f>
        <v>950.02514599999995</v>
      </c>
      <c r="U59">
        <f>INDEX('AEO 38'!Y:Y,MATCH('psgr LDVs'!$B59,'AEO 38'!$B:$B,0))</f>
        <v>997.61016800000004</v>
      </c>
      <c r="V59">
        <f>INDEX('AEO 38'!Z:Z,MATCH('psgr LDVs'!$B59,'AEO 38'!$B:$B,0))</f>
        <v>1040.204346</v>
      </c>
      <c r="W59">
        <f>INDEX('AEO 38'!AA:AA,MATCH('psgr LDVs'!$B59,'AEO 38'!$B:$B,0))</f>
        <v>1081.1759030000001</v>
      </c>
      <c r="X59">
        <f>INDEX('AEO 38'!AB:AB,MATCH('psgr LDVs'!$B59,'AEO 38'!$B:$B,0))</f>
        <v>1117.3350829999999</v>
      </c>
      <c r="Y59">
        <f>INDEX('AEO 38'!AC:AC,MATCH('psgr LDVs'!$B59,'AEO 38'!$B:$B,0))</f>
        <v>1150.3082280000001</v>
      </c>
      <c r="Z59">
        <f>INDEX('AEO 38'!AD:AD,MATCH('psgr LDVs'!$B59,'AEO 38'!$B:$B,0))</f>
        <v>1181.4125979999999</v>
      </c>
      <c r="AA59">
        <f>INDEX('AEO 38'!AE:AE,MATCH('psgr LDVs'!$B59,'AEO 38'!$B:$B,0))</f>
        <v>1217.249634</v>
      </c>
      <c r="AB59">
        <f>INDEX('AEO 38'!AF:AF,MATCH('psgr LDVs'!$B59,'AEO 38'!$B:$B,0))</f>
        <v>1268.7094729999999</v>
      </c>
      <c r="AC59">
        <f>INDEX('AEO 38'!AG:AG,MATCH('psgr LDVs'!$B59,'AEO 38'!$B:$B,0))</f>
        <v>1302.913452</v>
      </c>
      <c r="AD59">
        <f>INDEX('AEO 38'!AH:AH,MATCH('psgr LDVs'!$B59,'AEO 38'!$B:$B,0))</f>
        <v>1334.0649410000001</v>
      </c>
      <c r="AE59">
        <f>INDEX('AEO 38'!AI:AI,MATCH('psgr LDVs'!$B59,'AEO 38'!$B:$B,0))</f>
        <v>1379.4960940000001</v>
      </c>
      <c r="AF59">
        <f>INDEX('AEO 38'!AJ:AJ,MATCH('psgr LDVs'!$B59,'AEO 38'!$B:$B,0))</f>
        <v>1413.8126219999999</v>
      </c>
      <c r="AG59">
        <f>INDEX('AEO 38'!AK:AK,MATCH('psgr LDVs'!$B59,'AEO 38'!$B:$B,0))</f>
        <v>1448.9676509999999</v>
      </c>
    </row>
    <row r="60" spans="1:33">
      <c r="A60" s="118"/>
      <c r="B60" s="111" t="s">
        <v>934</v>
      </c>
      <c r="C60">
        <f>INDEX('AEO 38'!G:G,MATCH('psgr LDVs'!$B60,'AEO 38'!$B:$B,0))</f>
        <v>7.2617570000000002</v>
      </c>
      <c r="D60">
        <f>INDEX('AEO 38'!H:H,MATCH('psgr LDVs'!$B60,'AEO 38'!$B:$B,0))</f>
        <v>7.1317060000000003</v>
      </c>
      <c r="E60">
        <f>INDEX('AEO 38'!I:I,MATCH('psgr LDVs'!$B60,'AEO 38'!$B:$B,0))</f>
        <v>7.3713329999999999</v>
      </c>
      <c r="F60">
        <f>INDEX('AEO 38'!J:J,MATCH('psgr LDVs'!$B60,'AEO 38'!$B:$B,0))</f>
        <v>7.6314289999999998</v>
      </c>
      <c r="G60">
        <f>INDEX('AEO 38'!K:K,MATCH('psgr LDVs'!$B60,'AEO 38'!$B:$B,0))</f>
        <v>7.9388050000000003</v>
      </c>
      <c r="H60">
        <f>INDEX('AEO 38'!L:L,MATCH('psgr LDVs'!$B60,'AEO 38'!$B:$B,0))</f>
        <v>8.25793</v>
      </c>
      <c r="I60">
        <f>INDEX('AEO 38'!M:M,MATCH('psgr LDVs'!$B60,'AEO 38'!$B:$B,0))</f>
        <v>8.6959309999999999</v>
      </c>
      <c r="J60">
        <f>INDEX('AEO 38'!N:N,MATCH('psgr LDVs'!$B60,'AEO 38'!$B:$B,0))</f>
        <v>9.2486280000000001</v>
      </c>
      <c r="K60">
        <f>INDEX('AEO 38'!O:O,MATCH('psgr LDVs'!$B60,'AEO 38'!$B:$B,0))</f>
        <v>9.9263720000000006</v>
      </c>
      <c r="L60">
        <f>INDEX('AEO 38'!P:P,MATCH('psgr LDVs'!$B60,'AEO 38'!$B:$B,0))</f>
        <v>10.470497</v>
      </c>
      <c r="M60">
        <f>INDEX('AEO 38'!Q:Q,MATCH('psgr LDVs'!$B60,'AEO 38'!$B:$B,0))</f>
        <v>11.130689</v>
      </c>
      <c r="N60">
        <f>INDEX('AEO 38'!R:R,MATCH('psgr LDVs'!$B60,'AEO 38'!$B:$B,0))</f>
        <v>11.797069</v>
      </c>
      <c r="O60">
        <f>INDEX('AEO 38'!S:S,MATCH('psgr LDVs'!$B60,'AEO 38'!$B:$B,0))</f>
        <v>12.471461</v>
      </c>
      <c r="P60">
        <f>INDEX('AEO 38'!T:T,MATCH('psgr LDVs'!$B60,'AEO 38'!$B:$B,0))</f>
        <v>13.203564999999999</v>
      </c>
      <c r="Q60">
        <f>INDEX('AEO 38'!U:U,MATCH('psgr LDVs'!$B60,'AEO 38'!$B:$B,0))</f>
        <v>13.967699</v>
      </c>
      <c r="R60">
        <f>INDEX('AEO 38'!V:V,MATCH('psgr LDVs'!$B60,'AEO 38'!$B:$B,0))</f>
        <v>14.725889</v>
      </c>
      <c r="S60">
        <f>INDEX('AEO 38'!W:W,MATCH('psgr LDVs'!$B60,'AEO 38'!$B:$B,0))</f>
        <v>15.443156</v>
      </c>
      <c r="T60">
        <f>INDEX('AEO 38'!X:X,MATCH('psgr LDVs'!$B60,'AEO 38'!$B:$B,0))</f>
        <v>16.196693</v>
      </c>
      <c r="U60">
        <f>INDEX('AEO 38'!Y:Y,MATCH('psgr LDVs'!$B60,'AEO 38'!$B:$B,0))</f>
        <v>16.973568</v>
      </c>
      <c r="V60">
        <f>INDEX('AEO 38'!Z:Z,MATCH('psgr LDVs'!$B60,'AEO 38'!$B:$B,0))</f>
        <v>17.735476999999999</v>
      </c>
      <c r="W60">
        <f>INDEX('AEO 38'!AA:AA,MATCH('psgr LDVs'!$B60,'AEO 38'!$B:$B,0))</f>
        <v>18.487103999999999</v>
      </c>
      <c r="X60">
        <f>INDEX('AEO 38'!AB:AB,MATCH('psgr LDVs'!$B60,'AEO 38'!$B:$B,0))</f>
        <v>19.144907</v>
      </c>
      <c r="Y60">
        <f>INDEX('AEO 38'!AC:AC,MATCH('psgr LDVs'!$B60,'AEO 38'!$B:$B,0))</f>
        <v>19.756143999999999</v>
      </c>
      <c r="Z60">
        <f>INDEX('AEO 38'!AD:AD,MATCH('psgr LDVs'!$B60,'AEO 38'!$B:$B,0))</f>
        <v>20.37764</v>
      </c>
      <c r="AA60">
        <f>INDEX('AEO 38'!AE:AE,MATCH('psgr LDVs'!$B60,'AEO 38'!$B:$B,0))</f>
        <v>21.032349</v>
      </c>
      <c r="AB60">
        <f>INDEX('AEO 38'!AF:AF,MATCH('psgr LDVs'!$B60,'AEO 38'!$B:$B,0))</f>
        <v>21.722670000000001</v>
      </c>
      <c r="AC60">
        <f>INDEX('AEO 38'!AG:AG,MATCH('psgr LDVs'!$B60,'AEO 38'!$B:$B,0))</f>
        <v>22.431474999999999</v>
      </c>
      <c r="AD60">
        <f>INDEX('AEO 38'!AH:AH,MATCH('psgr LDVs'!$B60,'AEO 38'!$B:$B,0))</f>
        <v>23.125471000000001</v>
      </c>
      <c r="AE60">
        <f>INDEX('AEO 38'!AI:AI,MATCH('psgr LDVs'!$B60,'AEO 38'!$B:$B,0))</f>
        <v>23.84638</v>
      </c>
      <c r="AF60">
        <f>INDEX('AEO 38'!AJ:AJ,MATCH('psgr LDVs'!$B60,'AEO 38'!$B:$B,0))</f>
        <v>24.602717999999999</v>
      </c>
      <c r="AG60">
        <f>INDEX('AEO 38'!AK:AK,MATCH('psgr LDVs'!$B60,'AEO 38'!$B:$B,0))</f>
        <v>25.411739000000001</v>
      </c>
    </row>
    <row r="61" spans="1:33">
      <c r="A61" s="118"/>
      <c r="B61" s="111" t="s">
        <v>936</v>
      </c>
      <c r="C61">
        <f>INDEX('AEO 38'!G:G,MATCH('psgr LDVs'!$B61,'AEO 38'!$B:$B,0))</f>
        <v>4777.5668949999999</v>
      </c>
      <c r="D61">
        <f>INDEX('AEO 38'!H:H,MATCH('psgr LDVs'!$B61,'AEO 38'!$B:$B,0))</f>
        <v>5135.2470700000003</v>
      </c>
      <c r="E61">
        <f>INDEX('AEO 38'!I:I,MATCH('psgr LDVs'!$B61,'AEO 38'!$B:$B,0))</f>
        <v>5659.9975590000004</v>
      </c>
      <c r="F61">
        <f>INDEX('AEO 38'!J:J,MATCH('psgr LDVs'!$B61,'AEO 38'!$B:$B,0))</f>
        <v>5713.5405270000001</v>
      </c>
      <c r="G61">
        <f>INDEX('AEO 38'!K:K,MATCH('psgr LDVs'!$B61,'AEO 38'!$B:$B,0))</f>
        <v>5792.4189450000003</v>
      </c>
      <c r="H61">
        <f>INDEX('AEO 38'!L:L,MATCH('psgr LDVs'!$B61,'AEO 38'!$B:$B,0))</f>
        <v>5849.501953</v>
      </c>
      <c r="I61">
        <f>INDEX('AEO 38'!M:M,MATCH('psgr LDVs'!$B61,'AEO 38'!$B:$B,0))</f>
        <v>5778.6196289999998</v>
      </c>
      <c r="J61">
        <f>INDEX('AEO 38'!N:N,MATCH('psgr LDVs'!$B61,'AEO 38'!$B:$B,0))</f>
        <v>5683.4472660000001</v>
      </c>
      <c r="K61">
        <f>INDEX('AEO 38'!O:O,MATCH('psgr LDVs'!$B61,'AEO 38'!$B:$B,0))</f>
        <v>5729.2172849999997</v>
      </c>
      <c r="L61">
        <f>INDEX('AEO 38'!P:P,MATCH('psgr LDVs'!$B61,'AEO 38'!$B:$B,0))</f>
        <v>5752.921875</v>
      </c>
      <c r="M61">
        <f>INDEX('AEO 38'!Q:Q,MATCH('psgr LDVs'!$B61,'AEO 38'!$B:$B,0))</f>
        <v>5794.1308589999999</v>
      </c>
      <c r="N61">
        <f>INDEX('AEO 38'!R:R,MATCH('psgr LDVs'!$B61,'AEO 38'!$B:$B,0))</f>
        <v>5815.1259769999997</v>
      </c>
      <c r="O61">
        <f>INDEX('AEO 38'!S:S,MATCH('psgr LDVs'!$B61,'AEO 38'!$B:$B,0))</f>
        <v>5853.7866210000002</v>
      </c>
      <c r="P61">
        <f>INDEX('AEO 38'!T:T,MATCH('psgr LDVs'!$B61,'AEO 38'!$B:$B,0))</f>
        <v>5884.1684569999998</v>
      </c>
      <c r="Q61">
        <f>INDEX('AEO 38'!U:U,MATCH('psgr LDVs'!$B61,'AEO 38'!$B:$B,0))</f>
        <v>5935.794922</v>
      </c>
      <c r="R61">
        <f>INDEX('AEO 38'!V:V,MATCH('psgr LDVs'!$B61,'AEO 38'!$B:$B,0))</f>
        <v>5942.1479490000002</v>
      </c>
      <c r="S61">
        <f>INDEX('AEO 38'!W:W,MATCH('psgr LDVs'!$B61,'AEO 38'!$B:$B,0))</f>
        <v>5899.8701170000004</v>
      </c>
      <c r="T61">
        <f>INDEX('AEO 38'!X:X,MATCH('psgr LDVs'!$B61,'AEO 38'!$B:$B,0))</f>
        <v>5865.5498049999997</v>
      </c>
      <c r="U61">
        <f>INDEX('AEO 38'!Y:Y,MATCH('psgr LDVs'!$B61,'AEO 38'!$B:$B,0))</f>
        <v>5877.4335940000001</v>
      </c>
      <c r="V61">
        <f>INDEX('AEO 38'!Z:Z,MATCH('psgr LDVs'!$B61,'AEO 38'!$B:$B,0))</f>
        <v>5865.1044920000004</v>
      </c>
      <c r="W61">
        <f>INDEX('AEO 38'!AA:AA,MATCH('psgr LDVs'!$B61,'AEO 38'!$B:$B,0))</f>
        <v>5848.2705079999996</v>
      </c>
      <c r="X61">
        <f>INDEX('AEO 38'!AB:AB,MATCH('psgr LDVs'!$B61,'AEO 38'!$B:$B,0))</f>
        <v>5836.1997069999998</v>
      </c>
      <c r="Y61">
        <f>INDEX('AEO 38'!AC:AC,MATCH('psgr LDVs'!$B61,'AEO 38'!$B:$B,0))</f>
        <v>5822.5346680000002</v>
      </c>
      <c r="Z61">
        <f>INDEX('AEO 38'!AD:AD,MATCH('psgr LDVs'!$B61,'AEO 38'!$B:$B,0))</f>
        <v>5797.5927730000003</v>
      </c>
      <c r="AA61">
        <f>INDEX('AEO 38'!AE:AE,MATCH('psgr LDVs'!$B61,'AEO 38'!$B:$B,0))</f>
        <v>5787.5117190000001</v>
      </c>
      <c r="AB61">
        <f>INDEX('AEO 38'!AF:AF,MATCH('psgr LDVs'!$B61,'AEO 38'!$B:$B,0))</f>
        <v>5840.4858400000003</v>
      </c>
      <c r="AC61">
        <f>INDEX('AEO 38'!AG:AG,MATCH('psgr LDVs'!$B61,'AEO 38'!$B:$B,0))</f>
        <v>5808.4165039999998</v>
      </c>
      <c r="AD61">
        <f>INDEX('AEO 38'!AH:AH,MATCH('psgr LDVs'!$B61,'AEO 38'!$B:$B,0))</f>
        <v>5768.8120120000003</v>
      </c>
      <c r="AE61">
        <f>INDEX('AEO 38'!AI:AI,MATCH('psgr LDVs'!$B61,'AEO 38'!$B:$B,0))</f>
        <v>5784.9287109999996</v>
      </c>
      <c r="AF61">
        <f>INDEX('AEO 38'!AJ:AJ,MATCH('psgr LDVs'!$B61,'AEO 38'!$B:$B,0))</f>
        <v>5746.5708009999998</v>
      </c>
      <c r="AG61">
        <f>INDEX('AEO 38'!AK:AK,MATCH('psgr LDVs'!$B61,'AEO 38'!$B:$B,0))</f>
        <v>5701.9614259999998</v>
      </c>
    </row>
    <row r="62" spans="1:33">
      <c r="A62" s="118" t="s">
        <v>114</v>
      </c>
      <c r="B62" s="111" t="s">
        <v>938</v>
      </c>
      <c r="C62">
        <f>INDEX('AEO 38'!G:G,MATCH('psgr LDVs'!$B62,'AEO 38'!$B:$B,0))</f>
        <v>6511.5112300000001</v>
      </c>
      <c r="D62">
        <f>INDEX('AEO 38'!H:H,MATCH('psgr LDVs'!$B62,'AEO 38'!$B:$B,0))</f>
        <v>7292.9345700000003</v>
      </c>
      <c r="E62">
        <f>INDEX('AEO 38'!I:I,MATCH('psgr LDVs'!$B62,'AEO 38'!$B:$B,0))</f>
        <v>7525.9262699999999</v>
      </c>
      <c r="F62">
        <f>INDEX('AEO 38'!J:J,MATCH('psgr LDVs'!$B62,'AEO 38'!$B:$B,0))</f>
        <v>7716.5991210000002</v>
      </c>
      <c r="G62">
        <f>INDEX('AEO 38'!K:K,MATCH('psgr LDVs'!$B62,'AEO 38'!$B:$B,0))</f>
        <v>8010.6342770000001</v>
      </c>
      <c r="H62">
        <f>INDEX('AEO 38'!L:L,MATCH('psgr LDVs'!$B62,'AEO 38'!$B:$B,0))</f>
        <v>8217.6806639999995</v>
      </c>
      <c r="I62">
        <f>INDEX('AEO 38'!M:M,MATCH('psgr LDVs'!$B62,'AEO 38'!$B:$B,0))</f>
        <v>8112.4086909999996</v>
      </c>
      <c r="J62">
        <f>INDEX('AEO 38'!N:N,MATCH('psgr LDVs'!$B62,'AEO 38'!$B:$B,0))</f>
        <v>7927.6225590000004</v>
      </c>
      <c r="K62">
        <f>INDEX('AEO 38'!O:O,MATCH('psgr LDVs'!$B62,'AEO 38'!$B:$B,0))</f>
        <v>7939.861328</v>
      </c>
      <c r="L62">
        <f>INDEX('AEO 38'!P:P,MATCH('psgr LDVs'!$B62,'AEO 38'!$B:$B,0))</f>
        <v>7908.939453</v>
      </c>
      <c r="M62">
        <f>INDEX('AEO 38'!Q:Q,MATCH('psgr LDVs'!$B62,'AEO 38'!$B:$B,0))</f>
        <v>7718.6572269999997</v>
      </c>
      <c r="N62">
        <f>INDEX('AEO 38'!R:R,MATCH('psgr LDVs'!$B62,'AEO 38'!$B:$B,0))</f>
        <v>7683.6752930000002</v>
      </c>
      <c r="O62">
        <f>INDEX('AEO 38'!S:S,MATCH('psgr LDVs'!$B62,'AEO 38'!$B:$B,0))</f>
        <v>7655.0903319999998</v>
      </c>
      <c r="P62">
        <f>INDEX('AEO 38'!T:T,MATCH('psgr LDVs'!$B62,'AEO 38'!$B:$B,0))</f>
        <v>7618.3012699999999</v>
      </c>
      <c r="Q62">
        <f>INDEX('AEO 38'!U:U,MATCH('psgr LDVs'!$B62,'AEO 38'!$B:$B,0))</f>
        <v>7564.6049800000001</v>
      </c>
      <c r="R62">
        <f>INDEX('AEO 38'!V:V,MATCH('psgr LDVs'!$B62,'AEO 38'!$B:$B,0))</f>
        <v>7588.0214839999999</v>
      </c>
      <c r="S62">
        <f>INDEX('AEO 38'!W:W,MATCH('psgr LDVs'!$B62,'AEO 38'!$B:$B,0))</f>
        <v>7548.6801759999998</v>
      </c>
      <c r="T62">
        <f>INDEX('AEO 38'!X:X,MATCH('psgr LDVs'!$B62,'AEO 38'!$B:$B,0))</f>
        <v>7479.4257809999999</v>
      </c>
      <c r="U62">
        <f>INDEX('AEO 38'!Y:Y,MATCH('psgr LDVs'!$B62,'AEO 38'!$B:$B,0))</f>
        <v>7456.2070309999999</v>
      </c>
      <c r="V62">
        <f>INDEX('AEO 38'!Z:Z,MATCH('psgr LDVs'!$B62,'AEO 38'!$B:$B,0))</f>
        <v>7444.9130859999996</v>
      </c>
      <c r="W62">
        <f>INDEX('AEO 38'!AA:AA,MATCH('psgr LDVs'!$B62,'AEO 38'!$B:$B,0))</f>
        <v>7408.1596680000002</v>
      </c>
      <c r="X62">
        <f>INDEX('AEO 38'!AB:AB,MATCH('psgr LDVs'!$B62,'AEO 38'!$B:$B,0))</f>
        <v>7379.0336909999996</v>
      </c>
      <c r="Y62">
        <f>INDEX('AEO 38'!AC:AC,MATCH('psgr LDVs'!$B62,'AEO 38'!$B:$B,0))</f>
        <v>7367.5815430000002</v>
      </c>
      <c r="Z62">
        <f>INDEX('AEO 38'!AD:AD,MATCH('psgr LDVs'!$B62,'AEO 38'!$B:$B,0))</f>
        <v>7330.8530270000001</v>
      </c>
      <c r="AA62">
        <f>INDEX('AEO 38'!AE:AE,MATCH('psgr LDVs'!$B62,'AEO 38'!$B:$B,0))</f>
        <v>7297.3505859999996</v>
      </c>
      <c r="AB62">
        <f>INDEX('AEO 38'!AF:AF,MATCH('psgr LDVs'!$B62,'AEO 38'!$B:$B,0))</f>
        <v>7318.8364259999998</v>
      </c>
      <c r="AC62">
        <f>INDEX('AEO 38'!AG:AG,MATCH('psgr LDVs'!$B62,'AEO 38'!$B:$B,0))</f>
        <v>7272.265625</v>
      </c>
      <c r="AD62">
        <f>INDEX('AEO 38'!AH:AH,MATCH('psgr LDVs'!$B62,'AEO 38'!$B:$B,0))</f>
        <v>7213.9648440000001</v>
      </c>
      <c r="AE62">
        <f>INDEX('AEO 38'!AI:AI,MATCH('psgr LDVs'!$B62,'AEO 38'!$B:$B,0))</f>
        <v>7236.2163090000004</v>
      </c>
      <c r="AF62">
        <f>INDEX('AEO 38'!AJ:AJ,MATCH('psgr LDVs'!$B62,'AEO 38'!$B:$B,0))</f>
        <v>7160.7158200000003</v>
      </c>
      <c r="AG62">
        <f>INDEX('AEO 38'!AK:AK,MATCH('psgr LDVs'!$B62,'AEO 38'!$B:$B,0))</f>
        <v>7073.6337890000004</v>
      </c>
    </row>
    <row r="63" spans="1:33">
      <c r="A63" s="118" t="s">
        <v>115</v>
      </c>
      <c r="B63" s="111" t="s">
        <v>939</v>
      </c>
      <c r="C63">
        <f>INDEX('AEO 38'!G:G,MATCH('psgr LDVs'!$B63,'AEO 38'!$B:$B,0))</f>
        <v>46.653286000000001</v>
      </c>
      <c r="D63">
        <f>INDEX('AEO 38'!H:H,MATCH('psgr LDVs'!$B63,'AEO 38'!$B:$B,0))</f>
        <v>86.627808000000002</v>
      </c>
      <c r="E63">
        <f>INDEX('AEO 38'!I:I,MATCH('psgr LDVs'!$B63,'AEO 38'!$B:$B,0))</f>
        <v>118.902939</v>
      </c>
      <c r="F63">
        <f>INDEX('AEO 38'!J:J,MATCH('psgr LDVs'!$B63,'AEO 38'!$B:$B,0))</f>
        <v>111.870407</v>
      </c>
      <c r="G63">
        <f>INDEX('AEO 38'!K:K,MATCH('psgr LDVs'!$B63,'AEO 38'!$B:$B,0))</f>
        <v>112.74366000000001</v>
      </c>
      <c r="H63">
        <f>INDEX('AEO 38'!L:L,MATCH('psgr LDVs'!$B63,'AEO 38'!$B:$B,0))</f>
        <v>118.86602000000001</v>
      </c>
      <c r="I63">
        <f>INDEX('AEO 38'!M:M,MATCH('psgr LDVs'!$B63,'AEO 38'!$B:$B,0))</f>
        <v>113.95781700000001</v>
      </c>
      <c r="J63">
        <f>INDEX('AEO 38'!N:N,MATCH('psgr LDVs'!$B63,'AEO 38'!$B:$B,0))</f>
        <v>110.3395</v>
      </c>
      <c r="K63">
        <f>INDEX('AEO 38'!O:O,MATCH('psgr LDVs'!$B63,'AEO 38'!$B:$B,0))</f>
        <v>114.477501</v>
      </c>
      <c r="L63">
        <f>INDEX('AEO 38'!P:P,MATCH('psgr LDVs'!$B63,'AEO 38'!$B:$B,0))</f>
        <v>115.45842</v>
      </c>
      <c r="M63">
        <f>INDEX('AEO 38'!Q:Q,MATCH('psgr LDVs'!$B63,'AEO 38'!$B:$B,0))</f>
        <v>113.54399100000001</v>
      </c>
      <c r="N63">
        <f>INDEX('AEO 38'!R:R,MATCH('psgr LDVs'!$B63,'AEO 38'!$B:$B,0))</f>
        <v>113.89194500000001</v>
      </c>
      <c r="O63">
        <f>INDEX('AEO 38'!S:S,MATCH('psgr LDVs'!$B63,'AEO 38'!$B:$B,0))</f>
        <v>115.929947</v>
      </c>
      <c r="P63">
        <f>INDEX('AEO 38'!T:T,MATCH('psgr LDVs'!$B63,'AEO 38'!$B:$B,0))</f>
        <v>115.80641199999999</v>
      </c>
      <c r="Q63">
        <f>INDEX('AEO 38'!U:U,MATCH('psgr LDVs'!$B63,'AEO 38'!$B:$B,0))</f>
        <v>118.985512</v>
      </c>
      <c r="R63">
        <f>INDEX('AEO 38'!V:V,MATCH('psgr LDVs'!$B63,'AEO 38'!$B:$B,0))</f>
        <v>119.196495</v>
      </c>
      <c r="S63">
        <f>INDEX('AEO 38'!W:W,MATCH('psgr LDVs'!$B63,'AEO 38'!$B:$B,0))</f>
        <v>121.283905</v>
      </c>
      <c r="T63">
        <f>INDEX('AEO 38'!X:X,MATCH('psgr LDVs'!$B63,'AEO 38'!$B:$B,0))</f>
        <v>120.205467</v>
      </c>
      <c r="U63">
        <f>INDEX('AEO 38'!Y:Y,MATCH('psgr LDVs'!$B63,'AEO 38'!$B:$B,0))</f>
        <v>120.307976</v>
      </c>
      <c r="V63">
        <f>INDEX('AEO 38'!Z:Z,MATCH('psgr LDVs'!$B63,'AEO 38'!$B:$B,0))</f>
        <v>122.686348</v>
      </c>
      <c r="W63">
        <f>INDEX('AEO 38'!AA:AA,MATCH('psgr LDVs'!$B63,'AEO 38'!$B:$B,0))</f>
        <v>120.37797500000001</v>
      </c>
      <c r="X63">
        <f>INDEX('AEO 38'!AB:AB,MATCH('psgr LDVs'!$B63,'AEO 38'!$B:$B,0))</f>
        <v>120.40473900000001</v>
      </c>
      <c r="Y63">
        <f>INDEX('AEO 38'!AC:AC,MATCH('psgr LDVs'!$B63,'AEO 38'!$B:$B,0))</f>
        <v>120.17377500000001</v>
      </c>
      <c r="Z63">
        <f>INDEX('AEO 38'!AD:AD,MATCH('psgr LDVs'!$B63,'AEO 38'!$B:$B,0))</f>
        <v>119.908913</v>
      </c>
      <c r="AA63">
        <f>INDEX('AEO 38'!AE:AE,MATCH('psgr LDVs'!$B63,'AEO 38'!$B:$B,0))</f>
        <v>119.431061</v>
      </c>
      <c r="AB63">
        <f>INDEX('AEO 38'!AF:AF,MATCH('psgr LDVs'!$B63,'AEO 38'!$B:$B,0))</f>
        <v>120.896111</v>
      </c>
      <c r="AC63">
        <f>INDEX('AEO 38'!AG:AG,MATCH('psgr LDVs'!$B63,'AEO 38'!$B:$B,0))</f>
        <v>119.21642300000001</v>
      </c>
      <c r="AD63">
        <f>INDEX('AEO 38'!AH:AH,MATCH('psgr LDVs'!$B63,'AEO 38'!$B:$B,0))</f>
        <v>118.31201900000001</v>
      </c>
      <c r="AE63">
        <f>INDEX('AEO 38'!AI:AI,MATCH('psgr LDVs'!$B63,'AEO 38'!$B:$B,0))</f>
        <v>118.43898</v>
      </c>
      <c r="AF63">
        <f>INDEX('AEO 38'!AJ:AJ,MATCH('psgr LDVs'!$B63,'AEO 38'!$B:$B,0))</f>
        <v>117.401825</v>
      </c>
      <c r="AG63">
        <f>INDEX('AEO 38'!AK:AK,MATCH('psgr LDVs'!$B63,'AEO 38'!$B:$B,0))</f>
        <v>115.73097199999999</v>
      </c>
    </row>
    <row r="64" spans="1:33">
      <c r="A64" s="118"/>
      <c r="B64" s="111" t="s">
        <v>940</v>
      </c>
      <c r="C64">
        <f>INDEX('AEO 38'!G:G,MATCH('psgr LDVs'!$B64,'AEO 38'!$B:$B,0))</f>
        <v>6558.1645509999998</v>
      </c>
      <c r="D64">
        <f>INDEX('AEO 38'!H:H,MATCH('psgr LDVs'!$B64,'AEO 38'!$B:$B,0))</f>
        <v>7379.5625</v>
      </c>
      <c r="E64">
        <f>INDEX('AEO 38'!I:I,MATCH('psgr LDVs'!$B64,'AEO 38'!$B:$B,0))</f>
        <v>7644.8291019999997</v>
      </c>
      <c r="F64">
        <f>INDEX('AEO 38'!J:J,MATCH('psgr LDVs'!$B64,'AEO 38'!$B:$B,0))</f>
        <v>7828.4697269999997</v>
      </c>
      <c r="G64">
        <f>INDEX('AEO 38'!K:K,MATCH('psgr LDVs'!$B64,'AEO 38'!$B:$B,0))</f>
        <v>8123.3779299999997</v>
      </c>
      <c r="H64">
        <f>INDEX('AEO 38'!L:L,MATCH('psgr LDVs'!$B64,'AEO 38'!$B:$B,0))</f>
        <v>8336.546875</v>
      </c>
      <c r="I64">
        <f>INDEX('AEO 38'!M:M,MATCH('psgr LDVs'!$B64,'AEO 38'!$B:$B,0))</f>
        <v>8226.3662110000005</v>
      </c>
      <c r="J64">
        <f>INDEX('AEO 38'!N:N,MATCH('psgr LDVs'!$B64,'AEO 38'!$B:$B,0))</f>
        <v>8037.9619140000004</v>
      </c>
      <c r="K64">
        <f>INDEX('AEO 38'!O:O,MATCH('psgr LDVs'!$B64,'AEO 38'!$B:$B,0))</f>
        <v>8054.3388670000004</v>
      </c>
      <c r="L64">
        <f>INDEX('AEO 38'!P:P,MATCH('psgr LDVs'!$B64,'AEO 38'!$B:$B,0))</f>
        <v>8024.3979490000002</v>
      </c>
      <c r="M64">
        <f>INDEX('AEO 38'!Q:Q,MATCH('psgr LDVs'!$B64,'AEO 38'!$B:$B,0))</f>
        <v>7832.201172</v>
      </c>
      <c r="N64">
        <f>INDEX('AEO 38'!R:R,MATCH('psgr LDVs'!$B64,'AEO 38'!$B:$B,0))</f>
        <v>7797.5673829999996</v>
      </c>
      <c r="O64">
        <f>INDEX('AEO 38'!S:S,MATCH('psgr LDVs'!$B64,'AEO 38'!$B:$B,0))</f>
        <v>7771.0205079999996</v>
      </c>
      <c r="P64">
        <f>INDEX('AEO 38'!T:T,MATCH('psgr LDVs'!$B64,'AEO 38'!$B:$B,0))</f>
        <v>7734.1079099999997</v>
      </c>
      <c r="Q64">
        <f>INDEX('AEO 38'!U:U,MATCH('psgr LDVs'!$B64,'AEO 38'!$B:$B,0))</f>
        <v>7683.5903319999998</v>
      </c>
      <c r="R64">
        <f>INDEX('AEO 38'!V:V,MATCH('psgr LDVs'!$B64,'AEO 38'!$B:$B,0))</f>
        <v>7707.2177730000003</v>
      </c>
      <c r="S64">
        <f>INDEX('AEO 38'!W:W,MATCH('psgr LDVs'!$B64,'AEO 38'!$B:$B,0))</f>
        <v>7669.9638670000004</v>
      </c>
      <c r="T64">
        <f>INDEX('AEO 38'!X:X,MATCH('psgr LDVs'!$B64,'AEO 38'!$B:$B,0))</f>
        <v>7599.6313479999999</v>
      </c>
      <c r="U64">
        <f>INDEX('AEO 38'!Y:Y,MATCH('psgr LDVs'!$B64,'AEO 38'!$B:$B,0))</f>
        <v>7576.5151370000003</v>
      </c>
      <c r="V64">
        <f>INDEX('AEO 38'!Z:Z,MATCH('psgr LDVs'!$B64,'AEO 38'!$B:$B,0))</f>
        <v>7567.5996089999999</v>
      </c>
      <c r="W64">
        <f>INDEX('AEO 38'!AA:AA,MATCH('psgr LDVs'!$B64,'AEO 38'!$B:$B,0))</f>
        <v>7528.5375979999999</v>
      </c>
      <c r="X64">
        <f>INDEX('AEO 38'!AB:AB,MATCH('psgr LDVs'!$B64,'AEO 38'!$B:$B,0))</f>
        <v>7499.4384769999997</v>
      </c>
      <c r="Y64">
        <f>INDEX('AEO 38'!AC:AC,MATCH('psgr LDVs'!$B64,'AEO 38'!$B:$B,0))</f>
        <v>7487.7553710000002</v>
      </c>
      <c r="Z64">
        <f>INDEX('AEO 38'!AD:AD,MATCH('psgr LDVs'!$B64,'AEO 38'!$B:$B,0))</f>
        <v>7450.7617190000001</v>
      </c>
      <c r="AA64">
        <f>INDEX('AEO 38'!AE:AE,MATCH('psgr LDVs'!$B64,'AEO 38'!$B:$B,0))</f>
        <v>7416.7817379999997</v>
      </c>
      <c r="AB64">
        <f>INDEX('AEO 38'!AF:AF,MATCH('psgr LDVs'!$B64,'AEO 38'!$B:$B,0))</f>
        <v>7439.732422</v>
      </c>
      <c r="AC64">
        <f>INDEX('AEO 38'!AG:AG,MATCH('psgr LDVs'!$B64,'AEO 38'!$B:$B,0))</f>
        <v>7391.4819340000004</v>
      </c>
      <c r="AD64">
        <f>INDEX('AEO 38'!AH:AH,MATCH('psgr LDVs'!$B64,'AEO 38'!$B:$B,0))</f>
        <v>7332.2768550000001</v>
      </c>
      <c r="AE64">
        <f>INDEX('AEO 38'!AI:AI,MATCH('psgr LDVs'!$B64,'AEO 38'!$B:$B,0))</f>
        <v>7354.6552730000003</v>
      </c>
      <c r="AF64">
        <f>INDEX('AEO 38'!AJ:AJ,MATCH('psgr LDVs'!$B64,'AEO 38'!$B:$B,0))</f>
        <v>7278.1176759999998</v>
      </c>
      <c r="AG64">
        <f>INDEX('AEO 38'!AK:AK,MATCH('psgr LDVs'!$B64,'AEO 38'!$B:$B,0))</f>
        <v>7189.3647460000002</v>
      </c>
    </row>
    <row r="65" spans="1:33">
      <c r="A65" s="118" t="s">
        <v>114</v>
      </c>
      <c r="B65" s="111" t="s">
        <v>941</v>
      </c>
      <c r="C65">
        <f>INDEX('AEO 38'!G:G,MATCH('psgr LDVs'!$B65,'AEO 38'!$B:$B,0))</f>
        <v>658.66039999999998</v>
      </c>
      <c r="D65">
        <f>INDEX('AEO 38'!H:H,MATCH('psgr LDVs'!$B65,'AEO 38'!$B:$B,0))</f>
        <v>672.66931199999999</v>
      </c>
      <c r="E65">
        <f>INDEX('AEO 38'!I:I,MATCH('psgr LDVs'!$B65,'AEO 38'!$B:$B,0))</f>
        <v>696.22937000000002</v>
      </c>
      <c r="F65">
        <f>INDEX('AEO 38'!J:J,MATCH('psgr LDVs'!$B65,'AEO 38'!$B:$B,0))</f>
        <v>714.13098100000002</v>
      </c>
      <c r="G65">
        <f>INDEX('AEO 38'!K:K,MATCH('psgr LDVs'!$B65,'AEO 38'!$B:$B,0))</f>
        <v>741.75299099999995</v>
      </c>
      <c r="H65">
        <f>INDEX('AEO 38'!L:L,MATCH('psgr LDVs'!$B65,'AEO 38'!$B:$B,0))</f>
        <v>761.37091099999998</v>
      </c>
      <c r="I65">
        <f>INDEX('AEO 38'!M:M,MATCH('psgr LDVs'!$B65,'AEO 38'!$B:$B,0))</f>
        <v>754.853027</v>
      </c>
      <c r="J65">
        <f>INDEX('AEO 38'!N:N,MATCH('psgr LDVs'!$B65,'AEO 38'!$B:$B,0))</f>
        <v>739.60461399999997</v>
      </c>
      <c r="K65">
        <f>INDEX('AEO 38'!O:O,MATCH('psgr LDVs'!$B65,'AEO 38'!$B:$B,0))</f>
        <v>742.00176999999996</v>
      </c>
      <c r="L65">
        <f>INDEX('AEO 38'!P:P,MATCH('psgr LDVs'!$B65,'AEO 38'!$B:$B,0))</f>
        <v>740.44988999999998</v>
      </c>
      <c r="M65">
        <f>INDEX('AEO 38'!Q:Q,MATCH('psgr LDVs'!$B65,'AEO 38'!$B:$B,0))</f>
        <v>724.608521</v>
      </c>
      <c r="N65">
        <f>INDEX('AEO 38'!R:R,MATCH('psgr LDVs'!$B65,'AEO 38'!$B:$B,0))</f>
        <v>722.612122</v>
      </c>
      <c r="O65">
        <f>INDEX('AEO 38'!S:S,MATCH('psgr LDVs'!$B65,'AEO 38'!$B:$B,0))</f>
        <v>721.50848399999995</v>
      </c>
      <c r="P65">
        <f>INDEX('AEO 38'!T:T,MATCH('psgr LDVs'!$B65,'AEO 38'!$B:$B,0))</f>
        <v>719.58471699999996</v>
      </c>
      <c r="Q65">
        <f>INDEX('AEO 38'!U:U,MATCH('psgr LDVs'!$B65,'AEO 38'!$B:$B,0))</f>
        <v>716.46832300000005</v>
      </c>
      <c r="R65">
        <f>INDEX('AEO 38'!V:V,MATCH('psgr LDVs'!$B65,'AEO 38'!$B:$B,0))</f>
        <v>719.96905500000003</v>
      </c>
      <c r="S65">
        <f>INDEX('AEO 38'!W:W,MATCH('psgr LDVs'!$B65,'AEO 38'!$B:$B,0))</f>
        <v>717.42846699999996</v>
      </c>
      <c r="T65">
        <f>INDEX('AEO 38'!X:X,MATCH('psgr LDVs'!$B65,'AEO 38'!$B:$B,0))</f>
        <v>712.79492200000004</v>
      </c>
      <c r="U65">
        <f>INDEX('AEO 38'!Y:Y,MATCH('psgr LDVs'!$B65,'AEO 38'!$B:$B,0))</f>
        <v>712.05938700000002</v>
      </c>
      <c r="V65">
        <f>INDEX('AEO 38'!Z:Z,MATCH('psgr LDVs'!$B65,'AEO 38'!$B:$B,0))</f>
        <v>712.29937700000005</v>
      </c>
      <c r="W65">
        <f>INDEX('AEO 38'!AA:AA,MATCH('psgr LDVs'!$B65,'AEO 38'!$B:$B,0))</f>
        <v>710.03509499999996</v>
      </c>
      <c r="X65">
        <f>INDEX('AEO 38'!AB:AB,MATCH('psgr LDVs'!$B65,'AEO 38'!$B:$B,0))</f>
        <v>708.38903800000003</v>
      </c>
      <c r="Y65">
        <f>INDEX('AEO 38'!AC:AC,MATCH('psgr LDVs'!$B65,'AEO 38'!$B:$B,0))</f>
        <v>708.26019299999996</v>
      </c>
      <c r="Z65">
        <f>INDEX('AEO 38'!AD:AD,MATCH('psgr LDVs'!$B65,'AEO 38'!$B:$B,0))</f>
        <v>705.70605499999999</v>
      </c>
      <c r="AA65">
        <f>INDEX('AEO 38'!AE:AE,MATCH('psgr LDVs'!$B65,'AEO 38'!$B:$B,0))</f>
        <v>703.53607199999999</v>
      </c>
      <c r="AB65">
        <f>INDEX('AEO 38'!AF:AF,MATCH('psgr LDVs'!$B65,'AEO 38'!$B:$B,0))</f>
        <v>706.82189900000003</v>
      </c>
      <c r="AC65">
        <f>INDEX('AEO 38'!AG:AG,MATCH('psgr LDVs'!$B65,'AEO 38'!$B:$B,0))</f>
        <v>703.31671100000005</v>
      </c>
      <c r="AD65">
        <f>INDEX('AEO 38'!AH:AH,MATCH('psgr LDVs'!$B65,'AEO 38'!$B:$B,0))</f>
        <v>698.72473100000002</v>
      </c>
      <c r="AE65">
        <f>INDEX('AEO 38'!AI:AI,MATCH('psgr LDVs'!$B65,'AEO 38'!$B:$B,0))</f>
        <v>701.90130599999998</v>
      </c>
      <c r="AF65">
        <f>INDEX('AEO 38'!AJ:AJ,MATCH('psgr LDVs'!$B65,'AEO 38'!$B:$B,0))</f>
        <v>695.80841099999998</v>
      </c>
      <c r="AG65">
        <f>INDEX('AEO 38'!AK:AK,MATCH('psgr LDVs'!$B65,'AEO 38'!$B:$B,0))</f>
        <v>688.55413799999997</v>
      </c>
    </row>
    <row r="66" spans="1:33">
      <c r="A66" s="118" t="s">
        <v>112</v>
      </c>
      <c r="B66" s="111" t="s">
        <v>942</v>
      </c>
      <c r="C66">
        <f>INDEX('AEO 38'!G:G,MATCH('psgr LDVs'!$B66,'AEO 38'!$B:$B,0))</f>
        <v>0</v>
      </c>
      <c r="D66">
        <f>INDEX('AEO 38'!H:H,MATCH('psgr LDVs'!$B66,'AEO 38'!$B:$B,0))</f>
        <v>0</v>
      </c>
      <c r="E66">
        <f>INDEX('AEO 38'!I:I,MATCH('psgr LDVs'!$B66,'AEO 38'!$B:$B,0))</f>
        <v>0</v>
      </c>
      <c r="F66">
        <f>INDEX('AEO 38'!J:J,MATCH('psgr LDVs'!$B66,'AEO 38'!$B:$B,0))</f>
        <v>0</v>
      </c>
      <c r="G66">
        <f>INDEX('AEO 38'!K:K,MATCH('psgr LDVs'!$B66,'AEO 38'!$B:$B,0))</f>
        <v>0</v>
      </c>
      <c r="H66">
        <f>INDEX('AEO 38'!L:L,MATCH('psgr LDVs'!$B66,'AEO 38'!$B:$B,0))</f>
        <v>0</v>
      </c>
      <c r="I66">
        <f>INDEX('AEO 38'!M:M,MATCH('psgr LDVs'!$B66,'AEO 38'!$B:$B,0))</f>
        <v>0</v>
      </c>
      <c r="J66">
        <f>INDEX('AEO 38'!N:N,MATCH('psgr LDVs'!$B66,'AEO 38'!$B:$B,0))</f>
        <v>0</v>
      </c>
      <c r="K66">
        <f>INDEX('AEO 38'!O:O,MATCH('psgr LDVs'!$B66,'AEO 38'!$B:$B,0))</f>
        <v>0</v>
      </c>
      <c r="L66">
        <f>INDEX('AEO 38'!P:P,MATCH('psgr LDVs'!$B66,'AEO 38'!$B:$B,0))</f>
        <v>0</v>
      </c>
      <c r="M66">
        <f>INDEX('AEO 38'!Q:Q,MATCH('psgr LDVs'!$B66,'AEO 38'!$B:$B,0))</f>
        <v>0</v>
      </c>
      <c r="N66">
        <f>INDEX('AEO 38'!R:R,MATCH('psgr LDVs'!$B66,'AEO 38'!$B:$B,0))</f>
        <v>0</v>
      </c>
      <c r="O66">
        <f>INDEX('AEO 38'!S:S,MATCH('psgr LDVs'!$B66,'AEO 38'!$B:$B,0))</f>
        <v>0</v>
      </c>
      <c r="P66">
        <f>INDEX('AEO 38'!T:T,MATCH('psgr LDVs'!$B66,'AEO 38'!$B:$B,0))</f>
        <v>0</v>
      </c>
      <c r="Q66">
        <f>INDEX('AEO 38'!U:U,MATCH('psgr LDVs'!$B66,'AEO 38'!$B:$B,0))</f>
        <v>0</v>
      </c>
      <c r="R66">
        <f>INDEX('AEO 38'!V:V,MATCH('psgr LDVs'!$B66,'AEO 38'!$B:$B,0))</f>
        <v>0</v>
      </c>
      <c r="S66">
        <f>INDEX('AEO 38'!W:W,MATCH('psgr LDVs'!$B66,'AEO 38'!$B:$B,0))</f>
        <v>0</v>
      </c>
      <c r="T66">
        <f>INDEX('AEO 38'!X:X,MATCH('psgr LDVs'!$B66,'AEO 38'!$B:$B,0))</f>
        <v>0</v>
      </c>
      <c r="U66">
        <f>INDEX('AEO 38'!Y:Y,MATCH('psgr LDVs'!$B66,'AEO 38'!$B:$B,0))</f>
        <v>0</v>
      </c>
      <c r="V66">
        <f>INDEX('AEO 38'!Z:Z,MATCH('psgr LDVs'!$B66,'AEO 38'!$B:$B,0))</f>
        <v>0</v>
      </c>
      <c r="W66">
        <f>INDEX('AEO 38'!AA:AA,MATCH('psgr LDVs'!$B66,'AEO 38'!$B:$B,0))</f>
        <v>0</v>
      </c>
      <c r="X66">
        <f>INDEX('AEO 38'!AB:AB,MATCH('psgr LDVs'!$B66,'AEO 38'!$B:$B,0))</f>
        <v>0</v>
      </c>
      <c r="Y66">
        <f>INDEX('AEO 38'!AC:AC,MATCH('psgr LDVs'!$B66,'AEO 38'!$B:$B,0))</f>
        <v>0</v>
      </c>
      <c r="Z66">
        <f>INDEX('AEO 38'!AD:AD,MATCH('psgr LDVs'!$B66,'AEO 38'!$B:$B,0))</f>
        <v>0</v>
      </c>
      <c r="AA66">
        <f>INDEX('AEO 38'!AE:AE,MATCH('psgr LDVs'!$B66,'AEO 38'!$B:$B,0))</f>
        <v>0</v>
      </c>
      <c r="AB66">
        <f>INDEX('AEO 38'!AF:AF,MATCH('psgr LDVs'!$B66,'AEO 38'!$B:$B,0))</f>
        <v>0</v>
      </c>
      <c r="AC66">
        <f>INDEX('AEO 38'!AG:AG,MATCH('psgr LDVs'!$B66,'AEO 38'!$B:$B,0))</f>
        <v>0</v>
      </c>
      <c r="AD66">
        <f>INDEX('AEO 38'!AH:AH,MATCH('psgr LDVs'!$B66,'AEO 38'!$B:$B,0))</f>
        <v>0</v>
      </c>
      <c r="AE66">
        <f>INDEX('AEO 38'!AI:AI,MATCH('psgr LDVs'!$B66,'AEO 38'!$B:$B,0))</f>
        <v>0</v>
      </c>
      <c r="AF66">
        <f>INDEX('AEO 38'!AJ:AJ,MATCH('psgr LDVs'!$B66,'AEO 38'!$B:$B,0))</f>
        <v>0</v>
      </c>
      <c r="AG66">
        <f>INDEX('AEO 38'!AK:AK,MATCH('psgr LDVs'!$B66,'AEO 38'!$B:$B,0))</f>
        <v>0</v>
      </c>
    </row>
    <row r="67" spans="1:33">
      <c r="A67" s="118" t="s">
        <v>112</v>
      </c>
      <c r="B67" s="111" t="s">
        <v>943</v>
      </c>
      <c r="C67">
        <f>INDEX('AEO 38'!G:G,MATCH('psgr LDVs'!$B67,'AEO 38'!$B:$B,0))</f>
        <v>11.011377</v>
      </c>
      <c r="D67">
        <f>INDEX('AEO 38'!H:H,MATCH('psgr LDVs'!$B67,'AEO 38'!$B:$B,0))</f>
        <v>12.580558</v>
      </c>
      <c r="E67">
        <f>INDEX('AEO 38'!I:I,MATCH('psgr LDVs'!$B67,'AEO 38'!$B:$B,0))</f>
        <v>13.856382</v>
      </c>
      <c r="F67">
        <f>INDEX('AEO 38'!J:J,MATCH('psgr LDVs'!$B67,'AEO 38'!$B:$B,0))</f>
        <v>14.729568</v>
      </c>
      <c r="G67">
        <f>INDEX('AEO 38'!K:K,MATCH('psgr LDVs'!$B67,'AEO 38'!$B:$B,0))</f>
        <v>17.766370999999999</v>
      </c>
      <c r="H67">
        <f>INDEX('AEO 38'!L:L,MATCH('psgr LDVs'!$B67,'AEO 38'!$B:$B,0))</f>
        <v>20.602139999999999</v>
      </c>
      <c r="I67">
        <f>INDEX('AEO 38'!M:M,MATCH('psgr LDVs'!$B67,'AEO 38'!$B:$B,0))</f>
        <v>23.901951</v>
      </c>
      <c r="J67">
        <f>INDEX('AEO 38'!N:N,MATCH('psgr LDVs'!$B67,'AEO 38'!$B:$B,0))</f>
        <v>26.800146000000002</v>
      </c>
      <c r="K67">
        <f>INDEX('AEO 38'!O:O,MATCH('psgr LDVs'!$B67,'AEO 38'!$B:$B,0))</f>
        <v>30.963303</v>
      </c>
      <c r="L67">
        <f>INDEX('AEO 38'!P:P,MATCH('psgr LDVs'!$B67,'AEO 38'!$B:$B,0))</f>
        <v>35.670749999999998</v>
      </c>
      <c r="M67">
        <f>INDEX('AEO 38'!Q:Q,MATCH('psgr LDVs'!$B67,'AEO 38'!$B:$B,0))</f>
        <v>39.973483999999999</v>
      </c>
      <c r="N67">
        <f>INDEX('AEO 38'!R:R,MATCH('psgr LDVs'!$B67,'AEO 38'!$B:$B,0))</f>
        <v>45.244709</v>
      </c>
      <c r="O67">
        <f>INDEX('AEO 38'!S:S,MATCH('psgr LDVs'!$B67,'AEO 38'!$B:$B,0))</f>
        <v>51.161358</v>
      </c>
      <c r="P67">
        <f>INDEX('AEO 38'!T:T,MATCH('psgr LDVs'!$B67,'AEO 38'!$B:$B,0))</f>
        <v>57.174720999999998</v>
      </c>
      <c r="Q67">
        <f>INDEX('AEO 38'!U:U,MATCH('psgr LDVs'!$B67,'AEO 38'!$B:$B,0))</f>
        <v>63.200184</v>
      </c>
      <c r="R67">
        <f>INDEX('AEO 38'!V:V,MATCH('psgr LDVs'!$B67,'AEO 38'!$B:$B,0))</f>
        <v>69.404929999999993</v>
      </c>
      <c r="S67">
        <f>INDEX('AEO 38'!W:W,MATCH('psgr LDVs'!$B67,'AEO 38'!$B:$B,0))</f>
        <v>75.094666000000004</v>
      </c>
      <c r="T67">
        <f>INDEX('AEO 38'!X:X,MATCH('psgr LDVs'!$B67,'AEO 38'!$B:$B,0))</f>
        <v>80.330344999999994</v>
      </c>
      <c r="U67">
        <f>INDEX('AEO 38'!Y:Y,MATCH('psgr LDVs'!$B67,'AEO 38'!$B:$B,0))</f>
        <v>85.896759000000003</v>
      </c>
      <c r="V67">
        <f>INDEX('AEO 38'!Z:Z,MATCH('psgr LDVs'!$B67,'AEO 38'!$B:$B,0))</f>
        <v>91.319007999999997</v>
      </c>
      <c r="W67">
        <f>INDEX('AEO 38'!AA:AA,MATCH('psgr LDVs'!$B67,'AEO 38'!$B:$B,0))</f>
        <v>96.360229000000004</v>
      </c>
      <c r="X67">
        <f>INDEX('AEO 38'!AB:AB,MATCH('psgr LDVs'!$B67,'AEO 38'!$B:$B,0))</f>
        <v>101.13458300000001</v>
      </c>
      <c r="Y67">
        <f>INDEX('AEO 38'!AC:AC,MATCH('psgr LDVs'!$B67,'AEO 38'!$B:$B,0))</f>
        <v>106.007904</v>
      </c>
      <c r="Z67">
        <f>INDEX('AEO 38'!AD:AD,MATCH('psgr LDVs'!$B67,'AEO 38'!$B:$B,0))</f>
        <v>110.533821</v>
      </c>
      <c r="AA67">
        <f>INDEX('AEO 38'!AE:AE,MATCH('psgr LDVs'!$B67,'AEO 38'!$B:$B,0))</f>
        <v>115.07858299999999</v>
      </c>
      <c r="AB67">
        <f>INDEX('AEO 38'!AF:AF,MATCH('psgr LDVs'!$B67,'AEO 38'!$B:$B,0))</f>
        <v>120.596695</v>
      </c>
      <c r="AC67">
        <f>INDEX('AEO 38'!AG:AG,MATCH('psgr LDVs'!$B67,'AEO 38'!$B:$B,0))</f>
        <v>124.79433400000001</v>
      </c>
      <c r="AD67">
        <f>INDEX('AEO 38'!AH:AH,MATCH('psgr LDVs'!$B67,'AEO 38'!$B:$B,0))</f>
        <v>128.80905200000001</v>
      </c>
      <c r="AE67">
        <f>INDEX('AEO 38'!AI:AI,MATCH('psgr LDVs'!$B67,'AEO 38'!$B:$B,0))</f>
        <v>134.22468599999999</v>
      </c>
      <c r="AF67">
        <f>INDEX('AEO 38'!AJ:AJ,MATCH('psgr LDVs'!$B67,'AEO 38'!$B:$B,0))</f>
        <v>138.10290499999999</v>
      </c>
      <c r="AG67">
        <f>INDEX('AEO 38'!AK:AK,MATCH('psgr LDVs'!$B67,'AEO 38'!$B:$B,0))</f>
        <v>141.68150299999999</v>
      </c>
    </row>
    <row r="68" spans="1:33">
      <c r="A68" s="118" t="s">
        <v>112</v>
      </c>
      <c r="B68" s="111" t="s">
        <v>944</v>
      </c>
      <c r="C68">
        <f>INDEX('AEO 38'!G:G,MATCH('psgr LDVs'!$B68,'AEO 38'!$B:$B,0))</f>
        <v>25.837799</v>
      </c>
      <c r="D68">
        <f>INDEX('AEO 38'!H:H,MATCH('psgr LDVs'!$B68,'AEO 38'!$B:$B,0))</f>
        <v>31.257812000000001</v>
      </c>
      <c r="E68">
        <f>INDEX('AEO 38'!I:I,MATCH('psgr LDVs'!$B68,'AEO 38'!$B:$B,0))</f>
        <v>36.313628999999999</v>
      </c>
      <c r="F68">
        <f>INDEX('AEO 38'!J:J,MATCH('psgr LDVs'!$B68,'AEO 38'!$B:$B,0))</f>
        <v>41.621760999999999</v>
      </c>
      <c r="G68">
        <f>INDEX('AEO 38'!K:K,MATCH('psgr LDVs'!$B68,'AEO 38'!$B:$B,0))</f>
        <v>48.076756000000003</v>
      </c>
      <c r="H68">
        <f>INDEX('AEO 38'!L:L,MATCH('psgr LDVs'!$B68,'AEO 38'!$B:$B,0))</f>
        <v>52.635860000000001</v>
      </c>
      <c r="I68">
        <f>INDEX('AEO 38'!M:M,MATCH('psgr LDVs'!$B68,'AEO 38'!$B:$B,0))</f>
        <v>55.501873000000003</v>
      </c>
      <c r="J68">
        <f>INDEX('AEO 38'!N:N,MATCH('psgr LDVs'!$B68,'AEO 38'!$B:$B,0))</f>
        <v>60.360518999999996</v>
      </c>
      <c r="K68">
        <f>INDEX('AEO 38'!O:O,MATCH('psgr LDVs'!$B68,'AEO 38'!$B:$B,0))</f>
        <v>68.817986000000005</v>
      </c>
      <c r="L68">
        <f>INDEX('AEO 38'!P:P,MATCH('psgr LDVs'!$B68,'AEO 38'!$B:$B,0))</f>
        <v>78.638526999999996</v>
      </c>
      <c r="M68">
        <f>INDEX('AEO 38'!Q:Q,MATCH('psgr LDVs'!$B68,'AEO 38'!$B:$B,0))</f>
        <v>91.469397999999998</v>
      </c>
      <c r="N68">
        <f>INDEX('AEO 38'!R:R,MATCH('psgr LDVs'!$B68,'AEO 38'!$B:$B,0))</f>
        <v>104.873695</v>
      </c>
      <c r="O68">
        <f>INDEX('AEO 38'!S:S,MATCH('psgr LDVs'!$B68,'AEO 38'!$B:$B,0))</f>
        <v>121.007698</v>
      </c>
      <c r="P68">
        <f>INDEX('AEO 38'!T:T,MATCH('psgr LDVs'!$B68,'AEO 38'!$B:$B,0))</f>
        <v>137.83313000000001</v>
      </c>
      <c r="Q68">
        <f>INDEX('AEO 38'!U:U,MATCH('psgr LDVs'!$B68,'AEO 38'!$B:$B,0))</f>
        <v>156.39167800000001</v>
      </c>
      <c r="R68">
        <f>INDEX('AEO 38'!V:V,MATCH('psgr LDVs'!$B68,'AEO 38'!$B:$B,0))</f>
        <v>175.18623400000001</v>
      </c>
      <c r="S68">
        <f>INDEX('AEO 38'!W:W,MATCH('psgr LDVs'!$B68,'AEO 38'!$B:$B,0))</f>
        <v>193.61909499999999</v>
      </c>
      <c r="T68">
        <f>INDEX('AEO 38'!X:X,MATCH('psgr LDVs'!$B68,'AEO 38'!$B:$B,0))</f>
        <v>212.34343000000001</v>
      </c>
      <c r="U68">
        <f>INDEX('AEO 38'!Y:Y,MATCH('psgr LDVs'!$B68,'AEO 38'!$B:$B,0))</f>
        <v>232.899643</v>
      </c>
      <c r="V68">
        <f>INDEX('AEO 38'!Z:Z,MATCH('psgr LDVs'!$B68,'AEO 38'!$B:$B,0))</f>
        <v>252.66897599999999</v>
      </c>
      <c r="W68">
        <f>INDEX('AEO 38'!AA:AA,MATCH('psgr LDVs'!$B68,'AEO 38'!$B:$B,0))</f>
        <v>272.35217299999999</v>
      </c>
      <c r="X68">
        <f>INDEX('AEO 38'!AB:AB,MATCH('psgr LDVs'!$B68,'AEO 38'!$B:$B,0))</f>
        <v>286.00414999999998</v>
      </c>
      <c r="Y68">
        <f>INDEX('AEO 38'!AC:AC,MATCH('psgr LDVs'!$B68,'AEO 38'!$B:$B,0))</f>
        <v>298.94357300000001</v>
      </c>
      <c r="Z68">
        <f>INDEX('AEO 38'!AD:AD,MATCH('psgr LDVs'!$B68,'AEO 38'!$B:$B,0))</f>
        <v>311.789062</v>
      </c>
      <c r="AA68">
        <f>INDEX('AEO 38'!AE:AE,MATCH('psgr LDVs'!$B68,'AEO 38'!$B:$B,0))</f>
        <v>325.64083900000003</v>
      </c>
      <c r="AB68">
        <f>INDEX('AEO 38'!AF:AF,MATCH('psgr LDVs'!$B68,'AEO 38'!$B:$B,0))</f>
        <v>343.58065800000003</v>
      </c>
      <c r="AC68">
        <f>INDEX('AEO 38'!AG:AG,MATCH('psgr LDVs'!$B68,'AEO 38'!$B:$B,0))</f>
        <v>357.28460699999999</v>
      </c>
      <c r="AD68">
        <f>INDEX('AEO 38'!AH:AH,MATCH('psgr LDVs'!$B68,'AEO 38'!$B:$B,0))</f>
        <v>370.97598299999999</v>
      </c>
      <c r="AE68">
        <f>INDEX('AEO 38'!AI:AI,MATCH('psgr LDVs'!$B68,'AEO 38'!$B:$B,0))</f>
        <v>388.95461999999998</v>
      </c>
      <c r="AF68">
        <f>INDEX('AEO 38'!AJ:AJ,MATCH('psgr LDVs'!$B68,'AEO 38'!$B:$B,0))</f>
        <v>404.656677</v>
      </c>
      <c r="AG68">
        <f>INDEX('AEO 38'!AK:AK,MATCH('psgr LDVs'!$B68,'AEO 38'!$B:$B,0))</f>
        <v>419.97311400000001</v>
      </c>
    </row>
    <row r="69" spans="1:33">
      <c r="A69" s="118" t="s">
        <v>116</v>
      </c>
      <c r="B69" s="111" t="s">
        <v>945</v>
      </c>
      <c r="C69">
        <f>INDEX('AEO 38'!G:G,MATCH('psgr LDVs'!$B69,'AEO 38'!$B:$B,0))</f>
        <v>3.735878</v>
      </c>
      <c r="D69">
        <f>INDEX('AEO 38'!H:H,MATCH('psgr LDVs'!$B69,'AEO 38'!$B:$B,0))</f>
        <v>4.1541399999999999</v>
      </c>
      <c r="E69">
        <f>INDEX('AEO 38'!I:I,MATCH('psgr LDVs'!$B69,'AEO 38'!$B:$B,0))</f>
        <v>4.3199930000000002</v>
      </c>
      <c r="F69">
        <f>INDEX('AEO 38'!J:J,MATCH('psgr LDVs'!$B69,'AEO 38'!$B:$B,0))</f>
        <v>4.4896120000000002</v>
      </c>
      <c r="G69">
        <f>INDEX('AEO 38'!K:K,MATCH('psgr LDVs'!$B69,'AEO 38'!$B:$B,0))</f>
        <v>4.8460700000000001</v>
      </c>
      <c r="H69">
        <f>INDEX('AEO 38'!L:L,MATCH('psgr LDVs'!$B69,'AEO 38'!$B:$B,0))</f>
        <v>5.0184350000000002</v>
      </c>
      <c r="I69">
        <f>INDEX('AEO 38'!M:M,MATCH('psgr LDVs'!$B69,'AEO 38'!$B:$B,0))</f>
        <v>5.0880770000000002</v>
      </c>
      <c r="J69">
        <f>INDEX('AEO 38'!N:N,MATCH('psgr LDVs'!$B69,'AEO 38'!$B:$B,0))</f>
        <v>5.6110899999999999</v>
      </c>
      <c r="K69">
        <f>INDEX('AEO 38'!O:O,MATCH('psgr LDVs'!$B69,'AEO 38'!$B:$B,0))</f>
        <v>6.3576269999999999</v>
      </c>
      <c r="L69">
        <f>INDEX('AEO 38'!P:P,MATCH('psgr LDVs'!$B69,'AEO 38'!$B:$B,0))</f>
        <v>7.1380610000000004</v>
      </c>
      <c r="M69">
        <f>INDEX('AEO 38'!Q:Q,MATCH('psgr LDVs'!$B69,'AEO 38'!$B:$B,0))</f>
        <v>7.8375640000000004</v>
      </c>
      <c r="N69">
        <f>INDEX('AEO 38'!R:R,MATCH('psgr LDVs'!$B69,'AEO 38'!$B:$B,0))</f>
        <v>8.6499839999999999</v>
      </c>
      <c r="O69">
        <f>INDEX('AEO 38'!S:S,MATCH('psgr LDVs'!$B69,'AEO 38'!$B:$B,0))</f>
        <v>9.5275210000000001</v>
      </c>
      <c r="P69">
        <f>INDEX('AEO 38'!T:T,MATCH('psgr LDVs'!$B69,'AEO 38'!$B:$B,0))</f>
        <v>10.36993</v>
      </c>
      <c r="Q69">
        <f>INDEX('AEO 38'!U:U,MATCH('psgr LDVs'!$B69,'AEO 38'!$B:$B,0))</f>
        <v>11.207824</v>
      </c>
      <c r="R69">
        <f>INDEX('AEO 38'!V:V,MATCH('psgr LDVs'!$B69,'AEO 38'!$B:$B,0))</f>
        <v>12.104683</v>
      </c>
      <c r="S69">
        <f>INDEX('AEO 38'!W:W,MATCH('psgr LDVs'!$B69,'AEO 38'!$B:$B,0))</f>
        <v>12.992331</v>
      </c>
      <c r="T69">
        <f>INDEX('AEO 38'!X:X,MATCH('psgr LDVs'!$B69,'AEO 38'!$B:$B,0))</f>
        <v>13.974368999999999</v>
      </c>
      <c r="U69">
        <f>INDEX('AEO 38'!Y:Y,MATCH('psgr LDVs'!$B69,'AEO 38'!$B:$B,0))</f>
        <v>15.18399</v>
      </c>
      <c r="V69">
        <f>INDEX('AEO 38'!Z:Z,MATCH('psgr LDVs'!$B69,'AEO 38'!$B:$B,0))</f>
        <v>16.544401000000001</v>
      </c>
      <c r="W69">
        <f>INDEX('AEO 38'!AA:AA,MATCH('psgr LDVs'!$B69,'AEO 38'!$B:$B,0))</f>
        <v>18.060143</v>
      </c>
      <c r="X69">
        <f>INDEX('AEO 38'!AB:AB,MATCH('psgr LDVs'!$B69,'AEO 38'!$B:$B,0))</f>
        <v>19.723482000000001</v>
      </c>
      <c r="Y69">
        <f>INDEX('AEO 38'!AC:AC,MATCH('psgr LDVs'!$B69,'AEO 38'!$B:$B,0))</f>
        <v>21.642765000000001</v>
      </c>
      <c r="Z69">
        <f>INDEX('AEO 38'!AD:AD,MATCH('psgr LDVs'!$B69,'AEO 38'!$B:$B,0))</f>
        <v>23.778744</v>
      </c>
      <c r="AA69">
        <f>INDEX('AEO 38'!AE:AE,MATCH('psgr LDVs'!$B69,'AEO 38'!$B:$B,0))</f>
        <v>26.269089000000001</v>
      </c>
      <c r="AB69">
        <f>INDEX('AEO 38'!AF:AF,MATCH('psgr LDVs'!$B69,'AEO 38'!$B:$B,0))</f>
        <v>29.479752999999999</v>
      </c>
      <c r="AC69">
        <f>INDEX('AEO 38'!AG:AG,MATCH('psgr LDVs'!$B69,'AEO 38'!$B:$B,0))</f>
        <v>32.905864999999999</v>
      </c>
      <c r="AD69">
        <f>INDEX('AEO 38'!AH:AH,MATCH('psgr LDVs'!$B69,'AEO 38'!$B:$B,0))</f>
        <v>36.874755999999998</v>
      </c>
      <c r="AE69">
        <f>INDEX('AEO 38'!AI:AI,MATCH('psgr LDVs'!$B69,'AEO 38'!$B:$B,0))</f>
        <v>41.898772999999998</v>
      </c>
      <c r="AF69">
        <f>INDEX('AEO 38'!AJ:AJ,MATCH('psgr LDVs'!$B69,'AEO 38'!$B:$B,0))</f>
        <v>47.256931000000002</v>
      </c>
      <c r="AG69">
        <f>INDEX('AEO 38'!AK:AK,MATCH('psgr LDVs'!$B69,'AEO 38'!$B:$B,0))</f>
        <v>53.308647000000001</v>
      </c>
    </row>
    <row r="70" spans="1:33">
      <c r="A70" s="118" t="s">
        <v>116</v>
      </c>
      <c r="B70" s="111" t="s">
        <v>946</v>
      </c>
      <c r="C70">
        <f>INDEX('AEO 38'!G:G,MATCH('psgr LDVs'!$B70,'AEO 38'!$B:$B,0))</f>
        <v>20.528244000000001</v>
      </c>
      <c r="D70">
        <f>INDEX('AEO 38'!H:H,MATCH('psgr LDVs'!$B70,'AEO 38'!$B:$B,0))</f>
        <v>24.639990000000001</v>
      </c>
      <c r="E70">
        <f>INDEX('AEO 38'!I:I,MATCH('psgr LDVs'!$B70,'AEO 38'!$B:$B,0))</f>
        <v>24.848987999999999</v>
      </c>
      <c r="F70">
        <f>INDEX('AEO 38'!J:J,MATCH('psgr LDVs'!$B70,'AEO 38'!$B:$B,0))</f>
        <v>23.036037</v>
      </c>
      <c r="G70">
        <f>INDEX('AEO 38'!K:K,MATCH('psgr LDVs'!$B70,'AEO 38'!$B:$B,0))</f>
        <v>21.596160999999999</v>
      </c>
      <c r="H70">
        <f>INDEX('AEO 38'!L:L,MATCH('psgr LDVs'!$B70,'AEO 38'!$B:$B,0))</f>
        <v>39.537579000000001</v>
      </c>
      <c r="I70">
        <f>INDEX('AEO 38'!M:M,MATCH('psgr LDVs'!$B70,'AEO 38'!$B:$B,0))</f>
        <v>117.66728999999999</v>
      </c>
      <c r="J70">
        <f>INDEX('AEO 38'!N:N,MATCH('psgr LDVs'!$B70,'AEO 38'!$B:$B,0))</f>
        <v>136.57620199999999</v>
      </c>
      <c r="K70">
        <f>INDEX('AEO 38'!O:O,MATCH('psgr LDVs'!$B70,'AEO 38'!$B:$B,0))</f>
        <v>138.54098500000001</v>
      </c>
      <c r="L70">
        <f>INDEX('AEO 38'!P:P,MATCH('psgr LDVs'!$B70,'AEO 38'!$B:$B,0))</f>
        <v>138.300262</v>
      </c>
      <c r="M70">
        <f>INDEX('AEO 38'!Q:Q,MATCH('psgr LDVs'!$B70,'AEO 38'!$B:$B,0))</f>
        <v>138.926895</v>
      </c>
      <c r="N70">
        <f>INDEX('AEO 38'!R:R,MATCH('psgr LDVs'!$B70,'AEO 38'!$B:$B,0))</f>
        <v>141.40266399999999</v>
      </c>
      <c r="O70">
        <f>INDEX('AEO 38'!S:S,MATCH('psgr LDVs'!$B70,'AEO 38'!$B:$B,0))</f>
        <v>145.65278599999999</v>
      </c>
      <c r="P70">
        <f>INDEX('AEO 38'!T:T,MATCH('psgr LDVs'!$B70,'AEO 38'!$B:$B,0))</f>
        <v>149.34205600000001</v>
      </c>
      <c r="Q70">
        <f>INDEX('AEO 38'!U:U,MATCH('psgr LDVs'!$B70,'AEO 38'!$B:$B,0))</f>
        <v>152.88682600000001</v>
      </c>
      <c r="R70">
        <f>INDEX('AEO 38'!V:V,MATCH('psgr LDVs'!$B70,'AEO 38'!$B:$B,0))</f>
        <v>156.194107</v>
      </c>
      <c r="S70">
        <f>INDEX('AEO 38'!W:W,MATCH('psgr LDVs'!$B70,'AEO 38'!$B:$B,0))</f>
        <v>157.88142400000001</v>
      </c>
      <c r="T70">
        <f>INDEX('AEO 38'!X:X,MATCH('psgr LDVs'!$B70,'AEO 38'!$B:$B,0))</f>
        <v>159.08706699999999</v>
      </c>
      <c r="U70">
        <f>INDEX('AEO 38'!Y:Y,MATCH('psgr LDVs'!$B70,'AEO 38'!$B:$B,0))</f>
        <v>161.10990899999999</v>
      </c>
      <c r="V70">
        <f>INDEX('AEO 38'!Z:Z,MATCH('psgr LDVs'!$B70,'AEO 38'!$B:$B,0))</f>
        <v>162.462738</v>
      </c>
      <c r="W70">
        <f>INDEX('AEO 38'!AA:AA,MATCH('psgr LDVs'!$B70,'AEO 38'!$B:$B,0))</f>
        <v>163.21618699999999</v>
      </c>
      <c r="X70">
        <f>INDEX('AEO 38'!AB:AB,MATCH('psgr LDVs'!$B70,'AEO 38'!$B:$B,0))</f>
        <v>162.86558500000001</v>
      </c>
      <c r="Y70">
        <f>INDEX('AEO 38'!AC:AC,MATCH('psgr LDVs'!$B70,'AEO 38'!$B:$B,0))</f>
        <v>162.495621</v>
      </c>
      <c r="Z70">
        <f>INDEX('AEO 38'!AD:AD,MATCH('psgr LDVs'!$B70,'AEO 38'!$B:$B,0))</f>
        <v>161.73109400000001</v>
      </c>
      <c r="AA70">
        <f>INDEX('AEO 38'!AE:AE,MATCH('psgr LDVs'!$B70,'AEO 38'!$B:$B,0))</f>
        <v>161.126251</v>
      </c>
      <c r="AB70">
        <f>INDEX('AEO 38'!AF:AF,MATCH('psgr LDVs'!$B70,'AEO 38'!$B:$B,0))</f>
        <v>161.926086</v>
      </c>
      <c r="AC70">
        <f>INDEX('AEO 38'!AG:AG,MATCH('psgr LDVs'!$B70,'AEO 38'!$B:$B,0))</f>
        <v>160.603455</v>
      </c>
      <c r="AD70">
        <f>INDEX('AEO 38'!AH:AH,MATCH('psgr LDVs'!$B70,'AEO 38'!$B:$B,0))</f>
        <v>158.96165500000001</v>
      </c>
      <c r="AE70">
        <f>INDEX('AEO 38'!AI:AI,MATCH('psgr LDVs'!$B70,'AEO 38'!$B:$B,0))</f>
        <v>158.86811800000001</v>
      </c>
      <c r="AF70">
        <f>INDEX('AEO 38'!AJ:AJ,MATCH('psgr LDVs'!$B70,'AEO 38'!$B:$B,0))</f>
        <v>157.11866800000001</v>
      </c>
      <c r="AG70">
        <f>INDEX('AEO 38'!AK:AK,MATCH('psgr LDVs'!$B70,'AEO 38'!$B:$B,0))</f>
        <v>154.92442299999999</v>
      </c>
    </row>
    <row r="71" spans="1:33">
      <c r="A71" s="118" t="s">
        <v>115</v>
      </c>
      <c r="B71" s="111" t="s">
        <v>947</v>
      </c>
      <c r="C71">
        <f>INDEX('AEO 38'!G:G,MATCH('psgr LDVs'!$B71,'AEO 38'!$B:$B,0))</f>
        <v>0</v>
      </c>
      <c r="D71">
        <f>INDEX('AEO 38'!H:H,MATCH('psgr LDVs'!$B71,'AEO 38'!$B:$B,0))</f>
        <v>0</v>
      </c>
      <c r="E71">
        <f>INDEX('AEO 38'!I:I,MATCH('psgr LDVs'!$B71,'AEO 38'!$B:$B,0))</f>
        <v>0</v>
      </c>
      <c r="F71">
        <f>INDEX('AEO 38'!J:J,MATCH('psgr LDVs'!$B71,'AEO 38'!$B:$B,0))</f>
        <v>0</v>
      </c>
      <c r="G71">
        <f>INDEX('AEO 38'!K:K,MATCH('psgr LDVs'!$B71,'AEO 38'!$B:$B,0))</f>
        <v>0</v>
      </c>
      <c r="H71">
        <f>INDEX('AEO 38'!L:L,MATCH('psgr LDVs'!$B71,'AEO 38'!$B:$B,0))</f>
        <v>0</v>
      </c>
      <c r="I71">
        <f>INDEX('AEO 38'!M:M,MATCH('psgr LDVs'!$B71,'AEO 38'!$B:$B,0))</f>
        <v>0</v>
      </c>
      <c r="J71">
        <f>INDEX('AEO 38'!N:N,MATCH('psgr LDVs'!$B71,'AEO 38'!$B:$B,0))</f>
        <v>0</v>
      </c>
      <c r="K71">
        <f>INDEX('AEO 38'!O:O,MATCH('psgr LDVs'!$B71,'AEO 38'!$B:$B,0))</f>
        <v>0</v>
      </c>
      <c r="L71">
        <f>INDEX('AEO 38'!P:P,MATCH('psgr LDVs'!$B71,'AEO 38'!$B:$B,0))</f>
        <v>0</v>
      </c>
      <c r="M71">
        <f>INDEX('AEO 38'!Q:Q,MATCH('psgr LDVs'!$B71,'AEO 38'!$B:$B,0))</f>
        <v>0</v>
      </c>
      <c r="N71">
        <f>INDEX('AEO 38'!R:R,MATCH('psgr LDVs'!$B71,'AEO 38'!$B:$B,0))</f>
        <v>0</v>
      </c>
      <c r="O71">
        <f>INDEX('AEO 38'!S:S,MATCH('psgr LDVs'!$B71,'AEO 38'!$B:$B,0))</f>
        <v>0</v>
      </c>
      <c r="P71">
        <f>INDEX('AEO 38'!T:T,MATCH('psgr LDVs'!$B71,'AEO 38'!$B:$B,0))</f>
        <v>0</v>
      </c>
      <c r="Q71">
        <f>INDEX('AEO 38'!U:U,MATCH('psgr LDVs'!$B71,'AEO 38'!$B:$B,0))</f>
        <v>0</v>
      </c>
      <c r="R71">
        <f>INDEX('AEO 38'!V:V,MATCH('psgr LDVs'!$B71,'AEO 38'!$B:$B,0))</f>
        <v>0</v>
      </c>
      <c r="S71">
        <f>INDEX('AEO 38'!W:W,MATCH('psgr LDVs'!$B71,'AEO 38'!$B:$B,0))</f>
        <v>0</v>
      </c>
      <c r="T71">
        <f>INDEX('AEO 38'!X:X,MATCH('psgr LDVs'!$B71,'AEO 38'!$B:$B,0))</f>
        <v>0</v>
      </c>
      <c r="U71">
        <f>INDEX('AEO 38'!Y:Y,MATCH('psgr LDVs'!$B71,'AEO 38'!$B:$B,0))</f>
        <v>0</v>
      </c>
      <c r="V71">
        <f>INDEX('AEO 38'!Z:Z,MATCH('psgr LDVs'!$B71,'AEO 38'!$B:$B,0))</f>
        <v>0</v>
      </c>
      <c r="W71">
        <f>INDEX('AEO 38'!AA:AA,MATCH('psgr LDVs'!$B71,'AEO 38'!$B:$B,0))</f>
        <v>0</v>
      </c>
      <c r="X71">
        <f>INDEX('AEO 38'!AB:AB,MATCH('psgr LDVs'!$B71,'AEO 38'!$B:$B,0))</f>
        <v>0</v>
      </c>
      <c r="Y71">
        <f>INDEX('AEO 38'!AC:AC,MATCH('psgr LDVs'!$B71,'AEO 38'!$B:$B,0))</f>
        <v>0</v>
      </c>
      <c r="Z71">
        <f>INDEX('AEO 38'!AD:AD,MATCH('psgr LDVs'!$B71,'AEO 38'!$B:$B,0))</f>
        <v>0</v>
      </c>
      <c r="AA71">
        <f>INDEX('AEO 38'!AE:AE,MATCH('psgr LDVs'!$B71,'AEO 38'!$B:$B,0))</f>
        <v>0</v>
      </c>
      <c r="AB71">
        <f>INDEX('AEO 38'!AF:AF,MATCH('psgr LDVs'!$B71,'AEO 38'!$B:$B,0))</f>
        <v>0</v>
      </c>
      <c r="AC71">
        <f>INDEX('AEO 38'!AG:AG,MATCH('psgr LDVs'!$B71,'AEO 38'!$B:$B,0))</f>
        <v>0</v>
      </c>
      <c r="AD71">
        <f>INDEX('AEO 38'!AH:AH,MATCH('psgr LDVs'!$B71,'AEO 38'!$B:$B,0))</f>
        <v>0</v>
      </c>
      <c r="AE71">
        <f>INDEX('AEO 38'!AI:AI,MATCH('psgr LDVs'!$B71,'AEO 38'!$B:$B,0))</f>
        <v>0</v>
      </c>
      <c r="AF71">
        <f>INDEX('AEO 38'!AJ:AJ,MATCH('psgr LDVs'!$B71,'AEO 38'!$B:$B,0))</f>
        <v>0</v>
      </c>
      <c r="AG71">
        <f>INDEX('AEO 38'!AK:AK,MATCH('psgr LDVs'!$B71,'AEO 38'!$B:$B,0))</f>
        <v>0</v>
      </c>
    </row>
    <row r="72" spans="1:33">
      <c r="A72" s="118" t="s">
        <v>114</v>
      </c>
      <c r="B72" s="111" t="s">
        <v>948</v>
      </c>
      <c r="C72">
        <f>INDEX('AEO 38'!G:G,MATCH('psgr LDVs'!$B72,'AEO 38'!$B:$B,0))</f>
        <v>216.35252399999999</v>
      </c>
      <c r="D72">
        <f>INDEX('AEO 38'!H:H,MATCH('psgr LDVs'!$B72,'AEO 38'!$B:$B,0))</f>
        <v>258.38601699999998</v>
      </c>
      <c r="E72">
        <f>INDEX('AEO 38'!I:I,MATCH('psgr LDVs'!$B72,'AEO 38'!$B:$B,0))</f>
        <v>276.328217</v>
      </c>
      <c r="F72">
        <f>INDEX('AEO 38'!J:J,MATCH('psgr LDVs'!$B72,'AEO 38'!$B:$B,0))</f>
        <v>286.79894999999999</v>
      </c>
      <c r="G72">
        <f>INDEX('AEO 38'!K:K,MATCH('psgr LDVs'!$B72,'AEO 38'!$B:$B,0))</f>
        <v>303.40158100000002</v>
      </c>
      <c r="H72">
        <f>INDEX('AEO 38'!L:L,MATCH('psgr LDVs'!$B72,'AEO 38'!$B:$B,0))</f>
        <v>318.14312699999999</v>
      </c>
      <c r="I72">
        <f>INDEX('AEO 38'!M:M,MATCH('psgr LDVs'!$B72,'AEO 38'!$B:$B,0))</f>
        <v>371.40853900000002</v>
      </c>
      <c r="J72">
        <f>INDEX('AEO 38'!N:N,MATCH('psgr LDVs'!$B72,'AEO 38'!$B:$B,0))</f>
        <v>393.50906400000002</v>
      </c>
      <c r="K72">
        <f>INDEX('AEO 38'!O:O,MATCH('psgr LDVs'!$B72,'AEO 38'!$B:$B,0))</f>
        <v>407.98376500000001</v>
      </c>
      <c r="L72">
        <f>INDEX('AEO 38'!P:P,MATCH('psgr LDVs'!$B72,'AEO 38'!$B:$B,0))</f>
        <v>419.665527</v>
      </c>
      <c r="M72">
        <f>INDEX('AEO 38'!Q:Q,MATCH('psgr LDVs'!$B72,'AEO 38'!$B:$B,0))</f>
        <v>430.00949100000003</v>
      </c>
      <c r="N72">
        <f>INDEX('AEO 38'!R:R,MATCH('psgr LDVs'!$B72,'AEO 38'!$B:$B,0))</f>
        <v>443.32437099999999</v>
      </c>
      <c r="O72">
        <f>INDEX('AEO 38'!S:S,MATCH('psgr LDVs'!$B72,'AEO 38'!$B:$B,0))</f>
        <v>459.16482500000001</v>
      </c>
      <c r="P72">
        <f>INDEX('AEO 38'!T:T,MATCH('psgr LDVs'!$B72,'AEO 38'!$B:$B,0))</f>
        <v>473.461975</v>
      </c>
      <c r="Q72">
        <f>INDEX('AEO 38'!U:U,MATCH('psgr LDVs'!$B72,'AEO 38'!$B:$B,0))</f>
        <v>488.19302399999998</v>
      </c>
      <c r="R72">
        <f>INDEX('AEO 38'!V:V,MATCH('psgr LDVs'!$B72,'AEO 38'!$B:$B,0))</f>
        <v>503.16168199999998</v>
      </c>
      <c r="S72">
        <f>INDEX('AEO 38'!W:W,MATCH('psgr LDVs'!$B72,'AEO 38'!$B:$B,0))</f>
        <v>514.92602499999998</v>
      </c>
      <c r="T72">
        <f>INDEX('AEO 38'!X:X,MATCH('psgr LDVs'!$B72,'AEO 38'!$B:$B,0))</f>
        <v>525.28985599999999</v>
      </c>
      <c r="U72">
        <f>INDEX('AEO 38'!Y:Y,MATCH('psgr LDVs'!$B72,'AEO 38'!$B:$B,0))</f>
        <v>539.41119400000002</v>
      </c>
      <c r="V72">
        <f>INDEX('AEO 38'!Z:Z,MATCH('psgr LDVs'!$B72,'AEO 38'!$B:$B,0))</f>
        <v>552.56994599999996</v>
      </c>
      <c r="W72">
        <f>INDEX('AEO 38'!AA:AA,MATCH('psgr LDVs'!$B72,'AEO 38'!$B:$B,0))</f>
        <v>564.76415999999995</v>
      </c>
      <c r="X72">
        <f>INDEX('AEO 38'!AB:AB,MATCH('psgr LDVs'!$B72,'AEO 38'!$B:$B,0))</f>
        <v>576.14086899999995</v>
      </c>
      <c r="Y72">
        <f>INDEX('AEO 38'!AC:AC,MATCH('psgr LDVs'!$B72,'AEO 38'!$B:$B,0))</f>
        <v>588.35790999999995</v>
      </c>
      <c r="Z72">
        <f>INDEX('AEO 38'!AD:AD,MATCH('psgr LDVs'!$B72,'AEO 38'!$B:$B,0))</f>
        <v>599.37817399999994</v>
      </c>
      <c r="AA72">
        <f>INDEX('AEO 38'!AE:AE,MATCH('psgr LDVs'!$B72,'AEO 38'!$B:$B,0))</f>
        <v>611.18029799999999</v>
      </c>
      <c r="AB72">
        <f>INDEX('AEO 38'!AF:AF,MATCH('psgr LDVs'!$B72,'AEO 38'!$B:$B,0))</f>
        <v>628.86724900000002</v>
      </c>
      <c r="AC72">
        <f>INDEX('AEO 38'!AG:AG,MATCH('psgr LDVs'!$B72,'AEO 38'!$B:$B,0))</f>
        <v>639.23828100000003</v>
      </c>
      <c r="AD72">
        <f>INDEX('AEO 38'!AH:AH,MATCH('psgr LDVs'!$B72,'AEO 38'!$B:$B,0))</f>
        <v>649.35613999999998</v>
      </c>
      <c r="AE72">
        <f>INDEX('AEO 38'!AI:AI,MATCH('psgr LDVs'!$B72,'AEO 38'!$B:$B,0))</f>
        <v>666.44372599999997</v>
      </c>
      <c r="AF72">
        <f>INDEX('AEO 38'!AJ:AJ,MATCH('psgr LDVs'!$B72,'AEO 38'!$B:$B,0))</f>
        <v>676.73120100000006</v>
      </c>
      <c r="AG72">
        <f>INDEX('AEO 38'!AK:AK,MATCH('psgr LDVs'!$B72,'AEO 38'!$B:$B,0))</f>
        <v>685.68151899999998</v>
      </c>
    </row>
    <row r="73" spans="1:33">
      <c r="A73" s="118" t="s">
        <v>113</v>
      </c>
      <c r="B73" s="111" t="s">
        <v>949</v>
      </c>
      <c r="C73">
        <f>INDEX('AEO 38'!G:G,MATCH('psgr LDVs'!$B73,'AEO 38'!$B:$B,0))</f>
        <v>0.87621000000000004</v>
      </c>
      <c r="D73">
        <f>INDEX('AEO 38'!H:H,MATCH('psgr LDVs'!$B73,'AEO 38'!$B:$B,0))</f>
        <v>0.99395999999999995</v>
      </c>
      <c r="E73">
        <f>INDEX('AEO 38'!I:I,MATCH('psgr LDVs'!$B73,'AEO 38'!$B:$B,0))</f>
        <v>1.051358</v>
      </c>
      <c r="F73">
        <f>INDEX('AEO 38'!J:J,MATCH('psgr LDVs'!$B73,'AEO 38'!$B:$B,0))</f>
        <v>1.1040430000000001</v>
      </c>
      <c r="G73">
        <f>INDEX('AEO 38'!K:K,MATCH('psgr LDVs'!$B73,'AEO 38'!$B:$B,0))</f>
        <v>1.17157</v>
      </c>
      <c r="H73">
        <f>INDEX('AEO 38'!L:L,MATCH('psgr LDVs'!$B73,'AEO 38'!$B:$B,0))</f>
        <v>1.2196130000000001</v>
      </c>
      <c r="I73">
        <f>INDEX('AEO 38'!M:M,MATCH('psgr LDVs'!$B73,'AEO 38'!$B:$B,0))</f>
        <v>1.2294160000000001</v>
      </c>
      <c r="J73">
        <f>INDEX('AEO 38'!N:N,MATCH('psgr LDVs'!$B73,'AEO 38'!$B:$B,0))</f>
        <v>1.212275</v>
      </c>
      <c r="K73">
        <f>INDEX('AEO 38'!O:O,MATCH('psgr LDVs'!$B73,'AEO 38'!$B:$B,0))</f>
        <v>1.219368</v>
      </c>
      <c r="L73">
        <f>INDEX('AEO 38'!P:P,MATCH('psgr LDVs'!$B73,'AEO 38'!$B:$B,0))</f>
        <v>1.2173890000000001</v>
      </c>
      <c r="M73">
        <f>INDEX('AEO 38'!Q:Q,MATCH('psgr LDVs'!$B73,'AEO 38'!$B:$B,0))</f>
        <v>1.1982729999999999</v>
      </c>
      <c r="N73">
        <f>INDEX('AEO 38'!R:R,MATCH('psgr LDVs'!$B73,'AEO 38'!$B:$B,0))</f>
        <v>1.1974880000000001</v>
      </c>
      <c r="O73">
        <f>INDEX('AEO 38'!S:S,MATCH('psgr LDVs'!$B73,'AEO 38'!$B:$B,0))</f>
        <v>1.201549</v>
      </c>
      <c r="P73">
        <f>INDEX('AEO 38'!T:T,MATCH('psgr LDVs'!$B73,'AEO 38'!$B:$B,0))</f>
        <v>1.2030479999999999</v>
      </c>
      <c r="Q73">
        <f>INDEX('AEO 38'!U:U,MATCH('psgr LDVs'!$B73,'AEO 38'!$B:$B,0))</f>
        <v>1.2060599999999999</v>
      </c>
      <c r="R73">
        <f>INDEX('AEO 38'!V:V,MATCH('psgr LDVs'!$B73,'AEO 38'!$B:$B,0))</f>
        <v>1.2143790000000001</v>
      </c>
      <c r="S73">
        <f>INDEX('AEO 38'!W:W,MATCH('psgr LDVs'!$B73,'AEO 38'!$B:$B,0))</f>
        <v>1.2150339999999999</v>
      </c>
      <c r="T73">
        <f>INDEX('AEO 38'!X:X,MATCH('psgr LDVs'!$B73,'AEO 38'!$B:$B,0))</f>
        <v>1.2121649999999999</v>
      </c>
      <c r="U73">
        <f>INDEX('AEO 38'!Y:Y,MATCH('psgr LDVs'!$B73,'AEO 38'!$B:$B,0))</f>
        <v>1.217994</v>
      </c>
      <c r="V73">
        <f>INDEX('AEO 38'!Z:Z,MATCH('psgr LDVs'!$B73,'AEO 38'!$B:$B,0))</f>
        <v>1.2236469999999999</v>
      </c>
      <c r="W73">
        <f>INDEX('AEO 38'!AA:AA,MATCH('psgr LDVs'!$B73,'AEO 38'!$B:$B,0))</f>
        <v>1.226083</v>
      </c>
      <c r="X73">
        <f>INDEX('AEO 38'!AB:AB,MATCH('psgr LDVs'!$B73,'AEO 38'!$B:$B,0))</f>
        <v>1.2284310000000001</v>
      </c>
      <c r="Y73">
        <f>INDEX('AEO 38'!AC:AC,MATCH('psgr LDVs'!$B73,'AEO 38'!$B:$B,0))</f>
        <v>1.2325710000000001</v>
      </c>
      <c r="Z73">
        <f>INDEX('AEO 38'!AD:AD,MATCH('psgr LDVs'!$B73,'AEO 38'!$B:$B,0))</f>
        <v>1.233757</v>
      </c>
      <c r="AA73">
        <f>INDEX('AEO 38'!AE:AE,MATCH('psgr LDVs'!$B73,'AEO 38'!$B:$B,0))</f>
        <v>1.236186</v>
      </c>
      <c r="AB73">
        <f>INDEX('AEO 38'!AF:AF,MATCH('psgr LDVs'!$B73,'AEO 38'!$B:$B,0))</f>
        <v>1.249331</v>
      </c>
      <c r="AC73">
        <f>INDEX('AEO 38'!AG:AG,MATCH('psgr LDVs'!$B73,'AEO 38'!$B:$B,0))</f>
        <v>1.248434</v>
      </c>
      <c r="AD73">
        <f>INDEX('AEO 38'!AH:AH,MATCH('psgr LDVs'!$B73,'AEO 38'!$B:$B,0))</f>
        <v>1.2473430000000001</v>
      </c>
      <c r="AE73">
        <f>INDEX('AEO 38'!AI:AI,MATCH('psgr LDVs'!$B73,'AEO 38'!$B:$B,0))</f>
        <v>1.25969</v>
      </c>
      <c r="AF73">
        <f>INDEX('AEO 38'!AJ:AJ,MATCH('psgr LDVs'!$B73,'AEO 38'!$B:$B,0))</f>
        <v>1.2579670000000001</v>
      </c>
      <c r="AG73">
        <f>INDEX('AEO 38'!AK:AK,MATCH('psgr LDVs'!$B73,'AEO 38'!$B:$B,0))</f>
        <v>1.2542310000000001</v>
      </c>
    </row>
    <row r="74" spans="1:33">
      <c r="A74" s="118" t="s">
        <v>113</v>
      </c>
      <c r="B74" s="111" t="s">
        <v>950</v>
      </c>
      <c r="C74">
        <f>INDEX('AEO 38'!G:G,MATCH('psgr LDVs'!$B74,'AEO 38'!$B:$B,0))</f>
        <v>4.7817299999999996</v>
      </c>
      <c r="D74">
        <f>INDEX('AEO 38'!H:H,MATCH('psgr LDVs'!$B74,'AEO 38'!$B:$B,0))</f>
        <v>5.3511170000000003</v>
      </c>
      <c r="E74">
        <f>INDEX('AEO 38'!I:I,MATCH('psgr LDVs'!$B74,'AEO 38'!$B:$B,0))</f>
        <v>5.5524279999999999</v>
      </c>
      <c r="F74">
        <f>INDEX('AEO 38'!J:J,MATCH('psgr LDVs'!$B74,'AEO 38'!$B:$B,0))</f>
        <v>5.6912250000000002</v>
      </c>
      <c r="G74">
        <f>INDEX('AEO 38'!K:K,MATCH('psgr LDVs'!$B74,'AEO 38'!$B:$B,0))</f>
        <v>5.9136699999999998</v>
      </c>
      <c r="H74">
        <f>INDEX('AEO 38'!L:L,MATCH('psgr LDVs'!$B74,'AEO 38'!$B:$B,0))</f>
        <v>6.088209</v>
      </c>
      <c r="I74">
        <f>INDEX('AEO 38'!M:M,MATCH('psgr LDVs'!$B74,'AEO 38'!$B:$B,0))</f>
        <v>6.1020089999999998</v>
      </c>
      <c r="J74">
        <f>INDEX('AEO 38'!N:N,MATCH('psgr LDVs'!$B74,'AEO 38'!$B:$B,0))</f>
        <v>6.0040950000000004</v>
      </c>
      <c r="K74">
        <f>INDEX('AEO 38'!O:O,MATCH('psgr LDVs'!$B74,'AEO 38'!$B:$B,0))</f>
        <v>6.0356569999999996</v>
      </c>
      <c r="L74">
        <f>INDEX('AEO 38'!P:P,MATCH('psgr LDVs'!$B74,'AEO 38'!$B:$B,0))</f>
        <v>6.0331970000000004</v>
      </c>
      <c r="M74">
        <f>INDEX('AEO 38'!Q:Q,MATCH('psgr LDVs'!$B74,'AEO 38'!$B:$B,0))</f>
        <v>5.9192840000000002</v>
      </c>
      <c r="N74">
        <f>INDEX('AEO 38'!R:R,MATCH('psgr LDVs'!$B74,'AEO 38'!$B:$B,0))</f>
        <v>5.9185179999999997</v>
      </c>
      <c r="O74">
        <f>INDEX('AEO 38'!S:S,MATCH('psgr LDVs'!$B74,'AEO 38'!$B:$B,0))</f>
        <v>5.9289249999999996</v>
      </c>
      <c r="P74">
        <f>INDEX('AEO 38'!T:T,MATCH('psgr LDVs'!$B74,'AEO 38'!$B:$B,0))</f>
        <v>5.9312319999999996</v>
      </c>
      <c r="Q74">
        <f>INDEX('AEO 38'!U:U,MATCH('psgr LDVs'!$B74,'AEO 38'!$B:$B,0))</f>
        <v>5.9259380000000004</v>
      </c>
      <c r="R74">
        <f>INDEX('AEO 38'!V:V,MATCH('psgr LDVs'!$B74,'AEO 38'!$B:$B,0))</f>
        <v>5.9714159999999996</v>
      </c>
      <c r="S74">
        <f>INDEX('AEO 38'!W:W,MATCH('psgr LDVs'!$B74,'AEO 38'!$B:$B,0))</f>
        <v>5.9710169999999998</v>
      </c>
      <c r="T74">
        <f>INDEX('AEO 38'!X:X,MATCH('psgr LDVs'!$B74,'AEO 38'!$B:$B,0))</f>
        <v>5.9470619999999998</v>
      </c>
      <c r="U74">
        <f>INDEX('AEO 38'!Y:Y,MATCH('psgr LDVs'!$B74,'AEO 38'!$B:$B,0))</f>
        <v>5.960375</v>
      </c>
      <c r="V74">
        <f>INDEX('AEO 38'!Z:Z,MATCH('psgr LDVs'!$B74,'AEO 38'!$B:$B,0))</f>
        <v>5.9814780000000001</v>
      </c>
      <c r="W74">
        <f>INDEX('AEO 38'!AA:AA,MATCH('psgr LDVs'!$B74,'AEO 38'!$B:$B,0))</f>
        <v>5.9808849999999998</v>
      </c>
      <c r="X74">
        <f>INDEX('AEO 38'!AB:AB,MATCH('psgr LDVs'!$B74,'AEO 38'!$B:$B,0))</f>
        <v>5.9818049999999996</v>
      </c>
      <c r="Y74">
        <f>INDEX('AEO 38'!AC:AC,MATCH('psgr LDVs'!$B74,'AEO 38'!$B:$B,0))</f>
        <v>5.9949300000000001</v>
      </c>
      <c r="Z74">
        <f>INDEX('AEO 38'!AD:AD,MATCH('psgr LDVs'!$B74,'AEO 38'!$B:$B,0))</f>
        <v>5.989414</v>
      </c>
      <c r="AA74">
        <f>INDEX('AEO 38'!AE:AE,MATCH('psgr LDVs'!$B74,'AEO 38'!$B:$B,0))</f>
        <v>5.98766</v>
      </c>
      <c r="AB74">
        <f>INDEX('AEO 38'!AF:AF,MATCH('psgr LDVs'!$B74,'AEO 38'!$B:$B,0))</f>
        <v>6.0344800000000003</v>
      </c>
      <c r="AC74">
        <f>INDEX('AEO 38'!AG:AG,MATCH('psgr LDVs'!$B74,'AEO 38'!$B:$B,0))</f>
        <v>6.021496</v>
      </c>
      <c r="AD74">
        <f>INDEX('AEO 38'!AH:AH,MATCH('psgr LDVs'!$B74,'AEO 38'!$B:$B,0))</f>
        <v>6.0008499999999998</v>
      </c>
      <c r="AE74">
        <f>INDEX('AEO 38'!AI:AI,MATCH('psgr LDVs'!$B74,'AEO 38'!$B:$B,0))</f>
        <v>6.0470119999999996</v>
      </c>
      <c r="AF74">
        <f>INDEX('AEO 38'!AJ:AJ,MATCH('psgr LDVs'!$B74,'AEO 38'!$B:$B,0))</f>
        <v>6.0168489999999997</v>
      </c>
      <c r="AG74">
        <f>INDEX('AEO 38'!AK:AK,MATCH('psgr LDVs'!$B74,'AEO 38'!$B:$B,0))</f>
        <v>5.9768429999999997</v>
      </c>
    </row>
    <row r="75" spans="1:33">
      <c r="A75" s="118" t="s">
        <v>853</v>
      </c>
      <c r="B75" s="111" t="s">
        <v>951</v>
      </c>
      <c r="C75">
        <f>INDEX('AEO 38'!G:G,MATCH('psgr LDVs'!$B75,'AEO 38'!$B:$B,0))</f>
        <v>0.89677600000000002</v>
      </c>
      <c r="D75">
        <f>INDEX('AEO 38'!H:H,MATCH('psgr LDVs'!$B75,'AEO 38'!$B:$B,0))</f>
        <v>1.05261</v>
      </c>
      <c r="E75">
        <f>INDEX('AEO 38'!I:I,MATCH('psgr LDVs'!$B75,'AEO 38'!$B:$B,0))</f>
        <v>1.111326</v>
      </c>
      <c r="F75">
        <f>INDEX('AEO 38'!J:J,MATCH('psgr LDVs'!$B75,'AEO 38'!$B:$B,0))</f>
        <v>1.1517440000000001</v>
      </c>
      <c r="G75">
        <f>INDEX('AEO 38'!K:K,MATCH('psgr LDVs'!$B75,'AEO 38'!$B:$B,0))</f>
        <v>1.2034370000000001</v>
      </c>
      <c r="H75">
        <f>INDEX('AEO 38'!L:L,MATCH('psgr LDVs'!$B75,'AEO 38'!$B:$B,0))</f>
        <v>1.2427410000000001</v>
      </c>
      <c r="I75">
        <f>INDEX('AEO 38'!M:M,MATCH('psgr LDVs'!$B75,'AEO 38'!$B:$B,0))</f>
        <v>1.266402</v>
      </c>
      <c r="J75">
        <f>INDEX('AEO 38'!N:N,MATCH('psgr LDVs'!$B75,'AEO 38'!$B:$B,0))</f>
        <v>1.268268</v>
      </c>
      <c r="K75">
        <f>INDEX('AEO 38'!O:O,MATCH('psgr LDVs'!$B75,'AEO 38'!$B:$B,0))</f>
        <v>1.2902039999999999</v>
      </c>
      <c r="L75">
        <f>INDEX('AEO 38'!P:P,MATCH('psgr LDVs'!$B75,'AEO 38'!$B:$B,0))</f>
        <v>1.3070280000000001</v>
      </c>
      <c r="M75">
        <f>INDEX('AEO 38'!Q:Q,MATCH('psgr LDVs'!$B75,'AEO 38'!$B:$B,0))</f>
        <v>1.3013950000000001</v>
      </c>
      <c r="N75">
        <f>INDEX('AEO 38'!R:R,MATCH('psgr LDVs'!$B75,'AEO 38'!$B:$B,0))</f>
        <v>1.309787</v>
      </c>
      <c r="O75">
        <f>INDEX('AEO 38'!S:S,MATCH('psgr LDVs'!$B75,'AEO 38'!$B:$B,0))</f>
        <v>1.32857</v>
      </c>
      <c r="P75">
        <f>INDEX('AEO 38'!T:T,MATCH('psgr LDVs'!$B75,'AEO 38'!$B:$B,0))</f>
        <v>1.3452820000000001</v>
      </c>
      <c r="Q75">
        <f>INDEX('AEO 38'!U:U,MATCH('psgr LDVs'!$B75,'AEO 38'!$B:$B,0))</f>
        <v>1.3697189999999999</v>
      </c>
      <c r="R75">
        <f>INDEX('AEO 38'!V:V,MATCH('psgr LDVs'!$B75,'AEO 38'!$B:$B,0))</f>
        <v>1.390582</v>
      </c>
      <c r="S75">
        <f>INDEX('AEO 38'!W:W,MATCH('psgr LDVs'!$B75,'AEO 38'!$B:$B,0))</f>
        <v>1.4033450000000001</v>
      </c>
      <c r="T75">
        <f>INDEX('AEO 38'!X:X,MATCH('psgr LDVs'!$B75,'AEO 38'!$B:$B,0))</f>
        <v>1.4135169999999999</v>
      </c>
      <c r="U75">
        <f>INDEX('AEO 38'!Y:Y,MATCH('psgr LDVs'!$B75,'AEO 38'!$B:$B,0))</f>
        <v>1.4373009999999999</v>
      </c>
      <c r="V75">
        <f>INDEX('AEO 38'!Z:Z,MATCH('psgr LDVs'!$B75,'AEO 38'!$B:$B,0))</f>
        <v>1.4608140000000001</v>
      </c>
      <c r="W75">
        <f>INDEX('AEO 38'!AA:AA,MATCH('psgr LDVs'!$B75,'AEO 38'!$B:$B,0))</f>
        <v>1.48447</v>
      </c>
      <c r="X75">
        <f>INDEX('AEO 38'!AB:AB,MATCH('psgr LDVs'!$B75,'AEO 38'!$B:$B,0))</f>
        <v>1.5096099999999999</v>
      </c>
      <c r="Y75">
        <f>INDEX('AEO 38'!AC:AC,MATCH('psgr LDVs'!$B75,'AEO 38'!$B:$B,0))</f>
        <v>1.535431</v>
      </c>
      <c r="Z75">
        <f>INDEX('AEO 38'!AD:AD,MATCH('psgr LDVs'!$B75,'AEO 38'!$B:$B,0))</f>
        <v>1.5651459999999999</v>
      </c>
      <c r="AA75">
        <f>INDEX('AEO 38'!AE:AE,MATCH('psgr LDVs'!$B75,'AEO 38'!$B:$B,0))</f>
        <v>1.59473</v>
      </c>
      <c r="AB75">
        <f>INDEX('AEO 38'!AF:AF,MATCH('psgr LDVs'!$B75,'AEO 38'!$B:$B,0))</f>
        <v>1.645246</v>
      </c>
      <c r="AC75">
        <f>INDEX('AEO 38'!AG:AG,MATCH('psgr LDVs'!$B75,'AEO 38'!$B:$B,0))</f>
        <v>1.670202</v>
      </c>
      <c r="AD75">
        <f>INDEX('AEO 38'!AH:AH,MATCH('psgr LDVs'!$B75,'AEO 38'!$B:$B,0))</f>
        <v>1.6961090000000001</v>
      </c>
      <c r="AE75">
        <f>INDEX('AEO 38'!AI:AI,MATCH('psgr LDVs'!$B75,'AEO 38'!$B:$B,0))</f>
        <v>1.738963</v>
      </c>
      <c r="AF75">
        <f>INDEX('AEO 38'!AJ:AJ,MATCH('psgr LDVs'!$B75,'AEO 38'!$B:$B,0))</f>
        <v>1.7687390000000001</v>
      </c>
      <c r="AG75">
        <f>INDEX('AEO 38'!AK:AK,MATCH('psgr LDVs'!$B75,'AEO 38'!$B:$B,0))</f>
        <v>1.797183</v>
      </c>
    </row>
    <row r="76" spans="1:33">
      <c r="A76" s="118" t="s">
        <v>853</v>
      </c>
      <c r="B76" s="111" t="s">
        <v>952</v>
      </c>
      <c r="C76">
        <f>INDEX('AEO 38'!G:G,MATCH('psgr LDVs'!$B76,'AEO 38'!$B:$B,0))</f>
        <v>3.090303</v>
      </c>
      <c r="D76">
        <f>INDEX('AEO 38'!H:H,MATCH('psgr LDVs'!$B76,'AEO 38'!$B:$B,0))</f>
        <v>3.458326</v>
      </c>
      <c r="E76">
        <f>INDEX('AEO 38'!I:I,MATCH('psgr LDVs'!$B76,'AEO 38'!$B:$B,0))</f>
        <v>3.588009</v>
      </c>
      <c r="F76">
        <f>INDEX('AEO 38'!J:J,MATCH('psgr LDVs'!$B76,'AEO 38'!$B:$B,0))</f>
        <v>3.677521</v>
      </c>
      <c r="G76">
        <f>INDEX('AEO 38'!K:K,MATCH('psgr LDVs'!$B76,'AEO 38'!$B:$B,0))</f>
        <v>3.8209369999999998</v>
      </c>
      <c r="H76">
        <f>INDEX('AEO 38'!L:L,MATCH('psgr LDVs'!$B76,'AEO 38'!$B:$B,0))</f>
        <v>3.9335550000000001</v>
      </c>
      <c r="I76">
        <f>INDEX('AEO 38'!M:M,MATCH('psgr LDVs'!$B76,'AEO 38'!$B:$B,0))</f>
        <v>3.942421</v>
      </c>
      <c r="J76">
        <f>INDEX('AEO 38'!N:N,MATCH('psgr LDVs'!$B76,'AEO 38'!$B:$B,0))</f>
        <v>3.8790100000000001</v>
      </c>
      <c r="K76">
        <f>INDEX('AEO 38'!O:O,MATCH('psgr LDVs'!$B76,'AEO 38'!$B:$B,0))</f>
        <v>3.8991449999999999</v>
      </c>
      <c r="L76">
        <f>INDEX('AEO 38'!P:P,MATCH('psgr LDVs'!$B76,'AEO 38'!$B:$B,0))</f>
        <v>3.8973360000000001</v>
      </c>
      <c r="M76">
        <f>INDEX('AEO 38'!Q:Q,MATCH('psgr LDVs'!$B76,'AEO 38'!$B:$B,0))</f>
        <v>3.82362</v>
      </c>
      <c r="N76">
        <f>INDEX('AEO 38'!R:R,MATCH('psgr LDVs'!$B76,'AEO 38'!$B:$B,0))</f>
        <v>3.8229820000000001</v>
      </c>
      <c r="O76">
        <f>INDEX('AEO 38'!S:S,MATCH('psgr LDVs'!$B76,'AEO 38'!$B:$B,0))</f>
        <v>3.8294739999999998</v>
      </c>
      <c r="P76">
        <f>INDEX('AEO 38'!T:T,MATCH('psgr LDVs'!$B76,'AEO 38'!$B:$B,0))</f>
        <v>3.8307389999999999</v>
      </c>
      <c r="Q76">
        <f>INDEX('AEO 38'!U:U,MATCH('psgr LDVs'!$B76,'AEO 38'!$B:$B,0))</f>
        <v>3.8269099999999998</v>
      </c>
      <c r="R76">
        <f>INDEX('AEO 38'!V:V,MATCH('psgr LDVs'!$B76,'AEO 38'!$B:$B,0))</f>
        <v>3.85623</v>
      </c>
      <c r="S76">
        <f>INDEX('AEO 38'!W:W,MATCH('psgr LDVs'!$B76,'AEO 38'!$B:$B,0))</f>
        <v>3.855715</v>
      </c>
      <c r="T76">
        <f>INDEX('AEO 38'!X:X,MATCH('psgr LDVs'!$B76,'AEO 38'!$B:$B,0))</f>
        <v>3.8398620000000001</v>
      </c>
      <c r="U76">
        <f>INDEX('AEO 38'!Y:Y,MATCH('psgr LDVs'!$B76,'AEO 38'!$B:$B,0))</f>
        <v>3.8480690000000002</v>
      </c>
      <c r="V76">
        <f>INDEX('AEO 38'!Z:Z,MATCH('psgr LDVs'!$B76,'AEO 38'!$B:$B,0))</f>
        <v>3.8614670000000002</v>
      </c>
      <c r="W76">
        <f>INDEX('AEO 38'!AA:AA,MATCH('psgr LDVs'!$B76,'AEO 38'!$B:$B,0))</f>
        <v>3.8607119999999999</v>
      </c>
      <c r="X76">
        <f>INDEX('AEO 38'!AB:AB,MATCH('psgr LDVs'!$B76,'AEO 38'!$B:$B,0))</f>
        <v>3.860967</v>
      </c>
      <c r="Y76">
        <f>INDEX('AEO 38'!AC:AC,MATCH('psgr LDVs'!$B76,'AEO 38'!$B:$B,0))</f>
        <v>3.8691749999999998</v>
      </c>
      <c r="Z76">
        <f>INDEX('AEO 38'!AD:AD,MATCH('psgr LDVs'!$B76,'AEO 38'!$B:$B,0))</f>
        <v>3.865335</v>
      </c>
      <c r="AA76">
        <f>INDEX('AEO 38'!AE:AE,MATCH('psgr LDVs'!$B76,'AEO 38'!$B:$B,0))</f>
        <v>3.8637869999999999</v>
      </c>
      <c r="AB76">
        <f>INDEX('AEO 38'!AF:AF,MATCH('psgr LDVs'!$B76,'AEO 38'!$B:$B,0))</f>
        <v>3.8935170000000001</v>
      </c>
      <c r="AC76">
        <f>INDEX('AEO 38'!AG:AG,MATCH('psgr LDVs'!$B76,'AEO 38'!$B:$B,0))</f>
        <v>3.884741</v>
      </c>
      <c r="AD76">
        <f>INDEX('AEO 38'!AH:AH,MATCH('psgr LDVs'!$B76,'AEO 38'!$B:$B,0))</f>
        <v>3.8709609999999999</v>
      </c>
      <c r="AE76">
        <f>INDEX('AEO 38'!AI:AI,MATCH('psgr LDVs'!$B76,'AEO 38'!$B:$B,0))</f>
        <v>3.900309</v>
      </c>
      <c r="AF76">
        <f>INDEX('AEO 38'!AJ:AJ,MATCH('psgr LDVs'!$B76,'AEO 38'!$B:$B,0))</f>
        <v>3.8801960000000002</v>
      </c>
      <c r="AG76">
        <f>INDEX('AEO 38'!AK:AK,MATCH('psgr LDVs'!$B76,'AEO 38'!$B:$B,0))</f>
        <v>3.8538230000000002</v>
      </c>
    </row>
    <row r="77" spans="1:33">
      <c r="A77" s="118" t="s">
        <v>854</v>
      </c>
      <c r="B77" s="111" t="s">
        <v>953</v>
      </c>
      <c r="C77">
        <f>INDEX('AEO 38'!G:G,MATCH('psgr LDVs'!$B77,'AEO 38'!$B:$B,0))</f>
        <v>0</v>
      </c>
      <c r="D77">
        <f>INDEX('AEO 38'!H:H,MATCH('psgr LDVs'!$B77,'AEO 38'!$B:$B,0))</f>
        <v>0</v>
      </c>
      <c r="E77">
        <f>INDEX('AEO 38'!I:I,MATCH('psgr LDVs'!$B77,'AEO 38'!$B:$B,0))</f>
        <v>0</v>
      </c>
      <c r="F77">
        <f>INDEX('AEO 38'!J:J,MATCH('psgr LDVs'!$B77,'AEO 38'!$B:$B,0))</f>
        <v>0</v>
      </c>
      <c r="G77">
        <f>INDEX('AEO 38'!K:K,MATCH('psgr LDVs'!$B77,'AEO 38'!$B:$B,0))</f>
        <v>0</v>
      </c>
      <c r="H77">
        <f>INDEX('AEO 38'!L:L,MATCH('psgr LDVs'!$B77,'AEO 38'!$B:$B,0))</f>
        <v>0</v>
      </c>
      <c r="I77">
        <f>INDEX('AEO 38'!M:M,MATCH('psgr LDVs'!$B77,'AEO 38'!$B:$B,0))</f>
        <v>0</v>
      </c>
      <c r="J77">
        <f>INDEX('AEO 38'!N:N,MATCH('psgr LDVs'!$B77,'AEO 38'!$B:$B,0))</f>
        <v>0</v>
      </c>
      <c r="K77">
        <f>INDEX('AEO 38'!O:O,MATCH('psgr LDVs'!$B77,'AEO 38'!$B:$B,0))</f>
        <v>0</v>
      </c>
      <c r="L77">
        <f>INDEX('AEO 38'!P:P,MATCH('psgr LDVs'!$B77,'AEO 38'!$B:$B,0))</f>
        <v>0</v>
      </c>
      <c r="M77">
        <f>INDEX('AEO 38'!Q:Q,MATCH('psgr LDVs'!$B77,'AEO 38'!$B:$B,0))</f>
        <v>0</v>
      </c>
      <c r="N77">
        <f>INDEX('AEO 38'!R:R,MATCH('psgr LDVs'!$B77,'AEO 38'!$B:$B,0))</f>
        <v>0</v>
      </c>
      <c r="O77">
        <f>INDEX('AEO 38'!S:S,MATCH('psgr LDVs'!$B77,'AEO 38'!$B:$B,0))</f>
        <v>0</v>
      </c>
      <c r="P77">
        <f>INDEX('AEO 38'!T:T,MATCH('psgr LDVs'!$B77,'AEO 38'!$B:$B,0))</f>
        <v>0</v>
      </c>
      <c r="Q77">
        <f>INDEX('AEO 38'!U:U,MATCH('psgr LDVs'!$B77,'AEO 38'!$B:$B,0))</f>
        <v>0</v>
      </c>
      <c r="R77">
        <f>INDEX('AEO 38'!V:V,MATCH('psgr LDVs'!$B77,'AEO 38'!$B:$B,0))</f>
        <v>0</v>
      </c>
      <c r="S77">
        <f>INDEX('AEO 38'!W:W,MATCH('psgr LDVs'!$B77,'AEO 38'!$B:$B,0))</f>
        <v>0</v>
      </c>
      <c r="T77">
        <f>INDEX('AEO 38'!X:X,MATCH('psgr LDVs'!$B77,'AEO 38'!$B:$B,0))</f>
        <v>0</v>
      </c>
      <c r="U77">
        <f>INDEX('AEO 38'!Y:Y,MATCH('psgr LDVs'!$B77,'AEO 38'!$B:$B,0))</f>
        <v>0</v>
      </c>
      <c r="V77">
        <f>INDEX('AEO 38'!Z:Z,MATCH('psgr LDVs'!$B77,'AEO 38'!$B:$B,0))</f>
        <v>0</v>
      </c>
      <c r="W77">
        <f>INDEX('AEO 38'!AA:AA,MATCH('psgr LDVs'!$B77,'AEO 38'!$B:$B,0))</f>
        <v>0</v>
      </c>
      <c r="X77">
        <f>INDEX('AEO 38'!AB:AB,MATCH('psgr LDVs'!$B77,'AEO 38'!$B:$B,0))</f>
        <v>0</v>
      </c>
      <c r="Y77">
        <f>INDEX('AEO 38'!AC:AC,MATCH('psgr LDVs'!$B77,'AEO 38'!$B:$B,0))</f>
        <v>0</v>
      </c>
      <c r="Z77">
        <f>INDEX('AEO 38'!AD:AD,MATCH('psgr LDVs'!$B77,'AEO 38'!$B:$B,0))</f>
        <v>0</v>
      </c>
      <c r="AA77">
        <f>INDEX('AEO 38'!AE:AE,MATCH('psgr LDVs'!$B77,'AEO 38'!$B:$B,0))</f>
        <v>0</v>
      </c>
      <c r="AB77">
        <f>INDEX('AEO 38'!AF:AF,MATCH('psgr LDVs'!$B77,'AEO 38'!$B:$B,0))</f>
        <v>0</v>
      </c>
      <c r="AC77">
        <f>INDEX('AEO 38'!AG:AG,MATCH('psgr LDVs'!$B77,'AEO 38'!$B:$B,0))</f>
        <v>0</v>
      </c>
      <c r="AD77">
        <f>INDEX('AEO 38'!AH:AH,MATCH('psgr LDVs'!$B77,'AEO 38'!$B:$B,0))</f>
        <v>0</v>
      </c>
      <c r="AE77">
        <f>INDEX('AEO 38'!AI:AI,MATCH('psgr LDVs'!$B77,'AEO 38'!$B:$B,0))</f>
        <v>0</v>
      </c>
      <c r="AF77">
        <f>INDEX('AEO 38'!AJ:AJ,MATCH('psgr LDVs'!$B77,'AEO 38'!$B:$B,0))</f>
        <v>0</v>
      </c>
      <c r="AG77">
        <f>INDEX('AEO 38'!AK:AK,MATCH('psgr LDVs'!$B77,'AEO 38'!$B:$B,0))</f>
        <v>0</v>
      </c>
    </row>
    <row r="78" spans="1:33">
      <c r="A78" s="118" t="s">
        <v>854</v>
      </c>
      <c r="B78" s="111" t="s">
        <v>954</v>
      </c>
      <c r="C78">
        <f>INDEX('AEO 38'!G:G,MATCH('psgr LDVs'!$B78,'AEO 38'!$B:$B,0))</f>
        <v>5.2639999999999996E-3</v>
      </c>
      <c r="D78">
        <f>INDEX('AEO 38'!H:H,MATCH('psgr LDVs'!$B78,'AEO 38'!$B:$B,0))</f>
        <v>7.7629999999999999E-3</v>
      </c>
      <c r="E78">
        <f>INDEX('AEO 38'!I:I,MATCH('psgr LDVs'!$B78,'AEO 38'!$B:$B,0))</f>
        <v>1.0618000000000001E-2</v>
      </c>
      <c r="F78">
        <f>INDEX('AEO 38'!J:J,MATCH('psgr LDVs'!$B78,'AEO 38'!$B:$B,0))</f>
        <v>1.4217E-2</v>
      </c>
      <c r="G78">
        <f>INDEX('AEO 38'!K:K,MATCH('psgr LDVs'!$B78,'AEO 38'!$B:$B,0))</f>
        <v>1.9189999999999999E-2</v>
      </c>
      <c r="H78">
        <f>INDEX('AEO 38'!L:L,MATCH('psgr LDVs'!$B78,'AEO 38'!$B:$B,0))</f>
        <v>2.647E-2</v>
      </c>
      <c r="I78">
        <f>INDEX('AEO 38'!M:M,MATCH('psgr LDVs'!$B78,'AEO 38'!$B:$B,0))</f>
        <v>3.3589000000000001E-2</v>
      </c>
      <c r="J78">
        <f>INDEX('AEO 38'!N:N,MATCH('psgr LDVs'!$B78,'AEO 38'!$B:$B,0))</f>
        <v>4.1590000000000002E-2</v>
      </c>
      <c r="K78">
        <f>INDEX('AEO 38'!O:O,MATCH('psgr LDVs'!$B78,'AEO 38'!$B:$B,0))</f>
        <v>5.2060000000000002E-2</v>
      </c>
      <c r="L78">
        <f>INDEX('AEO 38'!P:P,MATCH('psgr LDVs'!$B78,'AEO 38'!$B:$B,0))</f>
        <v>6.3929E-2</v>
      </c>
      <c r="M78">
        <f>INDEX('AEO 38'!Q:Q,MATCH('psgr LDVs'!$B78,'AEO 38'!$B:$B,0))</f>
        <v>7.6158000000000003E-2</v>
      </c>
      <c r="N78">
        <f>INDEX('AEO 38'!R:R,MATCH('psgr LDVs'!$B78,'AEO 38'!$B:$B,0))</f>
        <v>9.0309E-2</v>
      </c>
      <c r="O78">
        <f>INDEX('AEO 38'!S:S,MATCH('psgr LDVs'!$B78,'AEO 38'!$B:$B,0))</f>
        <v>0.105613</v>
      </c>
      <c r="P78">
        <f>INDEX('AEO 38'!T:T,MATCH('psgr LDVs'!$B78,'AEO 38'!$B:$B,0))</f>
        <v>0.121169</v>
      </c>
      <c r="Q78">
        <f>INDEX('AEO 38'!U:U,MATCH('psgr LDVs'!$B78,'AEO 38'!$B:$B,0))</f>
        <v>0.13674</v>
      </c>
      <c r="R78">
        <f>INDEX('AEO 38'!V:V,MATCH('psgr LDVs'!$B78,'AEO 38'!$B:$B,0))</f>
        <v>0.15282100000000001</v>
      </c>
      <c r="S78">
        <f>INDEX('AEO 38'!W:W,MATCH('psgr LDVs'!$B78,'AEO 38'!$B:$B,0))</f>
        <v>0.16733899999999999</v>
      </c>
      <c r="T78">
        <f>INDEX('AEO 38'!X:X,MATCH('psgr LDVs'!$B78,'AEO 38'!$B:$B,0))</f>
        <v>0.18047299999999999</v>
      </c>
      <c r="U78">
        <f>INDEX('AEO 38'!Y:Y,MATCH('psgr LDVs'!$B78,'AEO 38'!$B:$B,0))</f>
        <v>0.19391900000000001</v>
      </c>
      <c r="V78">
        <f>INDEX('AEO 38'!Z:Z,MATCH('psgr LDVs'!$B78,'AEO 38'!$B:$B,0))</f>
        <v>0.20663999999999999</v>
      </c>
      <c r="W78">
        <f>INDEX('AEO 38'!AA:AA,MATCH('psgr LDVs'!$B78,'AEO 38'!$B:$B,0))</f>
        <v>0.218224</v>
      </c>
      <c r="X78">
        <f>INDEX('AEO 38'!AB:AB,MATCH('psgr LDVs'!$B78,'AEO 38'!$B:$B,0))</f>
        <v>0.229347</v>
      </c>
      <c r="Y78">
        <f>INDEX('AEO 38'!AC:AC,MATCH('psgr LDVs'!$B78,'AEO 38'!$B:$B,0))</f>
        <v>0.24035000000000001</v>
      </c>
      <c r="Z78">
        <f>INDEX('AEO 38'!AD:AD,MATCH('psgr LDVs'!$B78,'AEO 38'!$B:$B,0))</f>
        <v>0.25042500000000001</v>
      </c>
      <c r="AA78">
        <f>INDEX('AEO 38'!AE:AE,MATCH('psgr LDVs'!$B78,'AEO 38'!$B:$B,0))</f>
        <v>0.26060299999999997</v>
      </c>
      <c r="AB78">
        <f>INDEX('AEO 38'!AF:AF,MATCH('psgr LDVs'!$B78,'AEO 38'!$B:$B,0))</f>
        <v>0.27308700000000002</v>
      </c>
      <c r="AC78">
        <f>INDEX('AEO 38'!AG:AG,MATCH('psgr LDVs'!$B78,'AEO 38'!$B:$B,0))</f>
        <v>0.28232000000000002</v>
      </c>
      <c r="AD78">
        <f>INDEX('AEO 38'!AH:AH,MATCH('psgr LDVs'!$B78,'AEO 38'!$B:$B,0))</f>
        <v>0.29107899999999998</v>
      </c>
      <c r="AE78">
        <f>INDEX('AEO 38'!AI:AI,MATCH('psgr LDVs'!$B78,'AEO 38'!$B:$B,0))</f>
        <v>0.302643</v>
      </c>
      <c r="AF78">
        <f>INDEX('AEO 38'!AJ:AJ,MATCH('psgr LDVs'!$B78,'AEO 38'!$B:$B,0))</f>
        <v>0.310832</v>
      </c>
      <c r="AG78">
        <f>INDEX('AEO 38'!AK:AK,MATCH('psgr LDVs'!$B78,'AEO 38'!$B:$B,0))</f>
        <v>0.31805</v>
      </c>
    </row>
    <row r="79" spans="1:33">
      <c r="A79" s="118"/>
      <c r="B79" s="111" t="s">
        <v>955</v>
      </c>
      <c r="C79">
        <f>INDEX('AEO 38'!G:G,MATCH('psgr LDVs'!$B79,'AEO 38'!$B:$B,0))</f>
        <v>945.776611</v>
      </c>
      <c r="D79">
        <f>INDEX('AEO 38'!H:H,MATCH('psgr LDVs'!$B79,'AEO 38'!$B:$B,0))</f>
        <v>1014.551636</v>
      </c>
      <c r="E79">
        <f>INDEX('AEO 38'!I:I,MATCH('psgr LDVs'!$B79,'AEO 38'!$B:$B,0))</f>
        <v>1063.210327</v>
      </c>
      <c r="F79">
        <f>INDEX('AEO 38'!J:J,MATCH('psgr LDVs'!$B79,'AEO 38'!$B:$B,0))</f>
        <v>1096.4454350000001</v>
      </c>
      <c r="G79">
        <f>INDEX('AEO 38'!K:K,MATCH('psgr LDVs'!$B79,'AEO 38'!$B:$B,0))</f>
        <v>1149.5688479999999</v>
      </c>
      <c r="H79">
        <f>INDEX('AEO 38'!L:L,MATCH('psgr LDVs'!$B79,'AEO 38'!$B:$B,0))</f>
        <v>1209.818726</v>
      </c>
      <c r="I79">
        <f>INDEX('AEO 38'!M:M,MATCH('psgr LDVs'!$B79,'AEO 38'!$B:$B,0))</f>
        <v>1340.9945070000001</v>
      </c>
      <c r="J79">
        <f>INDEX('AEO 38'!N:N,MATCH('psgr LDVs'!$B79,'AEO 38'!$B:$B,0))</f>
        <v>1374.866943</v>
      </c>
      <c r="K79">
        <f>INDEX('AEO 38'!O:O,MATCH('psgr LDVs'!$B79,'AEO 38'!$B:$B,0))</f>
        <v>1407.1617429999999</v>
      </c>
      <c r="L79">
        <f>INDEX('AEO 38'!P:P,MATCH('psgr LDVs'!$B79,'AEO 38'!$B:$B,0))</f>
        <v>1432.3819579999999</v>
      </c>
      <c r="M79">
        <f>INDEX('AEO 38'!Q:Q,MATCH('psgr LDVs'!$B79,'AEO 38'!$B:$B,0))</f>
        <v>1445.144043</v>
      </c>
      <c r="N79">
        <f>INDEX('AEO 38'!R:R,MATCH('psgr LDVs'!$B79,'AEO 38'!$B:$B,0))</f>
        <v>1478.446655</v>
      </c>
      <c r="O79">
        <f>INDEX('AEO 38'!S:S,MATCH('psgr LDVs'!$B79,'AEO 38'!$B:$B,0))</f>
        <v>1520.41687</v>
      </c>
      <c r="P79">
        <f>INDEX('AEO 38'!T:T,MATCH('psgr LDVs'!$B79,'AEO 38'!$B:$B,0))</f>
        <v>1560.1979980000001</v>
      </c>
      <c r="Q79">
        <f>INDEX('AEO 38'!U:U,MATCH('psgr LDVs'!$B79,'AEO 38'!$B:$B,0))</f>
        <v>1600.813232</v>
      </c>
      <c r="R79">
        <f>INDEX('AEO 38'!V:V,MATCH('psgr LDVs'!$B79,'AEO 38'!$B:$B,0))</f>
        <v>1648.6062010000001</v>
      </c>
      <c r="S79">
        <f>INDEX('AEO 38'!W:W,MATCH('psgr LDVs'!$B79,'AEO 38'!$B:$B,0))</f>
        <v>1684.5545649999999</v>
      </c>
      <c r="T79">
        <f>INDEX('AEO 38'!X:X,MATCH('psgr LDVs'!$B79,'AEO 38'!$B:$B,0))</f>
        <v>1716.4129640000001</v>
      </c>
      <c r="U79">
        <f>INDEX('AEO 38'!Y:Y,MATCH('psgr LDVs'!$B79,'AEO 38'!$B:$B,0))</f>
        <v>1759.218384</v>
      </c>
      <c r="V79">
        <f>INDEX('AEO 38'!Z:Z,MATCH('psgr LDVs'!$B79,'AEO 38'!$B:$B,0))</f>
        <v>1800.598389</v>
      </c>
      <c r="W79">
        <f>INDEX('AEO 38'!AA:AA,MATCH('psgr LDVs'!$B79,'AEO 38'!$B:$B,0))</f>
        <v>1837.55835</v>
      </c>
      <c r="X79">
        <f>INDEX('AEO 38'!AB:AB,MATCH('psgr LDVs'!$B79,'AEO 38'!$B:$B,0))</f>
        <v>1867.0679929999999</v>
      </c>
      <c r="Y79">
        <f>INDEX('AEO 38'!AC:AC,MATCH('psgr LDVs'!$B79,'AEO 38'!$B:$B,0))</f>
        <v>1898.580322</v>
      </c>
      <c r="Z79">
        <f>INDEX('AEO 38'!AD:AD,MATCH('psgr LDVs'!$B79,'AEO 38'!$B:$B,0))</f>
        <v>1925.8210449999999</v>
      </c>
      <c r="AA79">
        <f>INDEX('AEO 38'!AE:AE,MATCH('psgr LDVs'!$B79,'AEO 38'!$B:$B,0))</f>
        <v>1955.7742920000001</v>
      </c>
      <c r="AB79">
        <f>INDEX('AEO 38'!AF:AF,MATCH('psgr LDVs'!$B79,'AEO 38'!$B:$B,0))</f>
        <v>2004.3680420000001</v>
      </c>
      <c r="AC79">
        <f>INDEX('AEO 38'!AG:AG,MATCH('psgr LDVs'!$B79,'AEO 38'!$B:$B,0))</f>
        <v>2031.250366</v>
      </c>
      <c r="AD79">
        <f>INDEX('AEO 38'!AH:AH,MATCH('psgr LDVs'!$B79,'AEO 38'!$B:$B,0))</f>
        <v>2056.8085940000001</v>
      </c>
      <c r="AE79">
        <f>INDEX('AEO 38'!AI:AI,MATCH('psgr LDVs'!$B79,'AEO 38'!$B:$B,0))</f>
        <v>2105.5397950000001</v>
      </c>
      <c r="AF79">
        <f>INDEX('AEO 38'!AJ:AJ,MATCH('psgr LDVs'!$B79,'AEO 38'!$B:$B,0))</f>
        <v>2132.9094239999999</v>
      </c>
      <c r="AG79">
        <f>INDEX('AEO 38'!AK:AK,MATCH('psgr LDVs'!$B79,'AEO 38'!$B:$B,0))</f>
        <v>2157.3237300000001</v>
      </c>
    </row>
    <row r="80" spans="1:33">
      <c r="D80" s="15"/>
    </row>
    <row r="81" spans="1:32" s="1" customFormat="1" ht="43.5">
      <c r="A81" s="6" t="s">
        <v>3041</v>
      </c>
      <c r="B81" s="1">
        <v>2020</v>
      </c>
      <c r="C81" s="1">
        <v>2021</v>
      </c>
      <c r="D81" s="1">
        <v>2022</v>
      </c>
      <c r="E81" s="1">
        <v>2023</v>
      </c>
      <c r="F81" s="1">
        <v>2024</v>
      </c>
      <c r="G81" s="1">
        <v>2025</v>
      </c>
      <c r="H81" s="1">
        <v>2026</v>
      </c>
      <c r="I81" s="1">
        <v>2027</v>
      </c>
      <c r="J81" s="1">
        <v>2028</v>
      </c>
      <c r="K81" s="1">
        <v>2029</v>
      </c>
      <c r="L81" s="1">
        <v>2030</v>
      </c>
      <c r="M81" s="1">
        <v>2031</v>
      </c>
      <c r="N81" s="1">
        <v>2032</v>
      </c>
      <c r="O81" s="1">
        <v>2033</v>
      </c>
      <c r="P81" s="1">
        <v>2034</v>
      </c>
      <c r="Q81" s="1">
        <v>2035</v>
      </c>
      <c r="R81" s="1">
        <v>2036</v>
      </c>
      <c r="S81" s="1">
        <v>2037</v>
      </c>
      <c r="T81" s="1">
        <v>2038</v>
      </c>
      <c r="U81" s="1">
        <v>2039</v>
      </c>
      <c r="V81" s="1">
        <v>2040</v>
      </c>
      <c r="W81" s="1">
        <v>2041</v>
      </c>
      <c r="X81" s="1">
        <v>2042</v>
      </c>
      <c r="Y81" s="1">
        <v>2043</v>
      </c>
      <c r="Z81" s="1">
        <v>2044</v>
      </c>
      <c r="AA81" s="1">
        <v>2045</v>
      </c>
      <c r="AB81" s="1">
        <v>2046</v>
      </c>
      <c r="AC81" s="1">
        <v>2047</v>
      </c>
      <c r="AD81" s="1">
        <v>2048</v>
      </c>
      <c r="AE81" s="1">
        <v>2049</v>
      </c>
      <c r="AF81" s="1">
        <v>2050</v>
      </c>
    </row>
    <row r="82" spans="1:32">
      <c r="A82" s="118" t="s">
        <v>114</v>
      </c>
      <c r="B82">
        <f t="shared" ref="B82:AF82" si="0">C2*(C42/SUMIF($A$42:$A$79,$A82,C$42:C$79))</f>
        <v>15.405527091647073</v>
      </c>
      <c r="C82">
        <f t="shared" si="0"/>
        <v>15.775061653691719</v>
      </c>
      <c r="D82">
        <f t="shared" si="0"/>
        <v>16.553674305805448</v>
      </c>
      <c r="E82">
        <f t="shared" si="0"/>
        <v>16.584958723662982</v>
      </c>
      <c r="F82">
        <f t="shared" si="0"/>
        <v>16.497481826544654</v>
      </c>
      <c r="G82">
        <f t="shared" si="0"/>
        <v>16.464874918397651</v>
      </c>
      <c r="H82">
        <f t="shared" si="0"/>
        <v>16.571498498309804</v>
      </c>
      <c r="I82">
        <f t="shared" si="0"/>
        <v>16.524293723244746</v>
      </c>
      <c r="J82">
        <f t="shared" si="0"/>
        <v>16.454793499326794</v>
      </c>
      <c r="K82">
        <f t="shared" si="0"/>
        <v>16.419753975567648</v>
      </c>
      <c r="L82">
        <f t="shared" si="0"/>
        <v>16.606083326397687</v>
      </c>
      <c r="M82">
        <f t="shared" si="0"/>
        <v>16.561820604169238</v>
      </c>
      <c r="N82">
        <f t="shared" si="0"/>
        <v>16.528625321708844</v>
      </c>
      <c r="O82">
        <f t="shared" si="0"/>
        <v>16.490327743237312</v>
      </c>
      <c r="P82">
        <f t="shared" si="0"/>
        <v>16.501838291462011</v>
      </c>
      <c r="Q82">
        <f t="shared" si="0"/>
        <v>16.336070926575392</v>
      </c>
      <c r="R82">
        <f t="shared" si="0"/>
        <v>16.172149418796639</v>
      </c>
      <c r="S82">
        <f t="shared" si="0"/>
        <v>16.059162169824319</v>
      </c>
      <c r="T82">
        <f t="shared" si="0"/>
        <v>15.960872824187556</v>
      </c>
      <c r="U82">
        <f t="shared" si="0"/>
        <v>15.807148452378186</v>
      </c>
      <c r="V82">
        <f t="shared" si="0"/>
        <v>15.678756885390237</v>
      </c>
      <c r="W82">
        <f t="shared" si="0"/>
        <v>15.561197513051845</v>
      </c>
      <c r="X82">
        <f t="shared" si="0"/>
        <v>15.425464348446365</v>
      </c>
      <c r="Y82">
        <f t="shared" si="0"/>
        <v>15.300928522360767</v>
      </c>
      <c r="Z82">
        <f t="shared" si="0"/>
        <v>15.19393199966424</v>
      </c>
      <c r="AA82">
        <f t="shared" si="0"/>
        <v>15.111227715069173</v>
      </c>
      <c r="AB82">
        <f t="shared" si="0"/>
        <v>14.977817169620016</v>
      </c>
      <c r="AC82">
        <f t="shared" si="0"/>
        <v>14.848265386371603</v>
      </c>
      <c r="AD82">
        <f t="shared" si="0"/>
        <v>14.699010889448008</v>
      </c>
      <c r="AE82">
        <f t="shared" si="0"/>
        <v>14.5816766440416</v>
      </c>
      <c r="AF82">
        <f t="shared" si="0"/>
        <v>14.46272787933516</v>
      </c>
    </row>
    <row r="83" spans="1:32">
      <c r="A83" s="118" t="s">
        <v>115</v>
      </c>
      <c r="B83">
        <f t="shared" ref="B83:AF83" si="1">C3*(C43/SUMIF($A$42:$A$79,$A83,C$42:C$79))</f>
        <v>9.8733170017710328E-2</v>
      </c>
      <c r="C83">
        <f t="shared" si="1"/>
        <v>5.3862425337374932E-2</v>
      </c>
      <c r="D83">
        <f t="shared" si="1"/>
        <v>4.1072386506245513E-2</v>
      </c>
      <c r="E83">
        <f t="shared" si="1"/>
        <v>4.1788580033585501E-2</v>
      </c>
      <c r="F83">
        <f t="shared" si="1"/>
        <v>4.0847686595048879E-2</v>
      </c>
      <c r="G83">
        <f t="shared" si="1"/>
        <v>3.9739405841372137E-2</v>
      </c>
      <c r="H83">
        <f t="shared" si="1"/>
        <v>4.0460253747413889E-2</v>
      </c>
      <c r="I83">
        <f t="shared" si="1"/>
        <v>4.0232397678001366E-2</v>
      </c>
      <c r="J83">
        <f t="shared" si="1"/>
        <v>3.9296597646021551E-2</v>
      </c>
      <c r="K83">
        <f t="shared" si="1"/>
        <v>3.868908386693571E-2</v>
      </c>
      <c r="L83">
        <f t="shared" si="1"/>
        <v>3.8878136367633889E-2</v>
      </c>
      <c r="M83">
        <f t="shared" si="1"/>
        <v>3.9163228064516206E-2</v>
      </c>
      <c r="N83">
        <f t="shared" si="1"/>
        <v>3.8356051563861834E-2</v>
      </c>
      <c r="O83">
        <f t="shared" si="1"/>
        <v>3.8171225047529553E-2</v>
      </c>
      <c r="P83">
        <f t="shared" si="1"/>
        <v>3.7614635082492132E-2</v>
      </c>
      <c r="Q83">
        <f t="shared" si="1"/>
        <v>3.7282593171470542E-2</v>
      </c>
      <c r="R83">
        <f t="shared" si="1"/>
        <v>3.626924468895578E-2</v>
      </c>
      <c r="S83">
        <f t="shared" si="1"/>
        <v>3.5821831204493372E-2</v>
      </c>
      <c r="T83">
        <f t="shared" si="1"/>
        <v>3.5368571543750373E-2</v>
      </c>
      <c r="U83">
        <f t="shared" si="1"/>
        <v>3.4718720856917483E-2</v>
      </c>
      <c r="V83">
        <f t="shared" si="1"/>
        <v>3.4312962356255888E-2</v>
      </c>
      <c r="W83">
        <f t="shared" si="1"/>
        <v>3.3948133521959696E-2</v>
      </c>
      <c r="X83">
        <f t="shared" si="1"/>
        <v>3.3558115167858026E-2</v>
      </c>
      <c r="Y83">
        <f t="shared" si="1"/>
        <v>3.3138186798738964E-2</v>
      </c>
      <c r="Z83">
        <f t="shared" si="1"/>
        <v>3.2815829575485365E-2</v>
      </c>
      <c r="AA83">
        <f t="shared" si="1"/>
        <v>3.2414157516144043E-2</v>
      </c>
      <c r="AB83">
        <f t="shared" si="1"/>
        <v>3.2210998624273492E-2</v>
      </c>
      <c r="AC83">
        <f t="shared" si="1"/>
        <v>3.1857293687267668E-2</v>
      </c>
      <c r="AD83">
        <f t="shared" si="1"/>
        <v>3.1421516810252348E-2</v>
      </c>
      <c r="AE83">
        <f t="shared" si="1"/>
        <v>3.1047046033397373E-2</v>
      </c>
      <c r="AF83">
        <f t="shared" si="1"/>
        <v>3.0832853302791282E-2</v>
      </c>
    </row>
    <row r="84" spans="1:32">
      <c r="A84" s="118"/>
      <c r="B84" t="e">
        <f t="shared" ref="B84:AF84" si="2">C4*(C44/SUMIF($A$42:$A$79,$A84,C$42:C$79))</f>
        <v>#N/A</v>
      </c>
      <c r="C84" t="e">
        <f t="shared" si="2"/>
        <v>#N/A</v>
      </c>
      <c r="D84" t="e">
        <f t="shared" si="2"/>
        <v>#N/A</v>
      </c>
      <c r="E84" t="e">
        <f t="shared" si="2"/>
        <v>#N/A</v>
      </c>
      <c r="F84" t="e">
        <f t="shared" si="2"/>
        <v>#N/A</v>
      </c>
      <c r="G84" t="e">
        <f t="shared" si="2"/>
        <v>#N/A</v>
      </c>
      <c r="H84" t="e">
        <f t="shared" si="2"/>
        <v>#N/A</v>
      </c>
      <c r="I84" t="e">
        <f t="shared" si="2"/>
        <v>#N/A</v>
      </c>
      <c r="J84" t="e">
        <f t="shared" si="2"/>
        <v>#N/A</v>
      </c>
      <c r="K84" t="e">
        <f t="shared" si="2"/>
        <v>#N/A</v>
      </c>
      <c r="L84" t="e">
        <f t="shared" si="2"/>
        <v>#N/A</v>
      </c>
      <c r="M84" t="e">
        <f t="shared" si="2"/>
        <v>#N/A</v>
      </c>
      <c r="N84" t="e">
        <f t="shared" si="2"/>
        <v>#N/A</v>
      </c>
      <c r="O84" t="e">
        <f t="shared" si="2"/>
        <v>#N/A</v>
      </c>
      <c r="P84" t="e">
        <f t="shared" si="2"/>
        <v>#N/A</v>
      </c>
      <c r="Q84" t="e">
        <f t="shared" si="2"/>
        <v>#N/A</v>
      </c>
      <c r="R84" t="e">
        <f t="shared" si="2"/>
        <v>#N/A</v>
      </c>
      <c r="S84" t="e">
        <f t="shared" si="2"/>
        <v>#N/A</v>
      </c>
      <c r="T84" t="e">
        <f t="shared" si="2"/>
        <v>#N/A</v>
      </c>
      <c r="U84" t="e">
        <f t="shared" si="2"/>
        <v>#N/A</v>
      </c>
      <c r="V84" t="e">
        <f t="shared" si="2"/>
        <v>#N/A</v>
      </c>
      <c r="W84" t="e">
        <f t="shared" si="2"/>
        <v>#N/A</v>
      </c>
      <c r="X84" t="e">
        <f t="shared" si="2"/>
        <v>#N/A</v>
      </c>
      <c r="Y84" t="e">
        <f t="shared" si="2"/>
        <v>#N/A</v>
      </c>
      <c r="Z84" t="e">
        <f t="shared" si="2"/>
        <v>#N/A</v>
      </c>
      <c r="AA84" t="e">
        <f t="shared" si="2"/>
        <v>#N/A</v>
      </c>
      <c r="AB84" t="e">
        <f t="shared" si="2"/>
        <v>#N/A</v>
      </c>
      <c r="AC84" t="e">
        <f t="shared" si="2"/>
        <v>#N/A</v>
      </c>
      <c r="AD84" t="e">
        <f t="shared" si="2"/>
        <v>#N/A</v>
      </c>
      <c r="AE84" t="e">
        <f t="shared" si="2"/>
        <v>#N/A</v>
      </c>
      <c r="AF84" t="e">
        <f t="shared" si="2"/>
        <v>#N/A</v>
      </c>
    </row>
    <row r="85" spans="1:32">
      <c r="A85" s="118" t="s">
        <v>114</v>
      </c>
      <c r="B85">
        <f t="shared" ref="B85:AF85" si="3">C5*(C45/SUMIF($A$42:$A$79,$A85,C$42:C$79))</f>
        <v>0.29240426111145379</v>
      </c>
      <c r="C85">
        <f t="shared" si="3"/>
        <v>0.29917501838019478</v>
      </c>
      <c r="D85">
        <f t="shared" si="3"/>
        <v>0.31492820933902566</v>
      </c>
      <c r="E85">
        <f t="shared" si="3"/>
        <v>0.31611843198777362</v>
      </c>
      <c r="F85">
        <f t="shared" si="3"/>
        <v>0.31460461535974255</v>
      </c>
      <c r="G85">
        <f t="shared" si="3"/>
        <v>0.31431900893022452</v>
      </c>
      <c r="H85">
        <f t="shared" si="3"/>
        <v>0.31675953160347825</v>
      </c>
      <c r="I85">
        <f t="shared" si="3"/>
        <v>0.31664411274054011</v>
      </c>
      <c r="J85">
        <f t="shared" si="3"/>
        <v>0.31632791203861527</v>
      </c>
      <c r="K85">
        <f t="shared" si="3"/>
        <v>0.31652000894678406</v>
      </c>
      <c r="L85">
        <f t="shared" si="3"/>
        <v>0.32121680434472238</v>
      </c>
      <c r="M85">
        <f t="shared" si="3"/>
        <v>0.32160068939889991</v>
      </c>
      <c r="N85">
        <f t="shared" si="3"/>
        <v>0.32203977966380654</v>
      </c>
      <c r="O85">
        <f t="shared" si="3"/>
        <v>0.32252840534810706</v>
      </c>
      <c r="P85">
        <f t="shared" si="3"/>
        <v>0.32403537088419621</v>
      </c>
      <c r="Q85">
        <f t="shared" si="3"/>
        <v>0.32214860390545597</v>
      </c>
      <c r="R85">
        <f t="shared" si="3"/>
        <v>0.32009005470151791</v>
      </c>
      <c r="S85">
        <f t="shared" si="3"/>
        <v>0.31911637954764088</v>
      </c>
      <c r="T85">
        <f t="shared" si="3"/>
        <v>0.31850053144785084</v>
      </c>
      <c r="U85">
        <f t="shared" si="3"/>
        <v>0.31676578706254838</v>
      </c>
      <c r="V85">
        <f t="shared" si="3"/>
        <v>0.31548428741924378</v>
      </c>
      <c r="W85">
        <f t="shared" si="3"/>
        <v>0.31429154284985023</v>
      </c>
      <c r="X85">
        <f t="shared" si="3"/>
        <v>0.31262464439200771</v>
      </c>
      <c r="Y85">
        <f t="shared" si="3"/>
        <v>0.31117668750931093</v>
      </c>
      <c r="Z85">
        <f t="shared" si="3"/>
        <v>0.31015437371272842</v>
      </c>
      <c r="AA85">
        <f t="shared" si="3"/>
        <v>0.30967665225244068</v>
      </c>
      <c r="AB85">
        <f t="shared" si="3"/>
        <v>0.30820576140730699</v>
      </c>
      <c r="AC85">
        <f t="shared" si="3"/>
        <v>0.30674922624206286</v>
      </c>
      <c r="AD85">
        <f t="shared" si="3"/>
        <v>0.30493205311207638</v>
      </c>
      <c r="AE85">
        <f t="shared" si="3"/>
        <v>0.3038224574874705</v>
      </c>
      <c r="AF85">
        <f t="shared" si="3"/>
        <v>0.30280206972329415</v>
      </c>
    </row>
    <row r="86" spans="1:32">
      <c r="A86" s="118" t="s">
        <v>112</v>
      </c>
      <c r="B86">
        <f t="shared" ref="B86:AF86" si="4">C6*(C46/SUMIF($A$42:$A$79,$A86,C$42:C$79))</f>
        <v>1.474155324170116</v>
      </c>
      <c r="C86">
        <f t="shared" si="4"/>
        <v>1.5870547513482949</v>
      </c>
      <c r="D86">
        <f t="shared" si="4"/>
        <v>1.4624528184490246</v>
      </c>
      <c r="E86">
        <f t="shared" si="4"/>
        <v>1.3316720011804077</v>
      </c>
      <c r="F86">
        <f t="shared" si="4"/>
        <v>1.2403337483881574</v>
      </c>
      <c r="G86">
        <f t="shared" si="4"/>
        <v>1.2032688058639089</v>
      </c>
      <c r="H86">
        <f t="shared" si="4"/>
        <v>1.1732075976126024</v>
      </c>
      <c r="I86">
        <f t="shared" si="4"/>
        <v>1.1278004404076138</v>
      </c>
      <c r="J86">
        <f t="shared" si="4"/>
        <v>1.0680183314514691</v>
      </c>
      <c r="K86">
        <f t="shared" si="4"/>
        <v>1.0097056175757579</v>
      </c>
      <c r="L86">
        <f t="shared" si="4"/>
        <v>0.94999845155418039</v>
      </c>
      <c r="M86">
        <f t="shared" si="4"/>
        <v>0.87704899706186146</v>
      </c>
      <c r="N86">
        <f t="shared" si="4"/>
        <v>0.8167260167263628</v>
      </c>
      <c r="O86">
        <f t="shared" si="4"/>
        <v>0.75480329766898024</v>
      </c>
      <c r="P86">
        <f t="shared" si="4"/>
        <v>0.69969895634362744</v>
      </c>
      <c r="Q86">
        <f t="shared" si="4"/>
        <v>0.6449587729270525</v>
      </c>
      <c r="R86">
        <f t="shared" si="4"/>
        <v>0.60032084978022027</v>
      </c>
      <c r="S86">
        <f t="shared" si="4"/>
        <v>0.55926299030082605</v>
      </c>
      <c r="T86">
        <f t="shared" si="4"/>
        <v>0.52189863851504026</v>
      </c>
      <c r="U86">
        <f t="shared" si="4"/>
        <v>0.48803036808653616</v>
      </c>
      <c r="V86">
        <f t="shared" si="4"/>
        <v>0.45901648625920793</v>
      </c>
      <c r="W86">
        <f t="shared" si="4"/>
        <v>0.4381278882330078</v>
      </c>
      <c r="X86">
        <f t="shared" si="4"/>
        <v>0.41981041024675048</v>
      </c>
      <c r="Y86">
        <f t="shared" si="4"/>
        <v>0.40272401861820184</v>
      </c>
      <c r="Z86">
        <f t="shared" si="4"/>
        <v>0.38616572876567568</v>
      </c>
      <c r="AA86">
        <f t="shared" si="4"/>
        <v>0.37033934828962362</v>
      </c>
      <c r="AB86">
        <f t="shared" si="4"/>
        <v>0.35450907366799589</v>
      </c>
      <c r="AC86">
        <f t="shared" si="4"/>
        <v>0.34025163117323026</v>
      </c>
      <c r="AD86">
        <f t="shared" si="4"/>
        <v>0.32623745682974309</v>
      </c>
      <c r="AE86">
        <f t="shared" si="4"/>
        <v>0.31303472538937194</v>
      </c>
      <c r="AF86">
        <f t="shared" si="4"/>
        <v>0.29996305785714061</v>
      </c>
    </row>
    <row r="87" spans="1:32">
      <c r="A87" s="118" t="s">
        <v>112</v>
      </c>
      <c r="B87">
        <f t="shared" ref="B87:AF87" si="5">C7*(C47/SUMIF($A$42:$A$79,$A87,C$42:C$79))</f>
        <v>36.187882346325097</v>
      </c>
      <c r="C87">
        <f t="shared" si="5"/>
        <v>35.562004368787292</v>
      </c>
      <c r="D87">
        <f t="shared" si="5"/>
        <v>32.858559034464861</v>
      </c>
      <c r="E87">
        <f t="shared" si="5"/>
        <v>29.066268559508995</v>
      </c>
      <c r="F87">
        <f t="shared" si="5"/>
        <v>26.135275596490182</v>
      </c>
      <c r="G87">
        <f t="shared" si="5"/>
        <v>24.914805375219284</v>
      </c>
      <c r="H87">
        <f t="shared" si="5"/>
        <v>23.587360462277051</v>
      </c>
      <c r="I87">
        <f t="shared" si="5"/>
        <v>22.915114968676502</v>
      </c>
      <c r="J87">
        <f t="shared" si="5"/>
        <v>22.22646606449252</v>
      </c>
      <c r="K87">
        <f t="shared" si="5"/>
        <v>21.727228247578068</v>
      </c>
      <c r="L87">
        <f t="shared" si="5"/>
        <v>21.623773774345445</v>
      </c>
      <c r="M87">
        <f t="shared" si="5"/>
        <v>20.959936997744595</v>
      </c>
      <c r="N87">
        <f t="shared" si="5"/>
        <v>20.631449185009892</v>
      </c>
      <c r="O87">
        <f t="shared" si="5"/>
        <v>20.145102014732117</v>
      </c>
      <c r="P87">
        <f t="shared" si="5"/>
        <v>19.754066949256114</v>
      </c>
      <c r="Q87">
        <f t="shared" si="5"/>
        <v>19.111805939472458</v>
      </c>
      <c r="R87">
        <f t="shared" si="5"/>
        <v>18.679155212727498</v>
      </c>
      <c r="S87">
        <f t="shared" si="5"/>
        <v>18.302275401119751</v>
      </c>
      <c r="T87">
        <f t="shared" si="5"/>
        <v>17.957323998430564</v>
      </c>
      <c r="U87">
        <f t="shared" si="5"/>
        <v>17.586719072315663</v>
      </c>
      <c r="V87">
        <f t="shared" si="5"/>
        <v>17.344137366216614</v>
      </c>
      <c r="W87">
        <f t="shared" si="5"/>
        <v>17.257942274684741</v>
      </c>
      <c r="X87">
        <f t="shared" si="5"/>
        <v>17.187556801631043</v>
      </c>
      <c r="Y87">
        <f t="shared" si="5"/>
        <v>17.158373935226834</v>
      </c>
      <c r="Z87">
        <f t="shared" si="5"/>
        <v>17.126381769294859</v>
      </c>
      <c r="AA87">
        <f t="shared" si="5"/>
        <v>17.115733854903922</v>
      </c>
      <c r="AB87">
        <f t="shared" si="5"/>
        <v>17.018576075582477</v>
      </c>
      <c r="AC87">
        <f t="shared" si="5"/>
        <v>16.970340861497384</v>
      </c>
      <c r="AD87">
        <f t="shared" si="5"/>
        <v>16.884798299487084</v>
      </c>
      <c r="AE87">
        <f t="shared" si="5"/>
        <v>16.86406910992315</v>
      </c>
      <c r="AF87">
        <f t="shared" si="5"/>
        <v>16.803351459188651</v>
      </c>
    </row>
    <row r="88" spans="1:32">
      <c r="A88" s="118" t="s">
        <v>112</v>
      </c>
      <c r="B88">
        <f t="shared" ref="B88:AF88" si="6">C8*(C48/SUMIF($A$42:$A$79,$A88,C$42:C$79))</f>
        <v>52.502453144261295</v>
      </c>
      <c r="C88">
        <f t="shared" si="6"/>
        <v>47.000499994975478</v>
      </c>
      <c r="D88">
        <f t="shared" si="6"/>
        <v>48.761585467236785</v>
      </c>
      <c r="E88">
        <f t="shared" si="6"/>
        <v>50.407984004075935</v>
      </c>
      <c r="F88">
        <f t="shared" si="6"/>
        <v>50.445474532069078</v>
      </c>
      <c r="G88">
        <f t="shared" si="6"/>
        <v>49.712774584056319</v>
      </c>
      <c r="H88">
        <f t="shared" si="6"/>
        <v>50.17812596159726</v>
      </c>
      <c r="I88">
        <f t="shared" si="6"/>
        <v>49.672195187016278</v>
      </c>
      <c r="J88">
        <f t="shared" si="6"/>
        <v>49.371704990532685</v>
      </c>
      <c r="K88">
        <f t="shared" si="6"/>
        <v>48.940202838272242</v>
      </c>
      <c r="L88">
        <f t="shared" si="6"/>
        <v>48.573846055472146</v>
      </c>
      <c r="M88">
        <f t="shared" si="6"/>
        <v>49.223566994724955</v>
      </c>
      <c r="N88">
        <f t="shared" si="6"/>
        <v>49.049954946894992</v>
      </c>
      <c r="O88">
        <f t="shared" si="6"/>
        <v>49.498739014445782</v>
      </c>
      <c r="P88">
        <f t="shared" si="6"/>
        <v>49.914947633024809</v>
      </c>
      <c r="Q88">
        <f t="shared" si="6"/>
        <v>50.584329349743896</v>
      </c>
      <c r="R88">
        <f t="shared" si="6"/>
        <v>50.6758058141574</v>
      </c>
      <c r="S88">
        <f t="shared" si="6"/>
        <v>50.924330119334982</v>
      </c>
      <c r="T88">
        <f t="shared" si="6"/>
        <v>51.250888387520561</v>
      </c>
      <c r="U88">
        <f t="shared" si="6"/>
        <v>51.569182035931576</v>
      </c>
      <c r="V88">
        <f t="shared" si="6"/>
        <v>51.692449288845268</v>
      </c>
      <c r="W88">
        <f t="shared" si="6"/>
        <v>51.778183802335086</v>
      </c>
      <c r="X88">
        <f t="shared" si="6"/>
        <v>51.830622107409113</v>
      </c>
      <c r="Y88">
        <f t="shared" si="6"/>
        <v>51.805208194886106</v>
      </c>
      <c r="Z88">
        <f t="shared" si="6"/>
        <v>51.852439723604455</v>
      </c>
      <c r="AA88">
        <f t="shared" si="6"/>
        <v>51.927714219975549</v>
      </c>
      <c r="AB88">
        <f t="shared" si="6"/>
        <v>52.084401561760821</v>
      </c>
      <c r="AC88">
        <f t="shared" si="6"/>
        <v>52.085396515197068</v>
      </c>
      <c r="AD88">
        <f t="shared" si="6"/>
        <v>52.137045543401015</v>
      </c>
      <c r="AE88">
        <f t="shared" si="6"/>
        <v>52.099221695641269</v>
      </c>
      <c r="AF88">
        <f t="shared" si="6"/>
        <v>52.199327423137788</v>
      </c>
    </row>
    <row r="89" spans="1:32">
      <c r="A89" s="118" t="s">
        <v>116</v>
      </c>
      <c r="B89">
        <f t="shared" ref="B89:AF89" si="7">C9*(C49/SUMIF($A$42:$A$79,$A89,C$42:C$79))</f>
        <v>24.748670125707765</v>
      </c>
      <c r="C89">
        <f t="shared" si="7"/>
        <v>28.293836174970082</v>
      </c>
      <c r="D89">
        <f t="shared" si="7"/>
        <v>31.588478287884069</v>
      </c>
      <c r="E89">
        <f t="shared" si="7"/>
        <v>34.122553118011403</v>
      </c>
      <c r="F89">
        <f t="shared" si="7"/>
        <v>37.610768574476097</v>
      </c>
      <c r="G89">
        <f t="shared" si="7"/>
        <v>32.864181556590999</v>
      </c>
      <c r="H89">
        <f t="shared" si="7"/>
        <v>20.145889019806965</v>
      </c>
      <c r="I89">
        <f t="shared" si="7"/>
        <v>20.038685496140971</v>
      </c>
      <c r="J89">
        <f t="shared" si="7"/>
        <v>22.055979500211823</v>
      </c>
      <c r="K89">
        <f t="shared" si="7"/>
        <v>22.575768652628398</v>
      </c>
      <c r="L89">
        <f t="shared" si="7"/>
        <v>23.066508953259657</v>
      </c>
      <c r="M89">
        <f t="shared" si="7"/>
        <v>22.759707491054971</v>
      </c>
      <c r="N89">
        <f t="shared" si="7"/>
        <v>22.618707472589868</v>
      </c>
      <c r="O89">
        <f t="shared" si="7"/>
        <v>22.331753506420519</v>
      </c>
      <c r="P89">
        <f t="shared" si="7"/>
        <v>22.147389686683876</v>
      </c>
      <c r="Q89">
        <f t="shared" si="7"/>
        <v>21.562734842532549</v>
      </c>
      <c r="R89">
        <f t="shared" si="7"/>
        <v>21.131360347541818</v>
      </c>
      <c r="S89">
        <f t="shared" si="7"/>
        <v>20.726950861963292</v>
      </c>
      <c r="T89">
        <f t="shared" si="7"/>
        <v>20.314976825912805</v>
      </c>
      <c r="U89">
        <f t="shared" si="7"/>
        <v>19.792600257137437</v>
      </c>
      <c r="V89">
        <f t="shared" si="7"/>
        <v>19.371365570361153</v>
      </c>
      <c r="W89">
        <f t="shared" si="7"/>
        <v>18.889681725747717</v>
      </c>
      <c r="X89">
        <f t="shared" si="7"/>
        <v>18.354696527528624</v>
      </c>
      <c r="Y89">
        <f t="shared" si="7"/>
        <v>17.851865283905891</v>
      </c>
      <c r="Z89">
        <f t="shared" si="7"/>
        <v>17.341827694373102</v>
      </c>
      <c r="AA89">
        <f t="shared" si="7"/>
        <v>16.849626422715993</v>
      </c>
      <c r="AB89">
        <f t="shared" si="7"/>
        <v>16.227125095605249</v>
      </c>
      <c r="AC89">
        <f t="shared" si="7"/>
        <v>15.62642107932699</v>
      </c>
      <c r="AD89">
        <f t="shared" si="7"/>
        <v>14.956294362443142</v>
      </c>
      <c r="AE89">
        <f t="shared" si="7"/>
        <v>14.34976718132758</v>
      </c>
      <c r="AF89">
        <f t="shared" si="7"/>
        <v>13.689361991857844</v>
      </c>
    </row>
    <row r="90" spans="1:32">
      <c r="A90" s="118" t="s">
        <v>116</v>
      </c>
      <c r="B90">
        <f t="shared" ref="B90:AF90" si="8">C10*(C50/SUMIF($A$42:$A$79,$A90,C$42:C$79))</f>
        <v>7.7580418959045687</v>
      </c>
      <c r="C90">
        <f t="shared" si="8"/>
        <v>6.8709093054580483</v>
      </c>
      <c r="D90">
        <f t="shared" si="8"/>
        <v>5.882500556633472</v>
      </c>
      <c r="E90">
        <f t="shared" si="8"/>
        <v>5.1549495568424542</v>
      </c>
      <c r="F90">
        <f t="shared" si="8"/>
        <v>4.7247852631134251</v>
      </c>
      <c r="G90">
        <f t="shared" si="8"/>
        <v>3.5031806013027915</v>
      </c>
      <c r="H90">
        <f t="shared" si="8"/>
        <v>1.9183172813919744</v>
      </c>
      <c r="I90">
        <f t="shared" si="8"/>
        <v>1.7271488188645636</v>
      </c>
      <c r="J90">
        <f t="shared" si="8"/>
        <v>1.7406470035389028</v>
      </c>
      <c r="K90">
        <f t="shared" si="8"/>
        <v>1.8621711073365244</v>
      </c>
      <c r="L90">
        <f t="shared" si="8"/>
        <v>2.0404393471404245</v>
      </c>
      <c r="M90">
        <f t="shared" si="8"/>
        <v>2.1468200716648673</v>
      </c>
      <c r="N90">
        <f t="shared" si="8"/>
        <v>2.21327980187437</v>
      </c>
      <c r="O90">
        <f t="shared" si="8"/>
        <v>2.2677973746794327</v>
      </c>
      <c r="P90">
        <f t="shared" si="8"/>
        <v>2.3222354120992552</v>
      </c>
      <c r="Q90">
        <f t="shared" si="8"/>
        <v>2.3459097391425452</v>
      </c>
      <c r="R90">
        <f t="shared" si="8"/>
        <v>2.3644918551973979</v>
      </c>
      <c r="S90">
        <f t="shared" si="8"/>
        <v>2.3809192470631335</v>
      </c>
      <c r="T90">
        <f t="shared" si="8"/>
        <v>2.391914956170675</v>
      </c>
      <c r="U90">
        <f t="shared" si="8"/>
        <v>2.3895793286662768</v>
      </c>
      <c r="V90">
        <f t="shared" si="8"/>
        <v>2.3866287355662186</v>
      </c>
      <c r="W90">
        <f t="shared" si="8"/>
        <v>2.3801905486242529</v>
      </c>
      <c r="X90">
        <f t="shared" si="8"/>
        <v>2.3661920188578724</v>
      </c>
      <c r="Y90">
        <f t="shared" si="8"/>
        <v>2.3503533555516753</v>
      </c>
      <c r="Z90">
        <f t="shared" si="8"/>
        <v>2.3327050312494291</v>
      </c>
      <c r="AA90">
        <f t="shared" si="8"/>
        <v>2.3142424426114849</v>
      </c>
      <c r="AB90">
        <f t="shared" si="8"/>
        <v>2.2842228282590016</v>
      </c>
      <c r="AC90">
        <f t="shared" si="8"/>
        <v>2.2501217184446065</v>
      </c>
      <c r="AD90">
        <f t="shared" si="8"/>
        <v>2.2081933688782756</v>
      </c>
      <c r="AE90">
        <f t="shared" si="8"/>
        <v>2.1663833606890153</v>
      </c>
      <c r="AF90">
        <f t="shared" si="8"/>
        <v>2.1194625981868902</v>
      </c>
    </row>
    <row r="91" spans="1:32">
      <c r="A91" s="118" t="s">
        <v>115</v>
      </c>
      <c r="B91">
        <f t="shared" ref="B91:AF91" si="9">C11*(C51/SUMIF($A$42:$A$79,$A91,C$42:C$79))</f>
        <v>0</v>
      </c>
      <c r="C91">
        <f t="shared" si="9"/>
        <v>0</v>
      </c>
      <c r="D91">
        <f t="shared" si="9"/>
        <v>0</v>
      </c>
      <c r="E91">
        <f t="shared" si="9"/>
        <v>0</v>
      </c>
      <c r="F91">
        <f t="shared" si="9"/>
        <v>0</v>
      </c>
      <c r="G91">
        <f t="shared" si="9"/>
        <v>0</v>
      </c>
      <c r="H91">
        <f t="shared" si="9"/>
        <v>0</v>
      </c>
      <c r="I91">
        <f t="shared" si="9"/>
        <v>0</v>
      </c>
      <c r="J91">
        <f t="shared" si="9"/>
        <v>0</v>
      </c>
      <c r="K91">
        <f t="shared" si="9"/>
        <v>0</v>
      </c>
      <c r="L91">
        <f t="shared" si="9"/>
        <v>0</v>
      </c>
      <c r="M91">
        <f t="shared" si="9"/>
        <v>0</v>
      </c>
      <c r="N91">
        <f t="shared" si="9"/>
        <v>0</v>
      </c>
      <c r="O91">
        <f t="shared" si="9"/>
        <v>0</v>
      </c>
      <c r="P91">
        <f t="shared" si="9"/>
        <v>0</v>
      </c>
      <c r="Q91">
        <f t="shared" si="9"/>
        <v>0</v>
      </c>
      <c r="R91">
        <f t="shared" si="9"/>
        <v>0</v>
      </c>
      <c r="S91">
        <f t="shared" si="9"/>
        <v>0</v>
      </c>
      <c r="T91">
        <f t="shared" si="9"/>
        <v>0</v>
      </c>
      <c r="U91">
        <f t="shared" si="9"/>
        <v>0</v>
      </c>
      <c r="V91">
        <f t="shared" si="9"/>
        <v>0</v>
      </c>
      <c r="W91">
        <f t="shared" si="9"/>
        <v>0</v>
      </c>
      <c r="X91">
        <f t="shared" si="9"/>
        <v>0</v>
      </c>
      <c r="Y91">
        <f t="shared" si="9"/>
        <v>0</v>
      </c>
      <c r="Z91">
        <f t="shared" si="9"/>
        <v>0</v>
      </c>
      <c r="AA91">
        <f t="shared" si="9"/>
        <v>0</v>
      </c>
      <c r="AB91">
        <f t="shared" si="9"/>
        <v>0</v>
      </c>
      <c r="AC91">
        <f t="shared" si="9"/>
        <v>0</v>
      </c>
      <c r="AD91">
        <f t="shared" si="9"/>
        <v>0</v>
      </c>
      <c r="AE91">
        <f t="shared" si="9"/>
        <v>0</v>
      </c>
      <c r="AF91">
        <f t="shared" si="9"/>
        <v>0</v>
      </c>
    </row>
    <row r="92" spans="1:32">
      <c r="A92" s="118" t="s">
        <v>114</v>
      </c>
      <c r="B92">
        <f t="shared" ref="B92:AF92" si="10">C12*(C52/SUMIF($A$42:$A$79,$A92,C$42:C$79))</f>
        <v>0.59874119088324229</v>
      </c>
      <c r="C92">
        <f t="shared" si="10"/>
        <v>0.64290068792796851</v>
      </c>
      <c r="D92">
        <f t="shared" si="10"/>
        <v>0.72251646204916842</v>
      </c>
      <c r="E92">
        <f t="shared" si="10"/>
        <v>0.77065848392670455</v>
      </c>
      <c r="F92">
        <f t="shared" si="10"/>
        <v>0.8161241597995762</v>
      </c>
      <c r="G92">
        <f t="shared" si="10"/>
        <v>0.86388257372907051</v>
      </c>
      <c r="H92">
        <f t="shared" si="10"/>
        <v>0.9222045962430776</v>
      </c>
      <c r="I92">
        <f t="shared" si="10"/>
        <v>0.98495423808188209</v>
      </c>
      <c r="J92">
        <f t="shared" si="10"/>
        <v>1.0552412480655369</v>
      </c>
      <c r="K92">
        <f t="shared" si="10"/>
        <v>1.1145204382997604</v>
      </c>
      <c r="L92">
        <f t="shared" si="10"/>
        <v>1.199048704463993</v>
      </c>
      <c r="M92">
        <f t="shared" si="10"/>
        <v>1.260135842981714</v>
      </c>
      <c r="N92">
        <f t="shared" si="10"/>
        <v>1.32065299083718</v>
      </c>
      <c r="O92">
        <f t="shared" si="10"/>
        <v>1.381886687566475</v>
      </c>
      <c r="P92">
        <f t="shared" si="10"/>
        <v>1.4499741751647752</v>
      </c>
      <c r="Q92">
        <f t="shared" si="10"/>
        <v>1.4976344558844188</v>
      </c>
      <c r="R92">
        <f t="shared" si="10"/>
        <v>1.5454588315934743</v>
      </c>
      <c r="S92">
        <f t="shared" si="10"/>
        <v>1.6004880324505746</v>
      </c>
      <c r="T92">
        <f t="shared" si="10"/>
        <v>1.6588588824988952</v>
      </c>
      <c r="U92">
        <f t="shared" si="10"/>
        <v>1.7103843785107904</v>
      </c>
      <c r="V92">
        <f t="shared" si="10"/>
        <v>1.7666634530977203</v>
      </c>
      <c r="W92">
        <f t="shared" si="10"/>
        <v>1.8334116865842311</v>
      </c>
      <c r="X92">
        <f t="shared" si="10"/>
        <v>1.8897489329269912</v>
      </c>
      <c r="Y92">
        <f t="shared" si="10"/>
        <v>1.950095764620966</v>
      </c>
      <c r="Z92">
        <f t="shared" si="10"/>
        <v>2.0158149215349606</v>
      </c>
      <c r="AA92">
        <f t="shared" si="10"/>
        <v>2.0889864244472593</v>
      </c>
      <c r="AB92">
        <f t="shared" si="10"/>
        <v>2.1554146919618637</v>
      </c>
      <c r="AC92">
        <f t="shared" si="10"/>
        <v>2.2242744938311541</v>
      </c>
      <c r="AD92">
        <f t="shared" si="10"/>
        <v>2.2915602804761761</v>
      </c>
      <c r="AE92">
        <f t="shared" si="10"/>
        <v>2.3684041749283242</v>
      </c>
      <c r="AF92">
        <f t="shared" si="10"/>
        <v>2.4482734142993827</v>
      </c>
    </row>
    <row r="93" spans="1:32">
      <c r="A93" s="118" t="s">
        <v>113</v>
      </c>
      <c r="B93">
        <f t="shared" ref="B93:AF93" si="11">C13*(C53/SUMIF($A$42:$A$79,$A93,C$42:C$79))</f>
        <v>2.288456599521735</v>
      </c>
      <c r="C93">
        <f t="shared" si="11"/>
        <v>2.2670162120814501</v>
      </c>
      <c r="D93">
        <f t="shared" si="11"/>
        <v>2.628999552023886</v>
      </c>
      <c r="E93">
        <f t="shared" si="11"/>
        <v>2.8690323909477167</v>
      </c>
      <c r="F93">
        <f t="shared" si="11"/>
        <v>3.0205754405942362</v>
      </c>
      <c r="G93">
        <f t="shared" si="11"/>
        <v>3.1028137522430157</v>
      </c>
      <c r="H93">
        <f t="shared" si="11"/>
        <v>3.1216811976914625</v>
      </c>
      <c r="I93">
        <f t="shared" si="11"/>
        <v>3.1063360533432882</v>
      </c>
      <c r="J93">
        <f t="shared" si="11"/>
        <v>3.0971934743368905</v>
      </c>
      <c r="K93">
        <f t="shared" si="11"/>
        <v>3.0730752982708198</v>
      </c>
      <c r="L93">
        <f t="shared" si="11"/>
        <v>3.086298102345542</v>
      </c>
      <c r="M93">
        <f t="shared" si="11"/>
        <v>3.1025650406466663</v>
      </c>
      <c r="N93">
        <f t="shared" si="11"/>
        <v>3.0872854455059957</v>
      </c>
      <c r="O93">
        <f t="shared" si="11"/>
        <v>3.0854236006788054</v>
      </c>
      <c r="P93">
        <f t="shared" si="11"/>
        <v>3.0937488517798575</v>
      </c>
      <c r="Q93">
        <f t="shared" si="11"/>
        <v>3.0807058346489944</v>
      </c>
      <c r="R93">
        <f t="shared" si="11"/>
        <v>3.0421535769722188</v>
      </c>
      <c r="S93">
        <f t="shared" si="11"/>
        <v>3.0248053513058553</v>
      </c>
      <c r="T93">
        <f t="shared" si="11"/>
        <v>3.0175000589482597</v>
      </c>
      <c r="U93">
        <f t="shared" si="11"/>
        <v>2.9981888271202419</v>
      </c>
      <c r="V93">
        <f t="shared" si="11"/>
        <v>2.9778717197273332</v>
      </c>
      <c r="W93">
        <f t="shared" si="11"/>
        <v>2.9667929927202139</v>
      </c>
      <c r="X93">
        <f t="shared" si="11"/>
        <v>2.9522753044040235</v>
      </c>
      <c r="Y93">
        <f t="shared" si="11"/>
        <v>2.9372240216146563</v>
      </c>
      <c r="Z93">
        <f t="shared" si="11"/>
        <v>2.9289915207844168</v>
      </c>
      <c r="AA93">
        <f t="shared" si="11"/>
        <v>2.9269942382739464</v>
      </c>
      <c r="AB93">
        <f t="shared" si="11"/>
        <v>2.9177906074885742</v>
      </c>
      <c r="AC93">
        <f t="shared" si="11"/>
        <v>2.9033080769640565</v>
      </c>
      <c r="AD93">
        <f t="shared" si="11"/>
        <v>2.8875897418293892</v>
      </c>
      <c r="AE93">
        <f t="shared" si="11"/>
        <v>2.8759991222721348</v>
      </c>
      <c r="AF93">
        <f t="shared" si="11"/>
        <v>2.8715998198485808</v>
      </c>
    </row>
    <row r="94" spans="1:32">
      <c r="A94" s="118" t="s">
        <v>113</v>
      </c>
      <c r="B94">
        <f t="shared" ref="B94:AF94" si="12">C14*(C54/SUMIF($A$42:$A$79,$A94,C$42:C$79))</f>
        <v>11.019743722745169</v>
      </c>
      <c r="C94">
        <f t="shared" si="12"/>
        <v>11.19734405130896</v>
      </c>
      <c r="D94">
        <f t="shared" si="12"/>
        <v>11.761287368345037</v>
      </c>
      <c r="E94">
        <f t="shared" si="12"/>
        <v>11.754819359437295</v>
      </c>
      <c r="F94">
        <f t="shared" si="12"/>
        <v>11.62822223957988</v>
      </c>
      <c r="G94">
        <f t="shared" si="12"/>
        <v>11.556328849597898</v>
      </c>
      <c r="H94">
        <f t="shared" si="12"/>
        <v>11.566748738302348</v>
      </c>
      <c r="I94">
        <f t="shared" si="12"/>
        <v>11.566995113034491</v>
      </c>
      <c r="J94">
        <f t="shared" si="12"/>
        <v>11.571312463742963</v>
      </c>
      <c r="K94">
        <f t="shared" si="12"/>
        <v>11.602577356484664</v>
      </c>
      <c r="L94">
        <f t="shared" si="12"/>
        <v>11.800032229024403</v>
      </c>
      <c r="M94">
        <f t="shared" si="12"/>
        <v>11.821409066115258</v>
      </c>
      <c r="N94">
        <f t="shared" si="12"/>
        <v>11.847135868433432</v>
      </c>
      <c r="O94">
        <f t="shared" si="12"/>
        <v>11.875973304627591</v>
      </c>
      <c r="P94">
        <f t="shared" si="12"/>
        <v>11.942650961733099</v>
      </c>
      <c r="Q94">
        <f t="shared" si="12"/>
        <v>11.872554744930742</v>
      </c>
      <c r="R94">
        <f t="shared" si="12"/>
        <v>11.797902555724848</v>
      </c>
      <c r="S94">
        <f t="shared" si="12"/>
        <v>11.768528787157368</v>
      </c>
      <c r="T94">
        <f t="shared" si="12"/>
        <v>11.752670390876807</v>
      </c>
      <c r="U94">
        <f t="shared" si="12"/>
        <v>11.691192355478309</v>
      </c>
      <c r="V94">
        <f t="shared" si="12"/>
        <v>11.65318854369667</v>
      </c>
      <c r="W94">
        <f t="shared" si="12"/>
        <v>11.620426171837096</v>
      </c>
      <c r="X94">
        <f t="shared" si="12"/>
        <v>11.568625796071771</v>
      </c>
      <c r="Y94">
        <f t="shared" si="12"/>
        <v>11.525694559663696</v>
      </c>
      <c r="Z94">
        <f t="shared" si="12"/>
        <v>11.499594023817208</v>
      </c>
      <c r="AA94">
        <f t="shared" si="12"/>
        <v>11.495866389275927</v>
      </c>
      <c r="AB94">
        <f t="shared" si="12"/>
        <v>11.455657751976418</v>
      </c>
      <c r="AC94">
        <f t="shared" si="12"/>
        <v>11.414264205391442</v>
      </c>
      <c r="AD94">
        <f t="shared" si="12"/>
        <v>11.358955049440514</v>
      </c>
      <c r="AE94">
        <f t="shared" si="12"/>
        <v>11.330173639609958</v>
      </c>
      <c r="AF94">
        <f t="shared" si="12"/>
        <v>11.304511218513062</v>
      </c>
    </row>
    <row r="95" spans="1:32">
      <c r="A95" s="118" t="s">
        <v>853</v>
      </c>
      <c r="B95">
        <f t="shared" ref="B95:AF95" si="13">C15*(C55/SUMIF($A$42:$A$79,$A95,C$42:C$79))</f>
        <v>3.5240018274681857</v>
      </c>
      <c r="C95">
        <f t="shared" si="13"/>
        <v>3.0643717206971757</v>
      </c>
      <c r="D95">
        <f t="shared" si="13"/>
        <v>3.3924153335630223</v>
      </c>
      <c r="E95">
        <f t="shared" si="13"/>
        <v>3.4909472851576075</v>
      </c>
      <c r="F95">
        <f t="shared" si="13"/>
        <v>3.4567233416335803</v>
      </c>
      <c r="G95">
        <f t="shared" si="13"/>
        <v>3.438858242308545</v>
      </c>
      <c r="H95">
        <f t="shared" si="13"/>
        <v>3.4307876273860436</v>
      </c>
      <c r="I95">
        <f t="shared" si="13"/>
        <v>3.425705879880192</v>
      </c>
      <c r="J95">
        <f t="shared" si="13"/>
        <v>3.4483317060048631</v>
      </c>
      <c r="K95">
        <f t="shared" si="13"/>
        <v>3.4652227570767953</v>
      </c>
      <c r="L95">
        <f t="shared" si="13"/>
        <v>3.5136588333633179</v>
      </c>
      <c r="M95">
        <f t="shared" si="13"/>
        <v>3.6033695767750644</v>
      </c>
      <c r="N95">
        <f t="shared" si="13"/>
        <v>3.6034258741386243</v>
      </c>
      <c r="O95">
        <f t="shared" si="13"/>
        <v>3.6330403500569695</v>
      </c>
      <c r="P95">
        <f t="shared" si="13"/>
        <v>3.6573813314641686</v>
      </c>
      <c r="Q95">
        <f t="shared" si="13"/>
        <v>3.6769903190009385</v>
      </c>
      <c r="R95">
        <f t="shared" si="13"/>
        <v>3.641638502601257</v>
      </c>
      <c r="S95">
        <f t="shared" si="13"/>
        <v>3.6266626017413177</v>
      </c>
      <c r="T95">
        <f t="shared" si="13"/>
        <v>3.6277206909346806</v>
      </c>
      <c r="U95">
        <f t="shared" si="13"/>
        <v>3.6238341561085874</v>
      </c>
      <c r="V95">
        <f t="shared" si="13"/>
        <v>3.6078699690893048</v>
      </c>
      <c r="W95">
        <f t="shared" si="13"/>
        <v>3.6077444144184958</v>
      </c>
      <c r="X95">
        <f t="shared" si="13"/>
        <v>3.6036239802443615</v>
      </c>
      <c r="Y95">
        <f t="shared" si="13"/>
        <v>3.594944782004017</v>
      </c>
      <c r="Z95">
        <f t="shared" si="13"/>
        <v>3.592038296153321</v>
      </c>
      <c r="AA95">
        <f t="shared" si="13"/>
        <v>3.5960493749862863</v>
      </c>
      <c r="AB95">
        <f t="shared" si="13"/>
        <v>3.598628563574056</v>
      </c>
      <c r="AC95">
        <f t="shared" si="13"/>
        <v>3.5840438832188242</v>
      </c>
      <c r="AD95">
        <f t="shared" si="13"/>
        <v>3.5724235260647936</v>
      </c>
      <c r="AE95">
        <f t="shared" si="13"/>
        <v>3.5522667585653527</v>
      </c>
      <c r="AF95">
        <f t="shared" si="13"/>
        <v>3.5483551195836647</v>
      </c>
    </row>
    <row r="96" spans="1:32">
      <c r="A96" s="118" t="s">
        <v>853</v>
      </c>
      <c r="B96">
        <f t="shared" ref="B96:AF96" si="14">C16*(C56/SUMIF($A$42:$A$79,$A96,C$42:C$79))</f>
        <v>4.6921097342508986</v>
      </c>
      <c r="C96">
        <f t="shared" si="14"/>
        <v>4.7437391043607393</v>
      </c>
      <c r="D96">
        <f t="shared" si="14"/>
        <v>5.0293872697467101</v>
      </c>
      <c r="E96">
        <f t="shared" si="14"/>
        <v>5.0247548139848792</v>
      </c>
      <c r="F96">
        <f t="shared" si="14"/>
        <v>4.9724192332967068</v>
      </c>
      <c r="G96">
        <f t="shared" si="14"/>
        <v>4.9387004242860142</v>
      </c>
      <c r="H96">
        <f t="shared" si="14"/>
        <v>4.9280319093168554</v>
      </c>
      <c r="I96">
        <f t="shared" si="14"/>
        <v>4.9102824840692936</v>
      </c>
      <c r="J96">
        <f t="shared" si="14"/>
        <v>4.8980981022746644</v>
      </c>
      <c r="K96">
        <f t="shared" si="14"/>
        <v>4.8943309645155395</v>
      </c>
      <c r="L96">
        <f t="shared" si="14"/>
        <v>4.9803753334822423</v>
      </c>
      <c r="M96">
        <f t="shared" si="14"/>
        <v>4.9769392447207874</v>
      </c>
      <c r="N96">
        <f t="shared" si="14"/>
        <v>4.9746091932422756</v>
      </c>
      <c r="O96">
        <f t="shared" si="14"/>
        <v>4.9718222797992553</v>
      </c>
      <c r="P96">
        <f t="shared" si="14"/>
        <v>4.9837759402554713</v>
      </c>
      <c r="Q96">
        <f t="shared" si="14"/>
        <v>4.9334292168446288</v>
      </c>
      <c r="R96">
        <f t="shared" si="14"/>
        <v>4.8823583102644728</v>
      </c>
      <c r="S96">
        <f t="shared" si="14"/>
        <v>4.8514909784872104</v>
      </c>
      <c r="T96">
        <f t="shared" si="14"/>
        <v>4.8249978227059422</v>
      </c>
      <c r="U96">
        <f t="shared" si="14"/>
        <v>4.776479797885492</v>
      </c>
      <c r="V96">
        <f t="shared" si="14"/>
        <v>4.7374445283747502</v>
      </c>
      <c r="W96">
        <f t="shared" si="14"/>
        <v>4.7003925549753172</v>
      </c>
      <c r="X96">
        <f t="shared" si="14"/>
        <v>4.6557219988666709</v>
      </c>
      <c r="Y96">
        <f t="shared" si="14"/>
        <v>4.6114743344352576</v>
      </c>
      <c r="Z96">
        <f t="shared" si="14"/>
        <v>4.575626614377696</v>
      </c>
      <c r="AA96">
        <f t="shared" si="14"/>
        <v>4.5464349105887107</v>
      </c>
      <c r="AB96">
        <f t="shared" si="14"/>
        <v>4.5040091500831956</v>
      </c>
      <c r="AC96">
        <f t="shared" si="14"/>
        <v>4.4610702531929824</v>
      </c>
      <c r="AD96">
        <f t="shared" si="14"/>
        <v>4.4129154940946593</v>
      </c>
      <c r="AE96">
        <f t="shared" si="14"/>
        <v>4.3737426381036881</v>
      </c>
      <c r="AF96">
        <f t="shared" si="14"/>
        <v>4.334966339725014</v>
      </c>
    </row>
    <row r="97" spans="1:32">
      <c r="A97" s="118" t="s">
        <v>854</v>
      </c>
      <c r="B97">
        <f t="shared" ref="B97:AF97" si="15">C17*(C57/SUMIF($A$42:$A$79,$A97,C$42:C$79))</f>
        <v>0</v>
      </c>
      <c r="C97">
        <f t="shared" si="15"/>
        <v>0</v>
      </c>
      <c r="D97">
        <f t="shared" si="15"/>
        <v>0</v>
      </c>
      <c r="E97">
        <f t="shared" si="15"/>
        <v>0</v>
      </c>
      <c r="F97">
        <f t="shared" si="15"/>
        <v>0</v>
      </c>
      <c r="G97">
        <f t="shared" si="15"/>
        <v>0</v>
      </c>
      <c r="H97">
        <f t="shared" si="15"/>
        <v>0</v>
      </c>
      <c r="I97">
        <f t="shared" si="15"/>
        <v>0</v>
      </c>
      <c r="J97">
        <f t="shared" si="15"/>
        <v>0</v>
      </c>
      <c r="K97">
        <f t="shared" si="15"/>
        <v>0</v>
      </c>
      <c r="L97">
        <f t="shared" si="15"/>
        <v>0</v>
      </c>
      <c r="M97">
        <f t="shared" si="15"/>
        <v>0</v>
      </c>
      <c r="N97">
        <f t="shared" si="15"/>
        <v>0</v>
      </c>
      <c r="O97">
        <f t="shared" si="15"/>
        <v>0</v>
      </c>
      <c r="P97">
        <f t="shared" si="15"/>
        <v>0</v>
      </c>
      <c r="Q97">
        <f t="shared" si="15"/>
        <v>0</v>
      </c>
      <c r="R97">
        <f t="shared" si="15"/>
        <v>0</v>
      </c>
      <c r="S97">
        <f t="shared" si="15"/>
        <v>0</v>
      </c>
      <c r="T97">
        <f t="shared" si="15"/>
        <v>0</v>
      </c>
      <c r="U97">
        <f t="shared" si="15"/>
        <v>0</v>
      </c>
      <c r="V97">
        <f t="shared" si="15"/>
        <v>0</v>
      </c>
      <c r="W97">
        <f t="shared" si="15"/>
        <v>0</v>
      </c>
      <c r="X97">
        <f t="shared" si="15"/>
        <v>0</v>
      </c>
      <c r="Y97">
        <f t="shared" si="15"/>
        <v>0</v>
      </c>
      <c r="Z97">
        <f t="shared" si="15"/>
        <v>0</v>
      </c>
      <c r="AA97">
        <f t="shared" si="15"/>
        <v>0</v>
      </c>
      <c r="AB97">
        <f t="shared" si="15"/>
        <v>0</v>
      </c>
      <c r="AC97">
        <f t="shared" si="15"/>
        <v>0</v>
      </c>
      <c r="AD97">
        <f t="shared" si="15"/>
        <v>0</v>
      </c>
      <c r="AE97">
        <f t="shared" si="15"/>
        <v>0</v>
      </c>
      <c r="AF97">
        <f t="shared" si="15"/>
        <v>0</v>
      </c>
    </row>
    <row r="98" spans="1:32">
      <c r="A98" s="118" t="s">
        <v>854</v>
      </c>
      <c r="B98">
        <f t="shared" ref="B98:AF98" si="16">C18*(C58/SUMIF($A$42:$A$79,$A98,C$42:C$79))</f>
        <v>50.910557588043055</v>
      </c>
      <c r="C98">
        <f t="shared" si="16"/>
        <v>50.25323871894534</v>
      </c>
      <c r="D98">
        <f t="shared" si="16"/>
        <v>49.92799335667776</v>
      </c>
      <c r="E98">
        <f t="shared" si="16"/>
        <v>49.58088299402327</v>
      </c>
      <c r="F98">
        <f t="shared" si="16"/>
        <v>49.272230191131598</v>
      </c>
      <c r="G98">
        <f t="shared" si="16"/>
        <v>48.896680561383732</v>
      </c>
      <c r="H98">
        <f t="shared" si="16"/>
        <v>48.693495600139755</v>
      </c>
      <c r="I98">
        <f t="shared" si="16"/>
        <v>48.288100141070032</v>
      </c>
      <c r="J98">
        <f t="shared" si="16"/>
        <v>47.928552096049252</v>
      </c>
      <c r="K98">
        <f t="shared" si="16"/>
        <v>47.546250891237925</v>
      </c>
      <c r="L98">
        <f t="shared" si="16"/>
        <v>47.249853001478861</v>
      </c>
      <c r="M98">
        <f t="shared" si="16"/>
        <v>46.883739006792105</v>
      </c>
      <c r="N98">
        <f t="shared" si="16"/>
        <v>46.512510701101903</v>
      </c>
      <c r="O98">
        <f t="shared" si="16"/>
        <v>46.156732824055545</v>
      </c>
      <c r="P98">
        <f t="shared" si="16"/>
        <v>45.846830880824868</v>
      </c>
      <c r="Q98">
        <f t="shared" si="16"/>
        <v>45.485973839000273</v>
      </c>
      <c r="R98">
        <f t="shared" si="16"/>
        <v>45.132288765067635</v>
      </c>
      <c r="S98">
        <f t="shared" si="16"/>
        <v>44.838652271408691</v>
      </c>
      <c r="T98">
        <f t="shared" si="16"/>
        <v>44.586010138501912</v>
      </c>
      <c r="U98">
        <f t="shared" si="16"/>
        <v>44.33432336232066</v>
      </c>
      <c r="V98">
        <f t="shared" si="16"/>
        <v>44.112376660943454</v>
      </c>
      <c r="W98">
        <f t="shared" si="16"/>
        <v>43.922128332545057</v>
      </c>
      <c r="X98">
        <f t="shared" si="16"/>
        <v>43.73914778387401</v>
      </c>
      <c r="Y98">
        <f t="shared" si="16"/>
        <v>43.572053437005799</v>
      </c>
      <c r="Z98">
        <f t="shared" si="16"/>
        <v>43.430183831244854</v>
      </c>
      <c r="AA98">
        <f t="shared" si="16"/>
        <v>43.314618995459554</v>
      </c>
      <c r="AB98">
        <f t="shared" si="16"/>
        <v>43.19195665527765</v>
      </c>
      <c r="AC98">
        <f t="shared" si="16"/>
        <v>43.066792794974297</v>
      </c>
      <c r="AD98">
        <f t="shared" si="16"/>
        <v>42.952284195712217</v>
      </c>
      <c r="AE98">
        <f t="shared" si="16"/>
        <v>42.848006970974851</v>
      </c>
      <c r="AF98">
        <f t="shared" si="16"/>
        <v>42.772525051465742</v>
      </c>
    </row>
    <row r="99" spans="1:32">
      <c r="A99" s="118"/>
      <c r="B99" t="e">
        <f t="shared" ref="B99:AF99" si="17">C19*(C59/SUMIF($A$42:$A$79,$A99,C$42:C$79))</f>
        <v>#DIV/0!</v>
      </c>
      <c r="C99" t="e">
        <f t="shared" si="17"/>
        <v>#DIV/0!</v>
      </c>
      <c r="D99" t="e">
        <f t="shared" si="17"/>
        <v>#DIV/0!</v>
      </c>
      <c r="E99" t="e">
        <f t="shared" si="17"/>
        <v>#DIV/0!</v>
      </c>
      <c r="F99" t="e">
        <f t="shared" si="17"/>
        <v>#DIV/0!</v>
      </c>
      <c r="G99" t="e">
        <f t="shared" si="17"/>
        <v>#DIV/0!</v>
      </c>
      <c r="H99" t="e">
        <f t="shared" si="17"/>
        <v>#DIV/0!</v>
      </c>
      <c r="I99" t="e">
        <f t="shared" si="17"/>
        <v>#DIV/0!</v>
      </c>
      <c r="J99" t="e">
        <f t="shared" si="17"/>
        <v>#DIV/0!</v>
      </c>
      <c r="K99" t="e">
        <f t="shared" si="17"/>
        <v>#DIV/0!</v>
      </c>
      <c r="L99" t="e">
        <f t="shared" si="17"/>
        <v>#DIV/0!</v>
      </c>
      <c r="M99" t="e">
        <f t="shared" si="17"/>
        <v>#DIV/0!</v>
      </c>
      <c r="N99" t="e">
        <f t="shared" si="17"/>
        <v>#DIV/0!</v>
      </c>
      <c r="O99" t="e">
        <f t="shared" si="17"/>
        <v>#DIV/0!</v>
      </c>
      <c r="P99" t="e">
        <f t="shared" si="17"/>
        <v>#DIV/0!</v>
      </c>
      <c r="Q99" t="e">
        <f t="shared" si="17"/>
        <v>#DIV/0!</v>
      </c>
      <c r="R99" t="e">
        <f t="shared" si="17"/>
        <v>#DIV/0!</v>
      </c>
      <c r="S99" t="e">
        <f t="shared" si="17"/>
        <v>#DIV/0!</v>
      </c>
      <c r="T99" t="e">
        <f t="shared" si="17"/>
        <v>#DIV/0!</v>
      </c>
      <c r="U99" t="e">
        <f t="shared" si="17"/>
        <v>#DIV/0!</v>
      </c>
      <c r="V99" t="e">
        <f t="shared" si="17"/>
        <v>#DIV/0!</v>
      </c>
      <c r="W99" t="e">
        <f t="shared" si="17"/>
        <v>#DIV/0!</v>
      </c>
      <c r="X99" t="e">
        <f t="shared" si="17"/>
        <v>#DIV/0!</v>
      </c>
      <c r="Y99" t="e">
        <f t="shared" si="17"/>
        <v>#DIV/0!</v>
      </c>
      <c r="Z99" t="e">
        <f t="shared" si="17"/>
        <v>#DIV/0!</v>
      </c>
      <c r="AA99" t="e">
        <f t="shared" si="17"/>
        <v>#DIV/0!</v>
      </c>
      <c r="AB99" t="e">
        <f t="shared" si="17"/>
        <v>#DIV/0!</v>
      </c>
      <c r="AC99" t="e">
        <f t="shared" si="17"/>
        <v>#DIV/0!</v>
      </c>
      <c r="AD99" t="e">
        <f t="shared" si="17"/>
        <v>#DIV/0!</v>
      </c>
      <c r="AE99" t="e">
        <f t="shared" si="17"/>
        <v>#DIV/0!</v>
      </c>
      <c r="AF99" t="e">
        <f t="shared" si="17"/>
        <v>#DIV/0!</v>
      </c>
    </row>
    <row r="100" spans="1:32">
      <c r="A100" s="118"/>
      <c r="B100" t="e">
        <f t="shared" ref="B100:AF100" si="18">C20*(C60/SUMIF($A$42:$A$79,$A100,C$42:C$79))</f>
        <v>#N/A</v>
      </c>
      <c r="C100" t="e">
        <f t="shared" si="18"/>
        <v>#N/A</v>
      </c>
      <c r="D100" t="e">
        <f t="shared" si="18"/>
        <v>#N/A</v>
      </c>
      <c r="E100" t="e">
        <f t="shared" si="18"/>
        <v>#N/A</v>
      </c>
      <c r="F100" t="e">
        <f t="shared" si="18"/>
        <v>#N/A</v>
      </c>
      <c r="G100" t="e">
        <f t="shared" si="18"/>
        <v>#N/A</v>
      </c>
      <c r="H100" t="e">
        <f t="shared" si="18"/>
        <v>#N/A</v>
      </c>
      <c r="I100" t="e">
        <f t="shared" si="18"/>
        <v>#N/A</v>
      </c>
      <c r="J100" t="e">
        <f t="shared" si="18"/>
        <v>#N/A</v>
      </c>
      <c r="K100" t="e">
        <f t="shared" si="18"/>
        <v>#N/A</v>
      </c>
      <c r="L100" t="e">
        <f t="shared" si="18"/>
        <v>#N/A</v>
      </c>
      <c r="M100" t="e">
        <f t="shared" si="18"/>
        <v>#N/A</v>
      </c>
      <c r="N100" t="e">
        <f t="shared" si="18"/>
        <v>#N/A</v>
      </c>
      <c r="O100" t="e">
        <f t="shared" si="18"/>
        <v>#N/A</v>
      </c>
      <c r="P100" t="e">
        <f t="shared" si="18"/>
        <v>#N/A</v>
      </c>
      <c r="Q100" t="e">
        <f t="shared" si="18"/>
        <v>#N/A</v>
      </c>
      <c r="R100" t="e">
        <f t="shared" si="18"/>
        <v>#N/A</v>
      </c>
      <c r="S100" t="e">
        <f t="shared" si="18"/>
        <v>#N/A</v>
      </c>
      <c r="T100" t="e">
        <f t="shared" si="18"/>
        <v>#N/A</v>
      </c>
      <c r="U100" t="e">
        <f t="shared" si="18"/>
        <v>#N/A</v>
      </c>
      <c r="V100" t="e">
        <f t="shared" si="18"/>
        <v>#N/A</v>
      </c>
      <c r="W100" t="e">
        <f t="shared" si="18"/>
        <v>#N/A</v>
      </c>
      <c r="X100" t="e">
        <f t="shared" si="18"/>
        <v>#N/A</v>
      </c>
      <c r="Y100" t="e">
        <f t="shared" si="18"/>
        <v>#N/A</v>
      </c>
      <c r="Z100" t="e">
        <f t="shared" si="18"/>
        <v>#N/A</v>
      </c>
      <c r="AA100" t="e">
        <f t="shared" si="18"/>
        <v>#N/A</v>
      </c>
      <c r="AB100" t="e">
        <f t="shared" si="18"/>
        <v>#N/A</v>
      </c>
      <c r="AC100" t="e">
        <f t="shared" si="18"/>
        <v>#N/A</v>
      </c>
      <c r="AD100" t="e">
        <f t="shared" si="18"/>
        <v>#N/A</v>
      </c>
      <c r="AE100" t="e">
        <f t="shared" si="18"/>
        <v>#N/A</v>
      </c>
      <c r="AF100" t="e">
        <f t="shared" si="18"/>
        <v>#N/A</v>
      </c>
    </row>
    <row r="101" spans="1:32">
      <c r="A101" s="118"/>
      <c r="B101" t="e">
        <f t="shared" ref="B101:AF101" si="19">C21*(C61/SUMIF($A$42:$A$79,$A101,C$42:C$79))</f>
        <v>#N/A</v>
      </c>
      <c r="C101" t="e">
        <f t="shared" si="19"/>
        <v>#N/A</v>
      </c>
      <c r="D101" t="e">
        <f t="shared" si="19"/>
        <v>#N/A</v>
      </c>
      <c r="E101" t="e">
        <f t="shared" si="19"/>
        <v>#N/A</v>
      </c>
      <c r="F101" t="e">
        <f t="shared" si="19"/>
        <v>#N/A</v>
      </c>
      <c r="G101" t="e">
        <f t="shared" si="19"/>
        <v>#N/A</v>
      </c>
      <c r="H101" t="e">
        <f t="shared" si="19"/>
        <v>#N/A</v>
      </c>
      <c r="I101" t="e">
        <f t="shared" si="19"/>
        <v>#N/A</v>
      </c>
      <c r="J101" t="e">
        <f t="shared" si="19"/>
        <v>#N/A</v>
      </c>
      <c r="K101" t="e">
        <f t="shared" si="19"/>
        <v>#N/A</v>
      </c>
      <c r="L101" t="e">
        <f t="shared" si="19"/>
        <v>#N/A</v>
      </c>
      <c r="M101" t="e">
        <f t="shared" si="19"/>
        <v>#N/A</v>
      </c>
      <c r="N101" t="e">
        <f t="shared" si="19"/>
        <v>#N/A</v>
      </c>
      <c r="O101" t="e">
        <f t="shared" si="19"/>
        <v>#N/A</v>
      </c>
      <c r="P101" t="e">
        <f t="shared" si="19"/>
        <v>#N/A</v>
      </c>
      <c r="Q101" t="e">
        <f t="shared" si="19"/>
        <v>#N/A</v>
      </c>
      <c r="R101" t="e">
        <f t="shared" si="19"/>
        <v>#N/A</v>
      </c>
      <c r="S101" t="e">
        <f t="shared" si="19"/>
        <v>#N/A</v>
      </c>
      <c r="T101" t="e">
        <f t="shared" si="19"/>
        <v>#N/A</v>
      </c>
      <c r="U101" t="e">
        <f t="shared" si="19"/>
        <v>#N/A</v>
      </c>
      <c r="V101" t="e">
        <f t="shared" si="19"/>
        <v>#N/A</v>
      </c>
      <c r="W101" t="e">
        <f t="shared" si="19"/>
        <v>#N/A</v>
      </c>
      <c r="X101" t="e">
        <f t="shared" si="19"/>
        <v>#N/A</v>
      </c>
      <c r="Y101" t="e">
        <f t="shared" si="19"/>
        <v>#N/A</v>
      </c>
      <c r="Z101" t="e">
        <f t="shared" si="19"/>
        <v>#N/A</v>
      </c>
      <c r="AA101" t="e">
        <f t="shared" si="19"/>
        <v>#N/A</v>
      </c>
      <c r="AB101" t="e">
        <f t="shared" si="19"/>
        <v>#N/A</v>
      </c>
      <c r="AC101" t="e">
        <f t="shared" si="19"/>
        <v>#N/A</v>
      </c>
      <c r="AD101" t="e">
        <f t="shared" si="19"/>
        <v>#N/A</v>
      </c>
      <c r="AE101" t="e">
        <f t="shared" si="19"/>
        <v>#N/A</v>
      </c>
      <c r="AF101" t="e">
        <f t="shared" si="19"/>
        <v>#N/A</v>
      </c>
    </row>
    <row r="102" spans="1:32">
      <c r="A102" s="118" t="s">
        <v>114</v>
      </c>
      <c r="B102">
        <f t="shared" ref="B102:AF102" si="20">C22*(C62/SUMIF($A$42:$A$79,$A102,C$42:C$79))</f>
        <v>16.67312686251169</v>
      </c>
      <c r="C102">
        <f t="shared" si="20"/>
        <v>17.508680940354164</v>
      </c>
      <c r="D102">
        <f t="shared" si="20"/>
        <v>17.317249080855429</v>
      </c>
      <c r="E102">
        <f t="shared" si="20"/>
        <v>17.637035542949704</v>
      </c>
      <c r="F102">
        <f t="shared" si="20"/>
        <v>17.953887836800416</v>
      </c>
      <c r="G102">
        <f t="shared" si="20"/>
        <v>18.245792522645182</v>
      </c>
      <c r="H102">
        <f t="shared" si="20"/>
        <v>18.231573213377821</v>
      </c>
      <c r="I102">
        <f t="shared" si="20"/>
        <v>18.164485258345135</v>
      </c>
      <c r="J102">
        <f t="shared" si="20"/>
        <v>18.129813269039978</v>
      </c>
      <c r="K102">
        <f t="shared" si="20"/>
        <v>18.073451399966011</v>
      </c>
      <c r="L102">
        <f t="shared" si="20"/>
        <v>17.858104413941799</v>
      </c>
      <c r="M102">
        <f t="shared" si="20"/>
        <v>17.802032481568606</v>
      </c>
      <c r="N102">
        <f t="shared" si="20"/>
        <v>17.72809137358287</v>
      </c>
      <c r="O102">
        <f t="shared" si="20"/>
        <v>17.657906639441538</v>
      </c>
      <c r="P102">
        <f t="shared" si="20"/>
        <v>17.552482734562375</v>
      </c>
      <c r="Q102">
        <f t="shared" si="20"/>
        <v>17.572271590526995</v>
      </c>
      <c r="R102">
        <f t="shared" si="20"/>
        <v>17.58670576030886</v>
      </c>
      <c r="S102">
        <f t="shared" si="20"/>
        <v>17.566936163656852</v>
      </c>
      <c r="T102">
        <f t="shared" si="20"/>
        <v>17.545615232414605</v>
      </c>
      <c r="U102">
        <f t="shared" si="20"/>
        <v>17.554908401113448</v>
      </c>
      <c r="V102">
        <f t="shared" si="20"/>
        <v>17.549051872305991</v>
      </c>
      <c r="W102">
        <f t="shared" si="20"/>
        <v>17.537743623907208</v>
      </c>
      <c r="X102">
        <f t="shared" si="20"/>
        <v>17.544249042037478</v>
      </c>
      <c r="Y102">
        <f t="shared" si="20"/>
        <v>17.538891193555806</v>
      </c>
      <c r="Z102">
        <f t="shared" si="20"/>
        <v>17.522269459464692</v>
      </c>
      <c r="AA102">
        <f t="shared" si="20"/>
        <v>17.483747731864067</v>
      </c>
      <c r="AB102">
        <f t="shared" si="20"/>
        <v>17.482375603549187</v>
      </c>
      <c r="AC102">
        <f t="shared" si="20"/>
        <v>17.477166737827517</v>
      </c>
      <c r="AD102">
        <f t="shared" si="20"/>
        <v>17.482024097285734</v>
      </c>
      <c r="AE102">
        <f t="shared" si="20"/>
        <v>17.460042102154137</v>
      </c>
      <c r="AF102">
        <f t="shared" si="20"/>
        <v>17.437733784488213</v>
      </c>
    </row>
    <row r="103" spans="1:32">
      <c r="A103" s="118" t="s">
        <v>115</v>
      </c>
      <c r="B103">
        <f t="shared" ref="B103:AF103" si="21">C23*(C63/SUMIF($A$42:$A$79,$A103,C$42:C$79))</f>
        <v>37.189564155575901</v>
      </c>
      <c r="C103">
        <f t="shared" si="21"/>
        <v>38.007599264054541</v>
      </c>
      <c r="D103">
        <f t="shared" si="21"/>
        <v>38.357459316950411</v>
      </c>
      <c r="E103">
        <f t="shared" si="21"/>
        <v>38.653404168454216</v>
      </c>
      <c r="F103">
        <f t="shared" si="21"/>
        <v>38.842478125607798</v>
      </c>
      <c r="G103">
        <f t="shared" si="21"/>
        <v>39.279551131151059</v>
      </c>
      <c r="H103">
        <f t="shared" si="21"/>
        <v>39.310372153900992</v>
      </c>
      <c r="I103">
        <f t="shared" si="21"/>
        <v>39.21400824917469</v>
      </c>
      <c r="J103">
        <f t="shared" si="21"/>
        <v>39.171363085890405</v>
      </c>
      <c r="K103">
        <f t="shared" si="21"/>
        <v>39.113165409988248</v>
      </c>
      <c r="L103">
        <f t="shared" si="21"/>
        <v>39.05406012144654</v>
      </c>
      <c r="M103">
        <f t="shared" si="21"/>
        <v>38.991691119060576</v>
      </c>
      <c r="N103">
        <f t="shared" si="21"/>
        <v>38.938899216825753</v>
      </c>
      <c r="O103">
        <f t="shared" si="21"/>
        <v>38.877895607838084</v>
      </c>
      <c r="P103">
        <f t="shared" si="21"/>
        <v>38.838447824129659</v>
      </c>
      <c r="Q103">
        <f t="shared" si="21"/>
        <v>38.78310574880085</v>
      </c>
      <c r="R103">
        <f t="shared" si="21"/>
        <v>38.746233705598712</v>
      </c>
      <c r="S103">
        <f t="shared" si="21"/>
        <v>38.705140829099527</v>
      </c>
      <c r="T103">
        <f t="shared" si="21"/>
        <v>38.665465732834335</v>
      </c>
      <c r="U103">
        <f t="shared" si="21"/>
        <v>38.637072564597453</v>
      </c>
      <c r="V103">
        <f t="shared" si="21"/>
        <v>38.591351942872585</v>
      </c>
      <c r="W103">
        <f t="shared" si="21"/>
        <v>38.560699655877229</v>
      </c>
      <c r="X103">
        <f t="shared" si="21"/>
        <v>38.526445908081236</v>
      </c>
      <c r="Y103">
        <f t="shared" si="21"/>
        <v>38.49732023161306</v>
      </c>
      <c r="Z103">
        <f t="shared" si="21"/>
        <v>38.469046305205843</v>
      </c>
      <c r="AA103">
        <f t="shared" si="21"/>
        <v>38.446392774316251</v>
      </c>
      <c r="AB103">
        <f t="shared" si="21"/>
        <v>38.411588520199636</v>
      </c>
      <c r="AC103">
        <f t="shared" si="21"/>
        <v>38.383572071821632</v>
      </c>
      <c r="AD103">
        <f t="shared" si="21"/>
        <v>38.354386559950285</v>
      </c>
      <c r="AE103">
        <f t="shared" si="21"/>
        <v>38.324369599994228</v>
      </c>
      <c r="AF103">
        <f t="shared" si="21"/>
        <v>38.293358743961434</v>
      </c>
    </row>
    <row r="104" spans="1:32">
      <c r="A104" s="118"/>
      <c r="B104" t="e">
        <f t="shared" ref="B104:AF104" si="22">C24*(C64/SUMIF($A$42:$A$79,$A104,C$42:C$79))</f>
        <v>#N/A</v>
      </c>
      <c r="C104" t="e">
        <f t="shared" si="22"/>
        <v>#N/A</v>
      </c>
      <c r="D104" t="e">
        <f t="shared" si="22"/>
        <v>#N/A</v>
      </c>
      <c r="E104" t="e">
        <f t="shared" si="22"/>
        <v>#N/A</v>
      </c>
      <c r="F104" t="e">
        <f t="shared" si="22"/>
        <v>#N/A</v>
      </c>
      <c r="G104" t="e">
        <f t="shared" si="22"/>
        <v>#N/A</v>
      </c>
      <c r="H104" t="e">
        <f t="shared" si="22"/>
        <v>#N/A</v>
      </c>
      <c r="I104" t="e">
        <f t="shared" si="22"/>
        <v>#N/A</v>
      </c>
      <c r="J104" t="e">
        <f t="shared" si="22"/>
        <v>#N/A</v>
      </c>
      <c r="K104" t="e">
        <f t="shared" si="22"/>
        <v>#N/A</v>
      </c>
      <c r="L104" t="e">
        <f t="shared" si="22"/>
        <v>#N/A</v>
      </c>
      <c r="M104" t="e">
        <f t="shared" si="22"/>
        <v>#N/A</v>
      </c>
      <c r="N104" t="e">
        <f t="shared" si="22"/>
        <v>#N/A</v>
      </c>
      <c r="O104" t="e">
        <f t="shared" si="22"/>
        <v>#N/A</v>
      </c>
      <c r="P104" t="e">
        <f t="shared" si="22"/>
        <v>#N/A</v>
      </c>
      <c r="Q104" t="e">
        <f t="shared" si="22"/>
        <v>#N/A</v>
      </c>
      <c r="R104" t="e">
        <f t="shared" si="22"/>
        <v>#N/A</v>
      </c>
      <c r="S104" t="e">
        <f t="shared" si="22"/>
        <v>#N/A</v>
      </c>
      <c r="T104" t="e">
        <f t="shared" si="22"/>
        <v>#N/A</v>
      </c>
      <c r="U104" t="e">
        <f t="shared" si="22"/>
        <v>#N/A</v>
      </c>
      <c r="V104" t="e">
        <f t="shared" si="22"/>
        <v>#N/A</v>
      </c>
      <c r="W104" t="e">
        <f t="shared" si="22"/>
        <v>#N/A</v>
      </c>
      <c r="X104" t="e">
        <f t="shared" si="22"/>
        <v>#N/A</v>
      </c>
      <c r="Y104" t="e">
        <f t="shared" si="22"/>
        <v>#N/A</v>
      </c>
      <c r="Z104" t="e">
        <f t="shared" si="22"/>
        <v>#N/A</v>
      </c>
      <c r="AA104" t="e">
        <f t="shared" si="22"/>
        <v>#N/A</v>
      </c>
      <c r="AB104" t="e">
        <f t="shared" si="22"/>
        <v>#N/A</v>
      </c>
      <c r="AC104" t="e">
        <f t="shared" si="22"/>
        <v>#N/A</v>
      </c>
      <c r="AD104" t="e">
        <f t="shared" si="22"/>
        <v>#N/A</v>
      </c>
      <c r="AE104" t="e">
        <f t="shared" si="22"/>
        <v>#N/A</v>
      </c>
      <c r="AF104" t="e">
        <f t="shared" si="22"/>
        <v>#N/A</v>
      </c>
    </row>
    <row r="105" spans="1:32">
      <c r="A105" s="118" t="s">
        <v>114</v>
      </c>
      <c r="B105">
        <f t="shared" ref="B105:AF105" si="23">C25*(C65/SUMIF($A$42:$A$79,$A105,C$42:C$79))</f>
        <v>1.6979949841588349</v>
      </c>
      <c r="C105">
        <f t="shared" si="23"/>
        <v>1.6255504273606214</v>
      </c>
      <c r="D105">
        <f t="shared" si="23"/>
        <v>1.6132157974340731</v>
      </c>
      <c r="E105">
        <f t="shared" si="23"/>
        <v>1.6431157261952922</v>
      </c>
      <c r="F105">
        <f t="shared" si="23"/>
        <v>1.6733429018229244</v>
      </c>
      <c r="G105">
        <f t="shared" si="23"/>
        <v>1.7035735288717575</v>
      </c>
      <c r="H105">
        <f t="shared" si="23"/>
        <v>1.7099420996549954</v>
      </c>
      <c r="I105">
        <f t="shared" si="23"/>
        <v>1.7083395209846133</v>
      </c>
      <c r="J105">
        <f t="shared" si="23"/>
        <v>1.7079755880740033</v>
      </c>
      <c r="K105">
        <f t="shared" si="23"/>
        <v>1.7057608378735316</v>
      </c>
      <c r="L105">
        <f t="shared" si="23"/>
        <v>1.6900726315083832</v>
      </c>
      <c r="M105">
        <f t="shared" si="23"/>
        <v>1.6879366288709219</v>
      </c>
      <c r="N105">
        <f t="shared" si="23"/>
        <v>1.6848296796005773</v>
      </c>
      <c r="O105">
        <f t="shared" si="23"/>
        <v>1.68194557484423</v>
      </c>
      <c r="P105">
        <f t="shared" si="23"/>
        <v>1.6766721612494659</v>
      </c>
      <c r="Q105">
        <f t="shared" si="23"/>
        <v>1.6817299604550606</v>
      </c>
      <c r="R105">
        <f t="shared" si="23"/>
        <v>1.686368191333701</v>
      </c>
      <c r="S105">
        <f t="shared" si="23"/>
        <v>1.6890521683515392</v>
      </c>
      <c r="T105">
        <f t="shared" si="23"/>
        <v>1.6906184247426714</v>
      </c>
      <c r="U105">
        <f t="shared" si="23"/>
        <v>1.6948783820196687</v>
      </c>
      <c r="V105">
        <f t="shared" si="23"/>
        <v>1.6974191131340437</v>
      </c>
      <c r="W105">
        <f t="shared" si="23"/>
        <v>1.6990694553304235</v>
      </c>
      <c r="X105">
        <f t="shared" si="23"/>
        <v>1.7021987925349982</v>
      </c>
      <c r="Y105">
        <f t="shared" si="23"/>
        <v>1.7040903773871632</v>
      </c>
      <c r="Z105">
        <f t="shared" si="23"/>
        <v>1.7051686747480099</v>
      </c>
      <c r="AA105">
        <f t="shared" si="23"/>
        <v>1.7044898645107738</v>
      </c>
      <c r="AB105">
        <f t="shared" si="23"/>
        <v>1.7069213020954772</v>
      </c>
      <c r="AC105">
        <f t="shared" si="23"/>
        <v>1.7091169430176552</v>
      </c>
      <c r="AD105">
        <f t="shared" si="23"/>
        <v>1.7122704508276465</v>
      </c>
      <c r="AE105">
        <f t="shared" si="23"/>
        <v>1.7133245687654677</v>
      </c>
      <c r="AF105">
        <f t="shared" si="23"/>
        <v>1.7143407111495985</v>
      </c>
    </row>
    <row r="106" spans="1:32">
      <c r="A106" s="118" t="s">
        <v>112</v>
      </c>
      <c r="B106">
        <f t="shared" ref="B106:AF106" si="24">C26*(C66/SUMIF($A$42:$A$79,$A106,C$42:C$79))</f>
        <v>0</v>
      </c>
      <c r="C106">
        <f t="shared" si="24"/>
        <v>0</v>
      </c>
      <c r="D106">
        <f t="shared" si="24"/>
        <v>0</v>
      </c>
      <c r="E106">
        <f t="shared" si="24"/>
        <v>0</v>
      </c>
      <c r="F106">
        <f t="shared" si="24"/>
        <v>0</v>
      </c>
      <c r="G106">
        <f t="shared" si="24"/>
        <v>0</v>
      </c>
      <c r="H106">
        <f t="shared" si="24"/>
        <v>0</v>
      </c>
      <c r="I106">
        <f t="shared" si="24"/>
        <v>0</v>
      </c>
      <c r="J106">
        <f t="shared" si="24"/>
        <v>0</v>
      </c>
      <c r="K106">
        <f t="shared" si="24"/>
        <v>0</v>
      </c>
      <c r="L106">
        <f t="shared" si="24"/>
        <v>0</v>
      </c>
      <c r="M106">
        <f t="shared" si="24"/>
        <v>0</v>
      </c>
      <c r="N106">
        <f t="shared" si="24"/>
        <v>0</v>
      </c>
      <c r="O106">
        <f t="shared" si="24"/>
        <v>0</v>
      </c>
      <c r="P106">
        <f t="shared" si="24"/>
        <v>0</v>
      </c>
      <c r="Q106">
        <f t="shared" si="24"/>
        <v>0</v>
      </c>
      <c r="R106">
        <f t="shared" si="24"/>
        <v>0</v>
      </c>
      <c r="S106">
        <f t="shared" si="24"/>
        <v>0</v>
      </c>
      <c r="T106">
        <f t="shared" si="24"/>
        <v>0</v>
      </c>
      <c r="U106">
        <f t="shared" si="24"/>
        <v>0</v>
      </c>
      <c r="V106">
        <f t="shared" si="24"/>
        <v>0</v>
      </c>
      <c r="W106">
        <f t="shared" si="24"/>
        <v>0</v>
      </c>
      <c r="X106">
        <f t="shared" si="24"/>
        <v>0</v>
      </c>
      <c r="Y106">
        <f t="shared" si="24"/>
        <v>0</v>
      </c>
      <c r="Z106">
        <f t="shared" si="24"/>
        <v>0</v>
      </c>
      <c r="AA106">
        <f t="shared" si="24"/>
        <v>0</v>
      </c>
      <c r="AB106">
        <f t="shared" si="24"/>
        <v>0</v>
      </c>
      <c r="AC106">
        <f t="shared" si="24"/>
        <v>0</v>
      </c>
      <c r="AD106">
        <f t="shared" si="24"/>
        <v>0</v>
      </c>
      <c r="AE106">
        <f t="shared" si="24"/>
        <v>0</v>
      </c>
      <c r="AF106">
        <f t="shared" si="24"/>
        <v>0</v>
      </c>
    </row>
    <row r="107" spans="1:32">
      <c r="A107" s="118" t="s">
        <v>112</v>
      </c>
      <c r="B107">
        <f t="shared" ref="B107:AF107" si="25">C27*(C67/SUMIF($A$42:$A$79,$A107,C$42:C$79))</f>
        <v>7.2935973397738598</v>
      </c>
      <c r="C107">
        <f t="shared" si="25"/>
        <v>8.4447606586824069</v>
      </c>
      <c r="D107">
        <f t="shared" si="25"/>
        <v>8.2656478137722562</v>
      </c>
      <c r="E107">
        <f t="shared" si="25"/>
        <v>8.2077391120456191</v>
      </c>
      <c r="F107">
        <f t="shared" si="25"/>
        <v>9.0273737406431245</v>
      </c>
      <c r="G107">
        <f t="shared" si="25"/>
        <v>9.8311726058838325</v>
      </c>
      <c r="H107">
        <f t="shared" si="25"/>
        <v>10.688791651886167</v>
      </c>
      <c r="I107">
        <f t="shared" si="25"/>
        <v>11.138742188097881</v>
      </c>
      <c r="J107">
        <f t="shared" si="25"/>
        <v>11.44159938282629</v>
      </c>
      <c r="K107">
        <f t="shared" si="25"/>
        <v>11.701057156826064</v>
      </c>
      <c r="L107">
        <f t="shared" si="25"/>
        <v>11.493205480207747</v>
      </c>
      <c r="M107">
        <f t="shared" si="25"/>
        <v>11.376312651057289</v>
      </c>
      <c r="N107">
        <f t="shared" si="25"/>
        <v>11.325691868715266</v>
      </c>
      <c r="O107">
        <f t="shared" si="25"/>
        <v>11.182234013279533</v>
      </c>
      <c r="P107">
        <f t="shared" si="25"/>
        <v>10.973940189396876</v>
      </c>
      <c r="Q107">
        <f t="shared" si="25"/>
        <v>10.816853129530049</v>
      </c>
      <c r="R107">
        <f t="shared" si="25"/>
        <v>10.732124925832238</v>
      </c>
      <c r="S107">
        <f t="shared" si="25"/>
        <v>10.573173928850089</v>
      </c>
      <c r="T107">
        <f t="shared" si="25"/>
        <v>10.385607250758655</v>
      </c>
      <c r="U107">
        <f t="shared" si="25"/>
        <v>10.245590103673122</v>
      </c>
      <c r="V107">
        <f t="shared" si="25"/>
        <v>10.113451813826437</v>
      </c>
      <c r="W107">
        <f t="shared" si="25"/>
        <v>10.111166277494299</v>
      </c>
      <c r="X107">
        <f t="shared" si="25"/>
        <v>10.137371804713139</v>
      </c>
      <c r="Y107">
        <f t="shared" si="25"/>
        <v>10.1490077633573</v>
      </c>
      <c r="Z107">
        <f t="shared" si="25"/>
        <v>10.124397486822579</v>
      </c>
      <c r="AA107">
        <f t="shared" si="25"/>
        <v>10.062251000732786</v>
      </c>
      <c r="AB107">
        <f t="shared" si="25"/>
        <v>10.014710947084945</v>
      </c>
      <c r="AC107">
        <f t="shared" si="25"/>
        <v>9.9819710192465312</v>
      </c>
      <c r="AD107">
        <f t="shared" si="25"/>
        <v>9.9445017472330051</v>
      </c>
      <c r="AE107">
        <f t="shared" si="25"/>
        <v>9.8761554494268005</v>
      </c>
      <c r="AF107">
        <f t="shared" si="25"/>
        <v>9.7842808210741037</v>
      </c>
    </row>
    <row r="108" spans="1:32">
      <c r="A108" s="118" t="s">
        <v>112</v>
      </c>
      <c r="B108">
        <f t="shared" ref="B108:AF108" si="26">C28*(C68/SUMIF($A$42:$A$79,$A108,C$42:C$79))</f>
        <v>17.648495335647048</v>
      </c>
      <c r="C108">
        <f t="shared" si="26"/>
        <v>21.723296410697703</v>
      </c>
      <c r="D108">
        <f t="shared" si="26"/>
        <v>22.460516080769327</v>
      </c>
      <c r="E108">
        <f t="shared" si="26"/>
        <v>24.156131501711652</v>
      </c>
      <c r="F108">
        <f t="shared" si="26"/>
        <v>25.669151561956301</v>
      </c>
      <c r="G108">
        <f t="shared" si="26"/>
        <v>26.552233012720219</v>
      </c>
      <c r="H108">
        <f t="shared" si="26"/>
        <v>26.299327310224353</v>
      </c>
      <c r="I108">
        <f t="shared" si="26"/>
        <v>26.59672820256711</v>
      </c>
      <c r="J108">
        <f t="shared" si="26"/>
        <v>26.988391923986541</v>
      </c>
      <c r="K108">
        <f t="shared" si="26"/>
        <v>27.403151799757346</v>
      </c>
      <c r="L108">
        <f t="shared" si="26"/>
        <v>27.915254419218194</v>
      </c>
      <c r="M108">
        <f t="shared" si="26"/>
        <v>27.993589624718432</v>
      </c>
      <c r="N108">
        <f t="shared" si="26"/>
        <v>28.434673520105665</v>
      </c>
      <c r="O108">
        <f t="shared" si="26"/>
        <v>28.60436578157389</v>
      </c>
      <c r="P108">
        <f t="shared" si="26"/>
        <v>28.802771476601489</v>
      </c>
      <c r="Q108">
        <f t="shared" si="26"/>
        <v>28.956969231004919</v>
      </c>
      <c r="R108">
        <f t="shared" si="26"/>
        <v>29.341638785056389</v>
      </c>
      <c r="S108">
        <f t="shared" si="26"/>
        <v>29.629754837451625</v>
      </c>
      <c r="T108">
        <f t="shared" si="26"/>
        <v>29.849832543098962</v>
      </c>
      <c r="U108">
        <f t="shared" si="26"/>
        <v>30.04957978266722</v>
      </c>
      <c r="V108">
        <f t="shared" si="26"/>
        <v>30.295230662539186</v>
      </c>
      <c r="W108">
        <f t="shared" si="26"/>
        <v>30.309456550512738</v>
      </c>
      <c r="X108">
        <f t="shared" si="26"/>
        <v>30.309628729154284</v>
      </c>
      <c r="Y108">
        <f t="shared" si="26"/>
        <v>30.355643592175984</v>
      </c>
      <c r="Z108">
        <f t="shared" si="26"/>
        <v>30.381663410080289</v>
      </c>
      <c r="AA108">
        <f t="shared" si="26"/>
        <v>30.402907061120864</v>
      </c>
      <c r="AB108">
        <f t="shared" si="26"/>
        <v>30.413603190839567</v>
      </c>
      <c r="AC108">
        <f t="shared" si="26"/>
        <v>30.497307388753686</v>
      </c>
      <c r="AD108">
        <f t="shared" si="26"/>
        <v>30.573974993894499</v>
      </c>
      <c r="AE108">
        <f t="shared" si="26"/>
        <v>30.701089346618335</v>
      </c>
      <c r="AF108">
        <f t="shared" si="26"/>
        <v>30.769011247595447</v>
      </c>
    </row>
    <row r="109" spans="1:32">
      <c r="A109" s="118" t="s">
        <v>116</v>
      </c>
      <c r="B109">
        <f t="shared" ref="B109:AF109" si="27">C29*(C69/SUMIF($A$42:$A$79,$A109,C$42:C$79))</f>
        <v>3.4951210823900012</v>
      </c>
      <c r="C109">
        <f t="shared" si="27"/>
        <v>3.2294529218049592</v>
      </c>
      <c r="D109">
        <f t="shared" si="27"/>
        <v>3.0758230567527582</v>
      </c>
      <c r="E109">
        <f t="shared" si="27"/>
        <v>3.1605305901696501</v>
      </c>
      <c r="F109">
        <f t="shared" si="27"/>
        <v>3.2439702617507975</v>
      </c>
      <c r="G109">
        <f t="shared" si="27"/>
        <v>2.5231070955139545</v>
      </c>
      <c r="H109">
        <f t="shared" si="27"/>
        <v>1.3624875782874912</v>
      </c>
      <c r="I109">
        <f t="shared" si="27"/>
        <v>1.3005267460369745</v>
      </c>
      <c r="J109">
        <f t="shared" si="27"/>
        <v>1.381034606668061</v>
      </c>
      <c r="K109">
        <f t="shared" si="27"/>
        <v>1.5225885561863168</v>
      </c>
      <c r="L109">
        <f t="shared" si="27"/>
        <v>1.6334547718844257</v>
      </c>
      <c r="M109">
        <f t="shared" si="27"/>
        <v>1.7712078463538794</v>
      </c>
      <c r="N109">
        <f t="shared" si="27"/>
        <v>1.8918866904691278</v>
      </c>
      <c r="O109">
        <f t="shared" si="27"/>
        <v>2.0137826684292257</v>
      </c>
      <c r="P109">
        <f t="shared" si="27"/>
        <v>2.1277861542854386</v>
      </c>
      <c r="Q109">
        <f t="shared" si="27"/>
        <v>2.271128598941158</v>
      </c>
      <c r="R109">
        <f t="shared" si="27"/>
        <v>2.4275218013431981</v>
      </c>
      <c r="S109">
        <f t="shared" si="27"/>
        <v>2.605654146328352</v>
      </c>
      <c r="T109">
        <f t="shared" si="27"/>
        <v>2.809923061094787</v>
      </c>
      <c r="U109">
        <f t="shared" si="27"/>
        <v>3.0557706619897029</v>
      </c>
      <c r="V109">
        <f t="shared" si="27"/>
        <v>3.3314486706415467</v>
      </c>
      <c r="W109">
        <f t="shared" si="27"/>
        <v>3.6573220061836178</v>
      </c>
      <c r="X109">
        <f t="shared" si="27"/>
        <v>4.0333469922321932</v>
      </c>
      <c r="Y109">
        <f t="shared" si="27"/>
        <v>4.4550415732350368</v>
      </c>
      <c r="Z109">
        <f t="shared" si="27"/>
        <v>4.9343768510826758</v>
      </c>
      <c r="AA109">
        <f t="shared" si="27"/>
        <v>5.4894626883539415</v>
      </c>
      <c r="AB109">
        <f t="shared" si="27"/>
        <v>6.1541404090043468</v>
      </c>
      <c r="AC109">
        <f t="shared" si="27"/>
        <v>6.9174824807749555</v>
      </c>
      <c r="AD109">
        <f t="shared" si="27"/>
        <v>7.7901746093666215</v>
      </c>
      <c r="AE109">
        <f t="shared" si="27"/>
        <v>8.7604711582847195</v>
      </c>
      <c r="AF109">
        <f t="shared" si="27"/>
        <v>9.8511138508164606</v>
      </c>
    </row>
    <row r="110" spans="1:32">
      <c r="A110" s="118" t="s">
        <v>116</v>
      </c>
      <c r="B110">
        <f t="shared" ref="B110:AF110" si="28">C30*(C70/SUMIF($A$42:$A$79,$A110,C$42:C$79))</f>
        <v>22.133574383491155</v>
      </c>
      <c r="C110">
        <f t="shared" si="28"/>
        <v>21.625804623685479</v>
      </c>
      <c r="D110">
        <f t="shared" si="28"/>
        <v>20.123558070791276</v>
      </c>
      <c r="E110">
        <f t="shared" si="28"/>
        <v>18.577693210987537</v>
      </c>
      <c r="F110">
        <f t="shared" si="28"/>
        <v>16.550985991156235</v>
      </c>
      <c r="G110">
        <f t="shared" si="28"/>
        <v>25.734727723990243</v>
      </c>
      <c r="H110">
        <f t="shared" si="28"/>
        <v>44.237594863339091</v>
      </c>
      <c r="I110">
        <f t="shared" si="28"/>
        <v>44.790746074473745</v>
      </c>
      <c r="J110">
        <f t="shared" si="28"/>
        <v>42.578796121881794</v>
      </c>
      <c r="K110">
        <f t="shared" si="28"/>
        <v>41.691275458201773</v>
      </c>
      <c r="L110">
        <f t="shared" si="28"/>
        <v>40.855082235160225</v>
      </c>
      <c r="M110">
        <f t="shared" si="28"/>
        <v>40.796505033707263</v>
      </c>
      <c r="N110">
        <f t="shared" si="28"/>
        <v>40.682388727844589</v>
      </c>
      <c r="O110">
        <f t="shared" si="28"/>
        <v>40.717195086458169</v>
      </c>
      <c r="P110">
        <f t="shared" si="28"/>
        <v>40.665656118756282</v>
      </c>
      <c r="Q110">
        <f t="shared" si="28"/>
        <v>40.979562361392219</v>
      </c>
      <c r="R110">
        <f t="shared" si="28"/>
        <v>41.169302505747986</v>
      </c>
      <c r="S110">
        <f t="shared" si="28"/>
        <v>41.302860044670531</v>
      </c>
      <c r="T110">
        <f t="shared" si="28"/>
        <v>41.407576510981734</v>
      </c>
      <c r="U110">
        <f t="shared" si="28"/>
        <v>41.568794931240205</v>
      </c>
      <c r="V110">
        <f t="shared" si="28"/>
        <v>41.600683116823042</v>
      </c>
      <c r="W110">
        <f t="shared" si="28"/>
        <v>41.633125444381683</v>
      </c>
      <c r="X110">
        <f t="shared" si="28"/>
        <v>41.650837368527846</v>
      </c>
      <c r="Y110">
        <f t="shared" si="28"/>
        <v>41.587448987572337</v>
      </c>
      <c r="Z110">
        <f t="shared" si="28"/>
        <v>41.45411308486635</v>
      </c>
      <c r="AA110">
        <f t="shared" si="28"/>
        <v>41.202980605943338</v>
      </c>
      <c r="AB110">
        <f t="shared" si="28"/>
        <v>40.94400781906387</v>
      </c>
      <c r="AC110">
        <f t="shared" si="28"/>
        <v>40.549702775240739</v>
      </c>
      <c r="AD110">
        <f t="shared" si="28"/>
        <v>40.072478677564206</v>
      </c>
      <c r="AE110">
        <f t="shared" si="28"/>
        <v>39.422592607740491</v>
      </c>
      <c r="AF110">
        <f t="shared" si="28"/>
        <v>38.66453702991258</v>
      </c>
    </row>
    <row r="111" spans="1:32">
      <c r="A111" s="118" t="s">
        <v>115</v>
      </c>
      <c r="B111">
        <f t="shared" ref="B111:AF111" si="29">C31*(C71/SUMIF($A$42:$A$79,$A111,C$42:C$79))</f>
        <v>0</v>
      </c>
      <c r="C111">
        <f t="shared" si="29"/>
        <v>0</v>
      </c>
      <c r="D111">
        <f t="shared" si="29"/>
        <v>0</v>
      </c>
      <c r="E111">
        <f t="shared" si="29"/>
        <v>0</v>
      </c>
      <c r="F111">
        <f t="shared" si="29"/>
        <v>0</v>
      </c>
      <c r="G111">
        <f t="shared" si="29"/>
        <v>0</v>
      </c>
      <c r="H111">
        <f t="shared" si="29"/>
        <v>0</v>
      </c>
      <c r="I111">
        <f t="shared" si="29"/>
        <v>0</v>
      </c>
      <c r="J111">
        <f t="shared" si="29"/>
        <v>0</v>
      </c>
      <c r="K111">
        <f t="shared" si="29"/>
        <v>0</v>
      </c>
      <c r="L111">
        <f t="shared" si="29"/>
        <v>0</v>
      </c>
      <c r="M111">
        <f t="shared" si="29"/>
        <v>0</v>
      </c>
      <c r="N111">
        <f t="shared" si="29"/>
        <v>0</v>
      </c>
      <c r="O111">
        <f t="shared" si="29"/>
        <v>0</v>
      </c>
      <c r="P111">
        <f t="shared" si="29"/>
        <v>0</v>
      </c>
      <c r="Q111">
        <f t="shared" si="29"/>
        <v>0</v>
      </c>
      <c r="R111">
        <f t="shared" si="29"/>
        <v>0</v>
      </c>
      <c r="S111">
        <f t="shared" si="29"/>
        <v>0</v>
      </c>
      <c r="T111">
        <f t="shared" si="29"/>
        <v>0</v>
      </c>
      <c r="U111">
        <f t="shared" si="29"/>
        <v>0</v>
      </c>
      <c r="V111">
        <f t="shared" si="29"/>
        <v>0</v>
      </c>
      <c r="W111">
        <f t="shared" si="29"/>
        <v>0</v>
      </c>
      <c r="X111">
        <f t="shared" si="29"/>
        <v>0</v>
      </c>
      <c r="Y111">
        <f t="shared" si="29"/>
        <v>0</v>
      </c>
      <c r="Z111">
        <f t="shared" si="29"/>
        <v>0</v>
      </c>
      <c r="AA111">
        <f t="shared" si="29"/>
        <v>0</v>
      </c>
      <c r="AB111">
        <f t="shared" si="29"/>
        <v>0</v>
      </c>
      <c r="AC111">
        <f t="shared" si="29"/>
        <v>0</v>
      </c>
      <c r="AD111">
        <f t="shared" si="29"/>
        <v>0</v>
      </c>
      <c r="AE111">
        <f t="shared" si="29"/>
        <v>0</v>
      </c>
      <c r="AF111">
        <f t="shared" si="29"/>
        <v>0</v>
      </c>
    </row>
    <row r="112" spans="1:32">
      <c r="A112" s="118" t="s">
        <v>114</v>
      </c>
      <c r="B112">
        <f t="shared" ref="B112:AF112" si="30">C32*(C72/SUMIF($A$42:$A$79,$A112,C$42:C$79))</f>
        <v>0.79832603406749414</v>
      </c>
      <c r="C112">
        <f t="shared" si="30"/>
        <v>0.88847166656555343</v>
      </c>
      <c r="D112">
        <f t="shared" si="30"/>
        <v>0.90780086082300437</v>
      </c>
      <c r="E112">
        <f t="shared" si="30"/>
        <v>0.93554559435412332</v>
      </c>
      <c r="F112">
        <f t="shared" si="30"/>
        <v>0.96987339000140083</v>
      </c>
      <c r="G112">
        <f t="shared" si="30"/>
        <v>1.0205135511691108</v>
      </c>
      <c r="H112">
        <f t="shared" si="30"/>
        <v>1.2254972026205539</v>
      </c>
      <c r="I112">
        <f t="shared" si="30"/>
        <v>1.328806757059086</v>
      </c>
      <c r="J112">
        <f t="shared" si="30"/>
        <v>1.3712183366497803</v>
      </c>
      <c r="K112">
        <f t="shared" si="30"/>
        <v>1.4093128895971148</v>
      </c>
      <c r="L112">
        <f t="shared" si="30"/>
        <v>1.4603406619550854</v>
      </c>
      <c r="M112">
        <f t="shared" si="30"/>
        <v>1.5064589584889614</v>
      </c>
      <c r="N112">
        <f t="shared" si="30"/>
        <v>1.5597121611794762</v>
      </c>
      <c r="O112">
        <f t="shared" si="30"/>
        <v>1.61010936911631</v>
      </c>
      <c r="P112">
        <f t="shared" si="30"/>
        <v>1.6621934806246006</v>
      </c>
      <c r="Q112">
        <f t="shared" si="30"/>
        <v>1.7097928668170272</v>
      </c>
      <c r="R112">
        <f t="shared" si="30"/>
        <v>1.7607919493662847</v>
      </c>
      <c r="S112">
        <f t="shared" si="30"/>
        <v>1.8112227150990188</v>
      </c>
      <c r="T112">
        <f t="shared" si="30"/>
        <v>1.8625519541791631</v>
      </c>
      <c r="U112">
        <f t="shared" si="30"/>
        <v>1.9117631404215945</v>
      </c>
      <c r="V112">
        <f t="shared" si="30"/>
        <v>1.9623740061020472</v>
      </c>
      <c r="W112">
        <f t="shared" si="30"/>
        <v>2.0074539306204353</v>
      </c>
      <c r="X112">
        <f t="shared" si="30"/>
        <v>2.0526627594745017</v>
      </c>
      <c r="Y112">
        <f t="shared" si="30"/>
        <v>2.0998767535396641</v>
      </c>
      <c r="Z112">
        <f t="shared" si="30"/>
        <v>2.1478210510898403</v>
      </c>
      <c r="AA112">
        <f t="shared" si="30"/>
        <v>2.1974404568761816</v>
      </c>
      <c r="AB112">
        <f t="shared" si="30"/>
        <v>2.2466258323031094</v>
      </c>
      <c r="AC112">
        <f t="shared" si="30"/>
        <v>2.2987921158484164</v>
      </c>
      <c r="AD112">
        <f t="shared" si="30"/>
        <v>2.351602790089462</v>
      </c>
      <c r="AE112">
        <f t="shared" si="30"/>
        <v>2.4090486480837816</v>
      </c>
      <c r="AF112">
        <f t="shared" si="30"/>
        <v>2.466798779949503</v>
      </c>
    </row>
    <row r="113" spans="1:32">
      <c r="A113" s="118" t="s">
        <v>113</v>
      </c>
      <c r="B113">
        <f t="shared" ref="B113:AF113" si="31">C33*(C73/SUMIF($A$42:$A$79,$A113,C$42:C$79))</f>
        <v>3.3522636989941179</v>
      </c>
      <c r="C113">
        <f t="shared" si="31"/>
        <v>3.5689983498989046</v>
      </c>
      <c r="D113">
        <f t="shared" si="31"/>
        <v>3.5955014669894232</v>
      </c>
      <c r="E113">
        <f t="shared" si="31"/>
        <v>3.7057737907508046</v>
      </c>
      <c r="F113">
        <f t="shared" si="31"/>
        <v>3.8147188347927616</v>
      </c>
      <c r="G113">
        <f t="shared" si="31"/>
        <v>3.9229202459510675</v>
      </c>
      <c r="H113">
        <f t="shared" si="31"/>
        <v>3.9730821035175605</v>
      </c>
      <c r="I113">
        <f t="shared" si="31"/>
        <v>3.9830163367869371</v>
      </c>
      <c r="J113">
        <f t="shared" si="31"/>
        <v>3.9811041362153667</v>
      </c>
      <c r="K113">
        <f t="shared" si="31"/>
        <v>3.9724942305417534</v>
      </c>
      <c r="L113">
        <f t="shared" si="31"/>
        <v>3.95527796151333</v>
      </c>
      <c r="M113">
        <f t="shared" si="31"/>
        <v>3.9441817106551027</v>
      </c>
      <c r="N113">
        <f t="shared" si="31"/>
        <v>3.9438981019803889</v>
      </c>
      <c r="O113">
        <f t="shared" si="31"/>
        <v>3.9367401227212806</v>
      </c>
      <c r="P113">
        <f t="shared" si="31"/>
        <v>3.9344183301377638</v>
      </c>
      <c r="Q113">
        <f t="shared" si="31"/>
        <v>3.9358291546522337</v>
      </c>
      <c r="R113">
        <f t="shared" si="31"/>
        <v>3.9474379402683897</v>
      </c>
      <c r="S113">
        <f t="shared" si="31"/>
        <v>3.9548802895310358</v>
      </c>
      <c r="T113">
        <f t="shared" si="31"/>
        <v>3.96215946282148</v>
      </c>
      <c r="U113">
        <f t="shared" si="31"/>
        <v>3.9703493549144042</v>
      </c>
      <c r="V113">
        <f t="shared" si="31"/>
        <v>3.9790861708307799</v>
      </c>
      <c r="W113">
        <f t="shared" si="31"/>
        <v>3.9853758166223257</v>
      </c>
      <c r="X113">
        <f t="shared" si="31"/>
        <v>3.9929660136602916</v>
      </c>
      <c r="Y113">
        <f t="shared" si="31"/>
        <v>4.0011606013548979</v>
      </c>
      <c r="Z113">
        <f t="shared" si="31"/>
        <v>4.0082398139263526</v>
      </c>
      <c r="AA113">
        <f t="shared" si="31"/>
        <v>4.0137276179337178</v>
      </c>
      <c r="AB113">
        <f t="shared" si="31"/>
        <v>4.0201269417414149</v>
      </c>
      <c r="AC113">
        <f t="shared" si="31"/>
        <v>4.0308857323907672</v>
      </c>
      <c r="AD113">
        <f t="shared" si="31"/>
        <v>4.0415935707859507</v>
      </c>
      <c r="AE113">
        <f t="shared" si="31"/>
        <v>4.054189378226801</v>
      </c>
      <c r="AF113">
        <f t="shared" si="31"/>
        <v>4.0655046875311607</v>
      </c>
    </row>
    <row r="114" spans="1:32">
      <c r="A114" s="118" t="s">
        <v>113</v>
      </c>
      <c r="B114">
        <f t="shared" ref="B114:AF114" si="32">C34*(C74/SUMIF($A$42:$A$79,$A114,C$42:C$79))</f>
        <v>16.970791841964648</v>
      </c>
      <c r="C114">
        <f t="shared" si="32"/>
        <v>17.878241161915611</v>
      </c>
      <c r="D114">
        <f t="shared" si="32"/>
        <v>17.668846734409531</v>
      </c>
      <c r="E114">
        <f t="shared" si="32"/>
        <v>17.80586592418037</v>
      </c>
      <c r="F114">
        <f t="shared" si="32"/>
        <v>17.985649541664539</v>
      </c>
      <c r="G114">
        <f t="shared" si="32"/>
        <v>18.219608632967041</v>
      </c>
      <c r="H114">
        <f t="shared" si="32"/>
        <v>18.362285277073166</v>
      </c>
      <c r="I114">
        <f t="shared" si="32"/>
        <v>18.373870224325103</v>
      </c>
      <c r="J114">
        <f t="shared" si="32"/>
        <v>18.357607858898881</v>
      </c>
      <c r="K114">
        <f t="shared" si="32"/>
        <v>18.340076058533178</v>
      </c>
      <c r="L114">
        <f t="shared" si="32"/>
        <v>18.20613804466031</v>
      </c>
      <c r="M114">
        <f t="shared" si="32"/>
        <v>18.163475483856214</v>
      </c>
      <c r="N114">
        <f t="shared" si="32"/>
        <v>18.132435466099075</v>
      </c>
      <c r="O114">
        <f t="shared" si="32"/>
        <v>18.091352665517402</v>
      </c>
      <c r="P114">
        <f t="shared" si="32"/>
        <v>18.020954375835387</v>
      </c>
      <c r="Q114">
        <f t="shared" si="32"/>
        <v>18.043256593048774</v>
      </c>
      <c r="R114">
        <f t="shared" si="32"/>
        <v>18.079597052590429</v>
      </c>
      <c r="S114">
        <f t="shared" si="32"/>
        <v>18.077525879481335</v>
      </c>
      <c r="T114">
        <f t="shared" si="32"/>
        <v>18.068957938372659</v>
      </c>
      <c r="U114">
        <f t="shared" si="32"/>
        <v>18.086710134533732</v>
      </c>
      <c r="V114">
        <f t="shared" si="32"/>
        <v>18.094172214785942</v>
      </c>
      <c r="W114">
        <f t="shared" si="32"/>
        <v>18.094892341930102</v>
      </c>
      <c r="X114">
        <f t="shared" si="32"/>
        <v>18.110491602027889</v>
      </c>
      <c r="Y114">
        <f t="shared" si="32"/>
        <v>18.118863305835596</v>
      </c>
      <c r="Z114">
        <f t="shared" si="32"/>
        <v>18.115270584721333</v>
      </c>
      <c r="AA114">
        <f t="shared" si="32"/>
        <v>18.093599701865031</v>
      </c>
      <c r="AB114">
        <f t="shared" si="32"/>
        <v>18.099316141831334</v>
      </c>
      <c r="AC114">
        <f t="shared" si="32"/>
        <v>18.107731389192757</v>
      </c>
      <c r="AD114">
        <f t="shared" si="32"/>
        <v>18.121996341715885</v>
      </c>
      <c r="AE114">
        <f t="shared" si="32"/>
        <v>18.118030125888509</v>
      </c>
      <c r="AF114">
        <f t="shared" si="32"/>
        <v>18.107233923980669</v>
      </c>
    </row>
    <row r="115" spans="1:32">
      <c r="A115" s="118" t="s">
        <v>853</v>
      </c>
      <c r="B115">
        <f t="shared" ref="B115:AF115" si="33">C35*(C75/SUMIF($A$42:$A$79,$A115,C$42:C$79))</f>
        <v>5.5431182745720537</v>
      </c>
      <c r="C115">
        <f t="shared" si="33"/>
        <v>6.0831622638345388</v>
      </c>
      <c r="D115">
        <f t="shared" si="33"/>
        <v>6.1884391646698411</v>
      </c>
      <c r="E115">
        <f t="shared" si="33"/>
        <v>6.3007701437581733</v>
      </c>
      <c r="F115">
        <f t="shared" si="33"/>
        <v>6.402167100862127</v>
      </c>
      <c r="G115">
        <f t="shared" si="33"/>
        <v>6.5323885533348216</v>
      </c>
      <c r="H115">
        <f t="shared" si="33"/>
        <v>6.6490697222863773</v>
      </c>
      <c r="I115">
        <f t="shared" si="33"/>
        <v>6.7382890590488564</v>
      </c>
      <c r="J115">
        <f t="shared" si="33"/>
        <v>6.7903099183789957</v>
      </c>
      <c r="K115">
        <f t="shared" si="33"/>
        <v>6.8482645067343029</v>
      </c>
      <c r="L115">
        <f t="shared" si="33"/>
        <v>6.894068854913411</v>
      </c>
      <c r="M115">
        <f t="shared" si="33"/>
        <v>6.90479832313516</v>
      </c>
      <c r="N115">
        <f t="shared" si="33"/>
        <v>6.9601100005043364</v>
      </c>
      <c r="O115">
        <f t="shared" si="33"/>
        <v>7.0071749534179499</v>
      </c>
      <c r="P115">
        <f t="shared" si="33"/>
        <v>7.0893450803972993</v>
      </c>
      <c r="Q115">
        <f t="shared" si="33"/>
        <v>7.1237482974392279</v>
      </c>
      <c r="R115">
        <f t="shared" si="33"/>
        <v>7.1830080474819047</v>
      </c>
      <c r="S115">
        <f t="shared" si="33"/>
        <v>7.2401670887308649</v>
      </c>
      <c r="T115">
        <f t="shared" si="33"/>
        <v>7.3130230094582904</v>
      </c>
      <c r="U115">
        <f t="shared" si="33"/>
        <v>7.3797649715727518</v>
      </c>
      <c r="V115">
        <f t="shared" si="33"/>
        <v>7.4663520795833707</v>
      </c>
      <c r="W115">
        <f t="shared" si="33"/>
        <v>7.5529987563341132</v>
      </c>
      <c r="X115">
        <f t="shared" si="33"/>
        <v>7.6331294162123937</v>
      </c>
      <c r="Y115">
        <f t="shared" si="33"/>
        <v>7.7420054040896673</v>
      </c>
      <c r="Z115">
        <f t="shared" si="33"/>
        <v>7.8441553943890039</v>
      </c>
      <c r="AA115">
        <f t="shared" si="33"/>
        <v>7.9675568994735366</v>
      </c>
      <c r="AB115">
        <f t="shared" si="33"/>
        <v>8.0617405399674347</v>
      </c>
      <c r="AC115">
        <f t="shared" si="33"/>
        <v>8.1696176887728917</v>
      </c>
      <c r="AD115">
        <f t="shared" si="33"/>
        <v>8.2699953476122356</v>
      </c>
      <c r="AE115">
        <f t="shared" si="33"/>
        <v>8.397624824398715</v>
      </c>
      <c r="AF115">
        <f t="shared" si="33"/>
        <v>8.5261729337068939</v>
      </c>
    </row>
    <row r="116" spans="1:32">
      <c r="A116" s="118" t="s">
        <v>853</v>
      </c>
      <c r="B116">
        <f t="shared" ref="B116:AF116" si="34">C36*(C76/SUMIF($A$42:$A$79,$A116,C$42:C$79))</f>
        <v>18.402943109545298</v>
      </c>
      <c r="C116">
        <f t="shared" si="34"/>
        <v>19.289765802772678</v>
      </c>
      <c r="D116">
        <f t="shared" si="34"/>
        <v>19.253276177312177</v>
      </c>
      <c r="E116">
        <f t="shared" si="34"/>
        <v>19.440884478194857</v>
      </c>
      <c r="F116">
        <f t="shared" si="34"/>
        <v>19.674646178610764</v>
      </c>
      <c r="G116">
        <f t="shared" si="34"/>
        <v>19.928159023904051</v>
      </c>
      <c r="H116">
        <f t="shared" si="34"/>
        <v>19.996099845068859</v>
      </c>
      <c r="I116">
        <f t="shared" si="34"/>
        <v>19.929597412768423</v>
      </c>
      <c r="J116">
        <f t="shared" si="34"/>
        <v>19.856665323926915</v>
      </c>
      <c r="K116">
        <f t="shared" si="34"/>
        <v>19.770947228984337</v>
      </c>
      <c r="L116">
        <f t="shared" si="34"/>
        <v>19.626919367377564</v>
      </c>
      <c r="M116">
        <f t="shared" si="34"/>
        <v>19.532910494369698</v>
      </c>
      <c r="N116">
        <f t="shared" si="34"/>
        <v>19.454342888538214</v>
      </c>
      <c r="O116">
        <f t="shared" si="34"/>
        <v>19.359832426074004</v>
      </c>
      <c r="P116">
        <f t="shared" si="34"/>
        <v>19.231290052826235</v>
      </c>
      <c r="Q116">
        <f t="shared" si="34"/>
        <v>19.18714692398812</v>
      </c>
      <c r="R116">
        <f t="shared" si="34"/>
        <v>19.161587872279263</v>
      </c>
      <c r="S116">
        <f t="shared" si="34"/>
        <v>19.106201025007461</v>
      </c>
      <c r="T116">
        <f t="shared" si="34"/>
        <v>19.03353119273876</v>
      </c>
      <c r="U116">
        <f t="shared" si="34"/>
        <v>18.97308922526242</v>
      </c>
      <c r="V116">
        <f t="shared" si="34"/>
        <v>18.900228235524544</v>
      </c>
      <c r="W116">
        <f t="shared" si="34"/>
        <v>18.815868466996051</v>
      </c>
      <c r="X116">
        <f t="shared" si="34"/>
        <v>18.747083691008385</v>
      </c>
      <c r="Y116">
        <f t="shared" si="34"/>
        <v>18.65047802629709</v>
      </c>
      <c r="Z116">
        <f t="shared" si="34"/>
        <v>18.553879803340056</v>
      </c>
      <c r="AA116">
        <f t="shared" si="34"/>
        <v>18.425660601145189</v>
      </c>
      <c r="AB116">
        <f t="shared" si="34"/>
        <v>18.336258925879484</v>
      </c>
      <c r="AC116">
        <f t="shared" si="34"/>
        <v>18.247515075850394</v>
      </c>
      <c r="AD116">
        <f t="shared" si="34"/>
        <v>18.165181464505469</v>
      </c>
      <c r="AE116">
        <f t="shared" si="34"/>
        <v>18.05752214005901</v>
      </c>
      <c r="AF116">
        <f t="shared" si="34"/>
        <v>17.937185818580947</v>
      </c>
    </row>
    <row r="117" spans="1:32">
      <c r="A117" s="118" t="s">
        <v>854</v>
      </c>
      <c r="B117">
        <f t="shared" ref="B117:AF117" si="35">C37*(C77/SUMIF($A$42:$A$79,$A117,C$42:C$79))</f>
        <v>0</v>
      </c>
      <c r="C117">
        <f t="shared" si="35"/>
        <v>0</v>
      </c>
      <c r="D117">
        <f t="shared" si="35"/>
        <v>0</v>
      </c>
      <c r="E117">
        <f t="shared" si="35"/>
        <v>0</v>
      </c>
      <c r="F117">
        <f t="shared" si="35"/>
        <v>0</v>
      </c>
      <c r="G117">
        <f t="shared" si="35"/>
        <v>0</v>
      </c>
      <c r="H117">
        <f t="shared" si="35"/>
        <v>0</v>
      </c>
      <c r="I117">
        <f t="shared" si="35"/>
        <v>0</v>
      </c>
      <c r="J117">
        <f t="shared" si="35"/>
        <v>0</v>
      </c>
      <c r="K117">
        <f t="shared" si="35"/>
        <v>0</v>
      </c>
      <c r="L117">
        <f t="shared" si="35"/>
        <v>0</v>
      </c>
      <c r="M117">
        <f t="shared" si="35"/>
        <v>0</v>
      </c>
      <c r="N117">
        <f t="shared" si="35"/>
        <v>0</v>
      </c>
      <c r="O117">
        <f t="shared" si="35"/>
        <v>0</v>
      </c>
      <c r="P117">
        <f t="shared" si="35"/>
        <v>0</v>
      </c>
      <c r="Q117">
        <f t="shared" si="35"/>
        <v>0</v>
      </c>
      <c r="R117">
        <f t="shared" si="35"/>
        <v>0</v>
      </c>
      <c r="S117">
        <f t="shared" si="35"/>
        <v>0</v>
      </c>
      <c r="T117">
        <f t="shared" si="35"/>
        <v>0</v>
      </c>
      <c r="U117">
        <f t="shared" si="35"/>
        <v>0</v>
      </c>
      <c r="V117">
        <f t="shared" si="35"/>
        <v>0</v>
      </c>
      <c r="W117">
        <f t="shared" si="35"/>
        <v>0</v>
      </c>
      <c r="X117">
        <f t="shared" si="35"/>
        <v>0</v>
      </c>
      <c r="Y117">
        <f t="shared" si="35"/>
        <v>0</v>
      </c>
      <c r="Z117">
        <f t="shared" si="35"/>
        <v>0</v>
      </c>
      <c r="AA117">
        <f t="shared" si="35"/>
        <v>0</v>
      </c>
      <c r="AB117">
        <f t="shared" si="35"/>
        <v>0</v>
      </c>
      <c r="AC117">
        <f t="shared" si="35"/>
        <v>0</v>
      </c>
      <c r="AD117">
        <f t="shared" si="35"/>
        <v>0</v>
      </c>
      <c r="AE117">
        <f t="shared" si="35"/>
        <v>0</v>
      </c>
      <c r="AF117">
        <f t="shared" si="35"/>
        <v>0</v>
      </c>
    </row>
    <row r="118" spans="1:32">
      <c r="A118" s="118" t="s">
        <v>854</v>
      </c>
      <c r="B118">
        <f t="shared" ref="B118:AF118" si="36">C38*(C78/SUMIF($A$42:$A$79,$A118,C$42:C$79))</f>
        <v>1.0840379830057956</v>
      </c>
      <c r="C118">
        <f t="shared" si="36"/>
        <v>1.567641804910038</v>
      </c>
      <c r="D118">
        <f t="shared" si="36"/>
        <v>1.7951375023852223</v>
      </c>
      <c r="E118">
        <f t="shared" si="36"/>
        <v>2.1098558812071251</v>
      </c>
      <c r="F118">
        <f t="shared" si="36"/>
        <v>2.471334054194342</v>
      </c>
      <c r="G118">
        <f t="shared" si="36"/>
        <v>2.8808087795811752</v>
      </c>
      <c r="H118">
        <f t="shared" si="36"/>
        <v>3.1988705407981275</v>
      </c>
      <c r="I118">
        <f t="shared" si="36"/>
        <v>3.4962095000399094</v>
      </c>
      <c r="J118">
        <f t="shared" si="36"/>
        <v>3.7947604388429892</v>
      </c>
      <c r="K118">
        <f t="shared" si="36"/>
        <v>4.0939637830685047</v>
      </c>
      <c r="L118">
        <f t="shared" si="36"/>
        <v>4.3290861822604105</v>
      </c>
      <c r="M118">
        <f t="shared" si="36"/>
        <v>4.6149169360656064</v>
      </c>
      <c r="N118">
        <f t="shared" si="36"/>
        <v>4.9043893569268739</v>
      </c>
      <c r="O118">
        <f t="shared" si="36"/>
        <v>5.1831401236622465</v>
      </c>
      <c r="P118">
        <f t="shared" si="36"/>
        <v>5.4332828375891058</v>
      </c>
      <c r="Q118">
        <f t="shared" si="36"/>
        <v>5.7241776566475338</v>
      </c>
      <c r="R118">
        <f t="shared" si="36"/>
        <v>6.0105096142813732</v>
      </c>
      <c r="S118">
        <f t="shared" si="36"/>
        <v>6.2534091414790716</v>
      </c>
      <c r="T118">
        <f t="shared" si="36"/>
        <v>6.4670462124042372</v>
      </c>
      <c r="U118">
        <f t="shared" si="36"/>
        <v>6.6826741197896755</v>
      </c>
      <c r="V118">
        <f t="shared" si="36"/>
        <v>6.8779107665263597</v>
      </c>
      <c r="W118">
        <f t="shared" si="36"/>
        <v>7.0515141708579918</v>
      </c>
      <c r="X118">
        <f t="shared" si="36"/>
        <v>7.2203058007328895</v>
      </c>
      <c r="Y118">
        <f t="shared" si="36"/>
        <v>7.378239013864281</v>
      </c>
      <c r="Z118">
        <f t="shared" si="36"/>
        <v>7.5188629498162536</v>
      </c>
      <c r="AA118">
        <f t="shared" si="36"/>
        <v>7.6398445954182383</v>
      </c>
      <c r="AB118">
        <f t="shared" si="36"/>
        <v>7.7648176807127971</v>
      </c>
      <c r="AC118">
        <f t="shared" si="36"/>
        <v>7.8908028806217656</v>
      </c>
      <c r="AD118">
        <f t="shared" si="36"/>
        <v>8.0073986801784685</v>
      </c>
      <c r="AE118">
        <f t="shared" si="36"/>
        <v>8.1149864104605296</v>
      </c>
      <c r="AF118">
        <f t="shared" si="36"/>
        <v>8.1989974527376379</v>
      </c>
    </row>
    <row r="119" spans="1:32">
      <c r="A119" s="118"/>
      <c r="B119" t="e">
        <f t="shared" ref="B119:AF119" si="37">C39*(C79/SUMIF($A$42:$A$79,$A119,C$42:C$79))</f>
        <v>#DIV/0!</v>
      </c>
      <c r="C119" t="e">
        <f t="shared" si="37"/>
        <v>#DIV/0!</v>
      </c>
      <c r="D119" t="e">
        <f t="shared" si="37"/>
        <v>#DIV/0!</v>
      </c>
      <c r="E119" t="e">
        <f t="shared" si="37"/>
        <v>#DIV/0!</v>
      </c>
      <c r="F119" t="e">
        <f t="shared" si="37"/>
        <v>#DIV/0!</v>
      </c>
      <c r="G119" t="e">
        <f t="shared" si="37"/>
        <v>#DIV/0!</v>
      </c>
      <c r="H119" t="e">
        <f t="shared" si="37"/>
        <v>#DIV/0!</v>
      </c>
      <c r="I119" t="e">
        <f t="shared" si="37"/>
        <v>#DIV/0!</v>
      </c>
      <c r="J119" t="e">
        <f t="shared" si="37"/>
        <v>#DIV/0!</v>
      </c>
      <c r="K119" t="e">
        <f t="shared" si="37"/>
        <v>#DIV/0!</v>
      </c>
      <c r="L119" t="e">
        <f t="shared" si="37"/>
        <v>#DIV/0!</v>
      </c>
      <c r="M119" t="e">
        <f t="shared" si="37"/>
        <v>#DIV/0!</v>
      </c>
      <c r="N119" t="e">
        <f t="shared" si="37"/>
        <v>#DIV/0!</v>
      </c>
      <c r="O119" t="e">
        <f t="shared" si="37"/>
        <v>#DIV/0!</v>
      </c>
      <c r="P119" t="e">
        <f t="shared" si="37"/>
        <v>#DIV/0!</v>
      </c>
      <c r="Q119" t="e">
        <f t="shared" si="37"/>
        <v>#DIV/0!</v>
      </c>
      <c r="R119" t="e">
        <f t="shared" si="37"/>
        <v>#DIV/0!</v>
      </c>
      <c r="S119" t="e">
        <f t="shared" si="37"/>
        <v>#DIV/0!</v>
      </c>
      <c r="T119" t="e">
        <f t="shared" si="37"/>
        <v>#DIV/0!</v>
      </c>
      <c r="U119" t="e">
        <f t="shared" si="37"/>
        <v>#DIV/0!</v>
      </c>
      <c r="V119" t="e">
        <f t="shared" si="37"/>
        <v>#DIV/0!</v>
      </c>
      <c r="W119" t="e">
        <f t="shared" si="37"/>
        <v>#DIV/0!</v>
      </c>
      <c r="X119" t="e">
        <f t="shared" si="37"/>
        <v>#DIV/0!</v>
      </c>
      <c r="Y119" t="e">
        <f t="shared" si="37"/>
        <v>#DIV/0!</v>
      </c>
      <c r="Z119" t="e">
        <f t="shared" si="37"/>
        <v>#DIV/0!</v>
      </c>
      <c r="AA119" t="e">
        <f t="shared" si="37"/>
        <v>#DIV/0!</v>
      </c>
      <c r="AB119" t="e">
        <f t="shared" si="37"/>
        <v>#DIV/0!</v>
      </c>
      <c r="AC119" t="e">
        <f t="shared" si="37"/>
        <v>#DIV/0!</v>
      </c>
      <c r="AD119" t="e">
        <f t="shared" si="37"/>
        <v>#DIV/0!</v>
      </c>
      <c r="AE119" t="e">
        <f t="shared" si="37"/>
        <v>#DIV/0!</v>
      </c>
      <c r="AF119" t="e">
        <f t="shared" si="37"/>
        <v>#DIV/0!</v>
      </c>
    </row>
    <row r="120" spans="1:32">
      <c r="D120"/>
    </row>
    <row r="121" spans="1:32">
      <c r="D121"/>
    </row>
    <row r="122" spans="1:32">
      <c r="D122"/>
    </row>
    <row r="123" spans="1:32">
      <c r="D123"/>
    </row>
    <row r="124" spans="1:32">
      <c r="D124"/>
    </row>
    <row r="125" spans="1:32">
      <c r="D125"/>
    </row>
    <row r="126" spans="1:32">
      <c r="D126"/>
    </row>
    <row r="127" spans="1:32">
      <c r="D127"/>
    </row>
    <row r="128" spans="1:32">
      <c r="D128"/>
    </row>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row r="184" customFormat="1"/>
    <row r="185" customFormat="1"/>
    <row r="186" customFormat="1"/>
    <row r="187" customFormat="1"/>
    <row r="188" customFormat="1"/>
    <row r="189" customFormat="1"/>
    <row r="190" customFormat="1"/>
    <row r="191" customFormat="1"/>
    <row r="192" customFormat="1"/>
    <row r="193" customFormat="1"/>
    <row r="194" customFormat="1"/>
    <row r="195" customFormat="1"/>
    <row r="196" customFormat="1"/>
    <row r="197" customFormat="1"/>
    <row r="198" customFormat="1"/>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L83"/>
  <sheetViews>
    <sheetView workbookViewId="0"/>
  </sheetViews>
  <sheetFormatPr defaultRowHeight="12.5"/>
  <cols>
    <col min="1" max="1" width="41.7265625" style="85" customWidth="1"/>
    <col min="2" max="32" width="8.81640625" style="85" hidden="1" customWidth="1"/>
    <col min="33" max="35" width="8.81640625" style="85" bestFit="1" customWidth="1"/>
    <col min="36" max="37" width="8.81640625" style="85" customWidth="1"/>
    <col min="38" max="245" width="9.08984375" style="85"/>
    <col min="246" max="246" width="37.7265625" style="85" customWidth="1"/>
    <col min="247" max="273" width="12.08984375" style="85" customWidth="1"/>
    <col min="274" max="274" width="12.7265625" style="85" customWidth="1"/>
    <col min="275" max="276" width="9.08984375" style="85"/>
    <col min="277" max="278" width="13.36328125" style="85" customWidth="1"/>
    <col min="279" max="279" width="13.81640625" style="85" customWidth="1"/>
    <col min="280" max="501" width="9.08984375" style="85"/>
    <col min="502" max="502" width="37.7265625" style="85" customWidth="1"/>
    <col min="503" max="529" width="12.08984375" style="85" customWidth="1"/>
    <col min="530" max="530" width="12.7265625" style="85" customWidth="1"/>
    <col min="531" max="532" width="9.08984375" style="85"/>
    <col min="533" max="534" width="13.36328125" style="85" customWidth="1"/>
    <col min="535" max="535" width="13.81640625" style="85" customWidth="1"/>
    <col min="536" max="757" width="9.08984375" style="85"/>
    <col min="758" max="758" width="37.7265625" style="85" customWidth="1"/>
    <col min="759" max="785" width="12.08984375" style="85" customWidth="1"/>
    <col min="786" max="786" width="12.7265625" style="85" customWidth="1"/>
    <col min="787" max="788" width="9.08984375" style="85"/>
    <col min="789" max="790" width="13.36328125" style="85" customWidth="1"/>
    <col min="791" max="791" width="13.81640625" style="85" customWidth="1"/>
    <col min="792" max="1013" width="9.08984375" style="85"/>
    <col min="1014" max="1014" width="37.7265625" style="85" customWidth="1"/>
    <col min="1015" max="1041" width="12.08984375" style="85" customWidth="1"/>
    <col min="1042" max="1042" width="12.7265625" style="85" customWidth="1"/>
    <col min="1043" max="1044" width="9.08984375" style="85"/>
    <col min="1045" max="1046" width="13.36328125" style="85" customWidth="1"/>
    <col min="1047" max="1047" width="13.81640625" style="85" customWidth="1"/>
    <col min="1048" max="1269" width="9.08984375" style="85"/>
    <col min="1270" max="1270" width="37.7265625" style="85" customWidth="1"/>
    <col min="1271" max="1297" width="12.08984375" style="85" customWidth="1"/>
    <col min="1298" max="1298" width="12.7265625" style="85" customWidth="1"/>
    <col min="1299" max="1300" width="9.08984375" style="85"/>
    <col min="1301" max="1302" width="13.36328125" style="85" customWidth="1"/>
    <col min="1303" max="1303" width="13.81640625" style="85" customWidth="1"/>
    <col min="1304" max="1525" width="9.08984375" style="85"/>
    <col min="1526" max="1526" width="37.7265625" style="85" customWidth="1"/>
    <col min="1527" max="1553" width="12.08984375" style="85" customWidth="1"/>
    <col min="1554" max="1554" width="12.7265625" style="85" customWidth="1"/>
    <col min="1555" max="1556" width="9.08984375" style="85"/>
    <col min="1557" max="1558" width="13.36328125" style="85" customWidth="1"/>
    <col min="1559" max="1559" width="13.81640625" style="85" customWidth="1"/>
    <col min="1560" max="1781" width="9.08984375" style="85"/>
    <col min="1782" max="1782" width="37.7265625" style="85" customWidth="1"/>
    <col min="1783" max="1809" width="12.08984375" style="85" customWidth="1"/>
    <col min="1810" max="1810" width="12.7265625" style="85" customWidth="1"/>
    <col min="1811" max="1812" width="9.08984375" style="85"/>
    <col min="1813" max="1814" width="13.36328125" style="85" customWidth="1"/>
    <col min="1815" max="1815" width="13.81640625" style="85" customWidth="1"/>
    <col min="1816" max="2037" width="9.08984375" style="85"/>
    <col min="2038" max="2038" width="37.7265625" style="85" customWidth="1"/>
    <col min="2039" max="2065" width="12.08984375" style="85" customWidth="1"/>
    <col min="2066" max="2066" width="12.7265625" style="85" customWidth="1"/>
    <col min="2067" max="2068" width="9.08984375" style="85"/>
    <col min="2069" max="2070" width="13.36328125" style="85" customWidth="1"/>
    <col min="2071" max="2071" width="13.81640625" style="85" customWidth="1"/>
    <col min="2072" max="2293" width="9.08984375" style="85"/>
    <col min="2294" max="2294" width="37.7265625" style="85" customWidth="1"/>
    <col min="2295" max="2321" width="12.08984375" style="85" customWidth="1"/>
    <col min="2322" max="2322" width="12.7265625" style="85" customWidth="1"/>
    <col min="2323" max="2324" width="9.08984375" style="85"/>
    <col min="2325" max="2326" width="13.36328125" style="85" customWidth="1"/>
    <col min="2327" max="2327" width="13.81640625" style="85" customWidth="1"/>
    <col min="2328" max="2549" width="9.08984375" style="85"/>
    <col min="2550" max="2550" width="37.7265625" style="85" customWidth="1"/>
    <col min="2551" max="2577" width="12.08984375" style="85" customWidth="1"/>
    <col min="2578" max="2578" width="12.7265625" style="85" customWidth="1"/>
    <col min="2579" max="2580" width="9.08984375" style="85"/>
    <col min="2581" max="2582" width="13.36328125" style="85" customWidth="1"/>
    <col min="2583" max="2583" width="13.81640625" style="85" customWidth="1"/>
    <col min="2584" max="2805" width="9.08984375" style="85"/>
    <col min="2806" max="2806" width="37.7265625" style="85" customWidth="1"/>
    <col min="2807" max="2833" width="12.08984375" style="85" customWidth="1"/>
    <col min="2834" max="2834" width="12.7265625" style="85" customWidth="1"/>
    <col min="2835" max="2836" width="9.08984375" style="85"/>
    <col min="2837" max="2838" width="13.36328125" style="85" customWidth="1"/>
    <col min="2839" max="2839" width="13.81640625" style="85" customWidth="1"/>
    <col min="2840" max="3061" width="9.08984375" style="85"/>
    <col min="3062" max="3062" width="37.7265625" style="85" customWidth="1"/>
    <col min="3063" max="3089" width="12.08984375" style="85" customWidth="1"/>
    <col min="3090" max="3090" width="12.7265625" style="85" customWidth="1"/>
    <col min="3091" max="3092" width="9.08984375" style="85"/>
    <col min="3093" max="3094" width="13.36328125" style="85" customWidth="1"/>
    <col min="3095" max="3095" width="13.81640625" style="85" customWidth="1"/>
    <col min="3096" max="3317" width="9.08984375" style="85"/>
    <col min="3318" max="3318" width="37.7265625" style="85" customWidth="1"/>
    <col min="3319" max="3345" width="12.08984375" style="85" customWidth="1"/>
    <col min="3346" max="3346" width="12.7265625" style="85" customWidth="1"/>
    <col min="3347" max="3348" width="9.08984375" style="85"/>
    <col min="3349" max="3350" width="13.36328125" style="85" customWidth="1"/>
    <col min="3351" max="3351" width="13.81640625" style="85" customWidth="1"/>
    <col min="3352" max="3573" width="9.08984375" style="85"/>
    <col min="3574" max="3574" width="37.7265625" style="85" customWidth="1"/>
    <col min="3575" max="3601" width="12.08984375" style="85" customWidth="1"/>
    <col min="3602" max="3602" width="12.7265625" style="85" customWidth="1"/>
    <col min="3603" max="3604" width="9.08984375" style="85"/>
    <col min="3605" max="3606" width="13.36328125" style="85" customWidth="1"/>
    <col min="3607" max="3607" width="13.81640625" style="85" customWidth="1"/>
    <col min="3608" max="3829" width="9.08984375" style="85"/>
    <col min="3830" max="3830" width="37.7265625" style="85" customWidth="1"/>
    <col min="3831" max="3857" width="12.08984375" style="85" customWidth="1"/>
    <col min="3858" max="3858" width="12.7265625" style="85" customWidth="1"/>
    <col min="3859" max="3860" width="9.08984375" style="85"/>
    <col min="3861" max="3862" width="13.36328125" style="85" customWidth="1"/>
    <col min="3863" max="3863" width="13.81640625" style="85" customWidth="1"/>
    <col min="3864" max="4085" width="9.08984375" style="85"/>
    <col min="4086" max="4086" width="37.7265625" style="85" customWidth="1"/>
    <col min="4087" max="4113" width="12.08984375" style="85" customWidth="1"/>
    <col min="4114" max="4114" width="12.7265625" style="85" customWidth="1"/>
    <col min="4115" max="4116" width="9.08984375" style="85"/>
    <col min="4117" max="4118" width="13.36328125" style="85" customWidth="1"/>
    <col min="4119" max="4119" width="13.81640625" style="85" customWidth="1"/>
    <col min="4120" max="4341" width="9.08984375" style="85"/>
    <col min="4342" max="4342" width="37.7265625" style="85" customWidth="1"/>
    <col min="4343" max="4369" width="12.08984375" style="85" customWidth="1"/>
    <col min="4370" max="4370" width="12.7265625" style="85" customWidth="1"/>
    <col min="4371" max="4372" width="9.08984375" style="85"/>
    <col min="4373" max="4374" width="13.36328125" style="85" customWidth="1"/>
    <col min="4375" max="4375" width="13.81640625" style="85" customWidth="1"/>
    <col min="4376" max="4597" width="9.08984375" style="85"/>
    <col min="4598" max="4598" width="37.7265625" style="85" customWidth="1"/>
    <col min="4599" max="4625" width="12.08984375" style="85" customWidth="1"/>
    <col min="4626" max="4626" width="12.7265625" style="85" customWidth="1"/>
    <col min="4627" max="4628" width="9.08984375" style="85"/>
    <col min="4629" max="4630" width="13.36328125" style="85" customWidth="1"/>
    <col min="4631" max="4631" width="13.81640625" style="85" customWidth="1"/>
    <col min="4632" max="4853" width="9.08984375" style="85"/>
    <col min="4854" max="4854" width="37.7265625" style="85" customWidth="1"/>
    <col min="4855" max="4881" width="12.08984375" style="85" customWidth="1"/>
    <col min="4882" max="4882" width="12.7265625" style="85" customWidth="1"/>
    <col min="4883" max="4884" width="9.08984375" style="85"/>
    <col min="4885" max="4886" width="13.36328125" style="85" customWidth="1"/>
    <col min="4887" max="4887" width="13.81640625" style="85" customWidth="1"/>
    <col min="4888" max="5109" width="9.08984375" style="85"/>
    <col min="5110" max="5110" width="37.7265625" style="85" customWidth="1"/>
    <col min="5111" max="5137" width="12.08984375" style="85" customWidth="1"/>
    <col min="5138" max="5138" width="12.7265625" style="85" customWidth="1"/>
    <col min="5139" max="5140" width="9.08984375" style="85"/>
    <col min="5141" max="5142" width="13.36328125" style="85" customWidth="1"/>
    <col min="5143" max="5143" width="13.81640625" style="85" customWidth="1"/>
    <col min="5144" max="5365" width="9.08984375" style="85"/>
    <col min="5366" max="5366" width="37.7265625" style="85" customWidth="1"/>
    <col min="5367" max="5393" width="12.08984375" style="85" customWidth="1"/>
    <col min="5394" max="5394" width="12.7265625" style="85" customWidth="1"/>
    <col min="5395" max="5396" width="9.08984375" style="85"/>
    <col min="5397" max="5398" width="13.36328125" style="85" customWidth="1"/>
    <col min="5399" max="5399" width="13.81640625" style="85" customWidth="1"/>
    <col min="5400" max="5621" width="9.08984375" style="85"/>
    <col min="5622" max="5622" width="37.7265625" style="85" customWidth="1"/>
    <col min="5623" max="5649" width="12.08984375" style="85" customWidth="1"/>
    <col min="5650" max="5650" width="12.7265625" style="85" customWidth="1"/>
    <col min="5651" max="5652" width="9.08984375" style="85"/>
    <col min="5653" max="5654" width="13.36328125" style="85" customWidth="1"/>
    <col min="5655" max="5655" width="13.81640625" style="85" customWidth="1"/>
    <col min="5656" max="5877" width="9.08984375" style="85"/>
    <col min="5878" max="5878" width="37.7265625" style="85" customWidth="1"/>
    <col min="5879" max="5905" width="12.08984375" style="85" customWidth="1"/>
    <col min="5906" max="5906" width="12.7265625" style="85" customWidth="1"/>
    <col min="5907" max="5908" width="9.08984375" style="85"/>
    <col min="5909" max="5910" width="13.36328125" style="85" customWidth="1"/>
    <col min="5911" max="5911" width="13.81640625" style="85" customWidth="1"/>
    <col min="5912" max="6133" width="9.08984375" style="85"/>
    <col min="6134" max="6134" width="37.7265625" style="85" customWidth="1"/>
    <col min="6135" max="6161" width="12.08984375" style="85" customWidth="1"/>
    <col min="6162" max="6162" width="12.7265625" style="85" customWidth="1"/>
    <col min="6163" max="6164" width="9.08984375" style="85"/>
    <col min="6165" max="6166" width="13.36328125" style="85" customWidth="1"/>
    <col min="6167" max="6167" width="13.81640625" style="85" customWidth="1"/>
    <col min="6168" max="6389" width="9.08984375" style="85"/>
    <col min="6390" max="6390" width="37.7265625" style="85" customWidth="1"/>
    <col min="6391" max="6417" width="12.08984375" style="85" customWidth="1"/>
    <col min="6418" max="6418" width="12.7265625" style="85" customWidth="1"/>
    <col min="6419" max="6420" width="9.08984375" style="85"/>
    <col min="6421" max="6422" width="13.36328125" style="85" customWidth="1"/>
    <col min="6423" max="6423" width="13.81640625" style="85" customWidth="1"/>
    <col min="6424" max="6645" width="9.08984375" style="85"/>
    <col min="6646" max="6646" width="37.7265625" style="85" customWidth="1"/>
    <col min="6647" max="6673" width="12.08984375" style="85" customWidth="1"/>
    <col min="6674" max="6674" width="12.7265625" style="85" customWidth="1"/>
    <col min="6675" max="6676" width="9.08984375" style="85"/>
    <col min="6677" max="6678" width="13.36328125" style="85" customWidth="1"/>
    <col min="6679" max="6679" width="13.81640625" style="85" customWidth="1"/>
    <col min="6680" max="6901" width="9.08984375" style="85"/>
    <col min="6902" max="6902" width="37.7265625" style="85" customWidth="1"/>
    <col min="6903" max="6929" width="12.08984375" style="85" customWidth="1"/>
    <col min="6930" max="6930" width="12.7265625" style="85" customWidth="1"/>
    <col min="6931" max="6932" width="9.08984375" style="85"/>
    <col min="6933" max="6934" width="13.36328125" style="85" customWidth="1"/>
    <col min="6935" max="6935" width="13.81640625" style="85" customWidth="1"/>
    <col min="6936" max="7157" width="9.08984375" style="85"/>
    <col min="7158" max="7158" width="37.7265625" style="85" customWidth="1"/>
    <col min="7159" max="7185" width="12.08984375" style="85" customWidth="1"/>
    <col min="7186" max="7186" width="12.7265625" style="85" customWidth="1"/>
    <col min="7187" max="7188" width="9.08984375" style="85"/>
    <col min="7189" max="7190" width="13.36328125" style="85" customWidth="1"/>
    <col min="7191" max="7191" width="13.81640625" style="85" customWidth="1"/>
    <col min="7192" max="7413" width="9.08984375" style="85"/>
    <col min="7414" max="7414" width="37.7265625" style="85" customWidth="1"/>
    <col min="7415" max="7441" width="12.08984375" style="85" customWidth="1"/>
    <col min="7442" max="7442" width="12.7265625" style="85" customWidth="1"/>
    <col min="7443" max="7444" width="9.08984375" style="85"/>
    <col min="7445" max="7446" width="13.36328125" style="85" customWidth="1"/>
    <col min="7447" max="7447" width="13.81640625" style="85" customWidth="1"/>
    <col min="7448" max="7669" width="9.08984375" style="85"/>
    <col min="7670" max="7670" width="37.7265625" style="85" customWidth="1"/>
    <col min="7671" max="7697" width="12.08984375" style="85" customWidth="1"/>
    <col min="7698" max="7698" width="12.7265625" style="85" customWidth="1"/>
    <col min="7699" max="7700" width="9.08984375" style="85"/>
    <col min="7701" max="7702" width="13.36328125" style="85" customWidth="1"/>
    <col min="7703" max="7703" width="13.81640625" style="85" customWidth="1"/>
    <col min="7704" max="7925" width="9.08984375" style="85"/>
    <col min="7926" max="7926" width="37.7265625" style="85" customWidth="1"/>
    <col min="7927" max="7953" width="12.08984375" style="85" customWidth="1"/>
    <col min="7954" max="7954" width="12.7265625" style="85" customWidth="1"/>
    <col min="7955" max="7956" width="9.08984375" style="85"/>
    <col min="7957" max="7958" width="13.36328125" style="85" customWidth="1"/>
    <col min="7959" max="7959" width="13.81640625" style="85" customWidth="1"/>
    <col min="7960" max="8181" width="9.08984375" style="85"/>
    <col min="8182" max="8182" width="37.7265625" style="85" customWidth="1"/>
    <col min="8183" max="8209" width="12.08984375" style="85" customWidth="1"/>
    <col min="8210" max="8210" width="12.7265625" style="85" customWidth="1"/>
    <col min="8211" max="8212" width="9.08984375" style="85"/>
    <col min="8213" max="8214" width="13.36328125" style="85" customWidth="1"/>
    <col min="8215" max="8215" width="13.81640625" style="85" customWidth="1"/>
    <col min="8216" max="8437" width="9.08984375" style="85"/>
    <col min="8438" max="8438" width="37.7265625" style="85" customWidth="1"/>
    <col min="8439" max="8465" width="12.08984375" style="85" customWidth="1"/>
    <col min="8466" max="8466" width="12.7265625" style="85" customWidth="1"/>
    <col min="8467" max="8468" width="9.08984375" style="85"/>
    <col min="8469" max="8470" width="13.36328125" style="85" customWidth="1"/>
    <col min="8471" max="8471" width="13.81640625" style="85" customWidth="1"/>
    <col min="8472" max="8693" width="9.08984375" style="85"/>
    <col min="8694" max="8694" width="37.7265625" style="85" customWidth="1"/>
    <col min="8695" max="8721" width="12.08984375" style="85" customWidth="1"/>
    <col min="8722" max="8722" width="12.7265625" style="85" customWidth="1"/>
    <col min="8723" max="8724" width="9.08984375" style="85"/>
    <col min="8725" max="8726" width="13.36328125" style="85" customWidth="1"/>
    <col min="8727" max="8727" width="13.81640625" style="85" customWidth="1"/>
    <col min="8728" max="8949" width="9.08984375" style="85"/>
    <col min="8950" max="8950" width="37.7265625" style="85" customWidth="1"/>
    <col min="8951" max="8977" width="12.08984375" style="85" customWidth="1"/>
    <col min="8978" max="8978" width="12.7265625" style="85" customWidth="1"/>
    <col min="8979" max="8980" width="9.08984375" style="85"/>
    <col min="8981" max="8982" width="13.36328125" style="85" customWidth="1"/>
    <col min="8983" max="8983" width="13.81640625" style="85" customWidth="1"/>
    <col min="8984" max="9205" width="9.08984375" style="85"/>
    <col min="9206" max="9206" width="37.7265625" style="85" customWidth="1"/>
    <col min="9207" max="9233" width="12.08984375" style="85" customWidth="1"/>
    <col min="9234" max="9234" width="12.7265625" style="85" customWidth="1"/>
    <col min="9235" max="9236" width="9.08984375" style="85"/>
    <col min="9237" max="9238" width="13.36328125" style="85" customWidth="1"/>
    <col min="9239" max="9239" width="13.81640625" style="85" customWidth="1"/>
    <col min="9240" max="9461" width="9.08984375" style="85"/>
    <col min="9462" max="9462" width="37.7265625" style="85" customWidth="1"/>
    <col min="9463" max="9489" width="12.08984375" style="85" customWidth="1"/>
    <col min="9490" max="9490" width="12.7265625" style="85" customWidth="1"/>
    <col min="9491" max="9492" width="9.08984375" style="85"/>
    <col min="9493" max="9494" width="13.36328125" style="85" customWidth="1"/>
    <col min="9495" max="9495" width="13.81640625" style="85" customWidth="1"/>
    <col min="9496" max="9717" width="9.08984375" style="85"/>
    <col min="9718" max="9718" width="37.7265625" style="85" customWidth="1"/>
    <col min="9719" max="9745" width="12.08984375" style="85" customWidth="1"/>
    <col min="9746" max="9746" width="12.7265625" style="85" customWidth="1"/>
    <col min="9747" max="9748" width="9.08984375" style="85"/>
    <col min="9749" max="9750" width="13.36328125" style="85" customWidth="1"/>
    <col min="9751" max="9751" width="13.81640625" style="85" customWidth="1"/>
    <col min="9752" max="9973" width="9.08984375" style="85"/>
    <col min="9974" max="9974" width="37.7265625" style="85" customWidth="1"/>
    <col min="9975" max="10001" width="12.08984375" style="85" customWidth="1"/>
    <col min="10002" max="10002" width="12.7265625" style="85" customWidth="1"/>
    <col min="10003" max="10004" width="9.08984375" style="85"/>
    <col min="10005" max="10006" width="13.36328125" style="85" customWidth="1"/>
    <col min="10007" max="10007" width="13.81640625" style="85" customWidth="1"/>
    <col min="10008" max="10229" width="9.08984375" style="85"/>
    <col min="10230" max="10230" width="37.7265625" style="85" customWidth="1"/>
    <col min="10231" max="10257" width="12.08984375" style="85" customWidth="1"/>
    <col min="10258" max="10258" width="12.7265625" style="85" customWidth="1"/>
    <col min="10259" max="10260" width="9.08984375" style="85"/>
    <col min="10261" max="10262" width="13.36328125" style="85" customWidth="1"/>
    <col min="10263" max="10263" width="13.81640625" style="85" customWidth="1"/>
    <col min="10264" max="10485" width="9.08984375" style="85"/>
    <col min="10486" max="10486" width="37.7265625" style="85" customWidth="1"/>
    <col min="10487" max="10513" width="12.08984375" style="85" customWidth="1"/>
    <col min="10514" max="10514" width="12.7265625" style="85" customWidth="1"/>
    <col min="10515" max="10516" width="9.08984375" style="85"/>
    <col min="10517" max="10518" width="13.36328125" style="85" customWidth="1"/>
    <col min="10519" max="10519" width="13.81640625" style="85" customWidth="1"/>
    <col min="10520" max="10741" width="9.08984375" style="85"/>
    <col min="10742" max="10742" width="37.7265625" style="85" customWidth="1"/>
    <col min="10743" max="10769" width="12.08984375" style="85" customWidth="1"/>
    <col min="10770" max="10770" width="12.7265625" style="85" customWidth="1"/>
    <col min="10771" max="10772" width="9.08984375" style="85"/>
    <col min="10773" max="10774" width="13.36328125" style="85" customWidth="1"/>
    <col min="10775" max="10775" width="13.81640625" style="85" customWidth="1"/>
    <col min="10776" max="10997" width="9.08984375" style="85"/>
    <col min="10998" max="10998" width="37.7265625" style="85" customWidth="1"/>
    <col min="10999" max="11025" width="12.08984375" style="85" customWidth="1"/>
    <col min="11026" max="11026" width="12.7265625" style="85" customWidth="1"/>
    <col min="11027" max="11028" width="9.08984375" style="85"/>
    <col min="11029" max="11030" width="13.36328125" style="85" customWidth="1"/>
    <col min="11031" max="11031" width="13.81640625" style="85" customWidth="1"/>
    <col min="11032" max="11253" width="9.08984375" style="85"/>
    <col min="11254" max="11254" width="37.7265625" style="85" customWidth="1"/>
    <col min="11255" max="11281" width="12.08984375" style="85" customWidth="1"/>
    <col min="11282" max="11282" width="12.7265625" style="85" customWidth="1"/>
    <col min="11283" max="11284" width="9.08984375" style="85"/>
    <col min="11285" max="11286" width="13.36328125" style="85" customWidth="1"/>
    <col min="11287" max="11287" width="13.81640625" style="85" customWidth="1"/>
    <col min="11288" max="11509" width="9.08984375" style="85"/>
    <col min="11510" max="11510" width="37.7265625" style="85" customWidth="1"/>
    <col min="11511" max="11537" width="12.08984375" style="85" customWidth="1"/>
    <col min="11538" max="11538" width="12.7265625" style="85" customWidth="1"/>
    <col min="11539" max="11540" width="9.08984375" style="85"/>
    <col min="11541" max="11542" width="13.36328125" style="85" customWidth="1"/>
    <col min="11543" max="11543" width="13.81640625" style="85" customWidth="1"/>
    <col min="11544" max="11765" width="9.08984375" style="85"/>
    <col min="11766" max="11766" width="37.7265625" style="85" customWidth="1"/>
    <col min="11767" max="11793" width="12.08984375" style="85" customWidth="1"/>
    <col min="11794" max="11794" width="12.7265625" style="85" customWidth="1"/>
    <col min="11795" max="11796" width="9.08984375" style="85"/>
    <col min="11797" max="11798" width="13.36328125" style="85" customWidth="1"/>
    <col min="11799" max="11799" width="13.81640625" style="85" customWidth="1"/>
    <col min="11800" max="12021" width="9.08984375" style="85"/>
    <col min="12022" max="12022" width="37.7265625" style="85" customWidth="1"/>
    <col min="12023" max="12049" width="12.08984375" style="85" customWidth="1"/>
    <col min="12050" max="12050" width="12.7265625" style="85" customWidth="1"/>
    <col min="12051" max="12052" width="9.08984375" style="85"/>
    <col min="12053" max="12054" width="13.36328125" style="85" customWidth="1"/>
    <col min="12055" max="12055" width="13.81640625" style="85" customWidth="1"/>
    <col min="12056" max="12277" width="9.08984375" style="85"/>
    <col min="12278" max="12278" width="37.7265625" style="85" customWidth="1"/>
    <col min="12279" max="12305" width="12.08984375" style="85" customWidth="1"/>
    <col min="12306" max="12306" width="12.7265625" style="85" customWidth="1"/>
    <col min="12307" max="12308" width="9.08984375" style="85"/>
    <col min="12309" max="12310" width="13.36328125" style="85" customWidth="1"/>
    <col min="12311" max="12311" width="13.81640625" style="85" customWidth="1"/>
    <col min="12312" max="12533" width="9.08984375" style="85"/>
    <col min="12534" max="12534" width="37.7265625" style="85" customWidth="1"/>
    <col min="12535" max="12561" width="12.08984375" style="85" customWidth="1"/>
    <col min="12562" max="12562" width="12.7265625" style="85" customWidth="1"/>
    <col min="12563" max="12564" width="9.08984375" style="85"/>
    <col min="12565" max="12566" width="13.36328125" style="85" customWidth="1"/>
    <col min="12567" max="12567" width="13.81640625" style="85" customWidth="1"/>
    <col min="12568" max="12789" width="9.08984375" style="85"/>
    <col min="12790" max="12790" width="37.7265625" style="85" customWidth="1"/>
    <col min="12791" max="12817" width="12.08984375" style="85" customWidth="1"/>
    <col min="12818" max="12818" width="12.7265625" style="85" customWidth="1"/>
    <col min="12819" max="12820" width="9.08984375" style="85"/>
    <col min="12821" max="12822" width="13.36328125" style="85" customWidth="1"/>
    <col min="12823" max="12823" width="13.81640625" style="85" customWidth="1"/>
    <col min="12824" max="13045" width="9.08984375" style="85"/>
    <col min="13046" max="13046" width="37.7265625" style="85" customWidth="1"/>
    <col min="13047" max="13073" width="12.08984375" style="85" customWidth="1"/>
    <col min="13074" max="13074" width="12.7265625" style="85" customWidth="1"/>
    <col min="13075" max="13076" width="9.08984375" style="85"/>
    <col min="13077" max="13078" width="13.36328125" style="85" customWidth="1"/>
    <col min="13079" max="13079" width="13.81640625" style="85" customWidth="1"/>
    <col min="13080" max="13301" width="9.08984375" style="85"/>
    <col min="13302" max="13302" width="37.7265625" style="85" customWidth="1"/>
    <col min="13303" max="13329" width="12.08984375" style="85" customWidth="1"/>
    <col min="13330" max="13330" width="12.7265625" style="85" customWidth="1"/>
    <col min="13331" max="13332" width="9.08984375" style="85"/>
    <col min="13333" max="13334" width="13.36328125" style="85" customWidth="1"/>
    <col min="13335" max="13335" width="13.81640625" style="85" customWidth="1"/>
    <col min="13336" max="13557" width="9.08984375" style="85"/>
    <col min="13558" max="13558" width="37.7265625" style="85" customWidth="1"/>
    <col min="13559" max="13585" width="12.08984375" style="85" customWidth="1"/>
    <col min="13586" max="13586" width="12.7265625" style="85" customWidth="1"/>
    <col min="13587" max="13588" width="9.08984375" style="85"/>
    <col min="13589" max="13590" width="13.36328125" style="85" customWidth="1"/>
    <col min="13591" max="13591" width="13.81640625" style="85" customWidth="1"/>
    <col min="13592" max="13813" width="9.08984375" style="85"/>
    <col min="13814" max="13814" width="37.7265625" style="85" customWidth="1"/>
    <col min="13815" max="13841" width="12.08984375" style="85" customWidth="1"/>
    <col min="13842" max="13842" width="12.7265625" style="85" customWidth="1"/>
    <col min="13843" max="13844" width="9.08984375" style="85"/>
    <col min="13845" max="13846" width="13.36328125" style="85" customWidth="1"/>
    <col min="13847" max="13847" width="13.81640625" style="85" customWidth="1"/>
    <col min="13848" max="14069" width="9.08984375" style="85"/>
    <col min="14070" max="14070" width="37.7265625" style="85" customWidth="1"/>
    <col min="14071" max="14097" width="12.08984375" style="85" customWidth="1"/>
    <col min="14098" max="14098" width="12.7265625" style="85" customWidth="1"/>
    <col min="14099" max="14100" width="9.08984375" style="85"/>
    <col min="14101" max="14102" width="13.36328125" style="85" customWidth="1"/>
    <col min="14103" max="14103" width="13.81640625" style="85" customWidth="1"/>
    <col min="14104" max="14325" width="9.08984375" style="85"/>
    <col min="14326" max="14326" width="37.7265625" style="85" customWidth="1"/>
    <col min="14327" max="14353" width="12.08984375" style="85" customWidth="1"/>
    <col min="14354" max="14354" width="12.7265625" style="85" customWidth="1"/>
    <col min="14355" max="14356" width="9.08984375" style="85"/>
    <col min="14357" max="14358" width="13.36328125" style="85" customWidth="1"/>
    <col min="14359" max="14359" width="13.81640625" style="85" customWidth="1"/>
    <col min="14360" max="14581" width="9.08984375" style="85"/>
    <col min="14582" max="14582" width="37.7265625" style="85" customWidth="1"/>
    <col min="14583" max="14609" width="12.08984375" style="85" customWidth="1"/>
    <col min="14610" max="14610" width="12.7265625" style="85" customWidth="1"/>
    <col min="14611" max="14612" width="9.08984375" style="85"/>
    <col min="14613" max="14614" width="13.36328125" style="85" customWidth="1"/>
    <col min="14615" max="14615" width="13.81640625" style="85" customWidth="1"/>
    <col min="14616" max="14837" width="9.08984375" style="85"/>
    <col min="14838" max="14838" width="37.7265625" style="85" customWidth="1"/>
    <col min="14839" max="14865" width="12.08984375" style="85" customWidth="1"/>
    <col min="14866" max="14866" width="12.7265625" style="85" customWidth="1"/>
    <col min="14867" max="14868" width="9.08984375" style="85"/>
    <col min="14869" max="14870" width="13.36328125" style="85" customWidth="1"/>
    <col min="14871" max="14871" width="13.81640625" style="85" customWidth="1"/>
    <col min="14872" max="15093" width="9.08984375" style="85"/>
    <col min="15094" max="15094" width="37.7265625" style="85" customWidth="1"/>
    <col min="15095" max="15121" width="12.08984375" style="85" customWidth="1"/>
    <col min="15122" max="15122" width="12.7265625" style="85" customWidth="1"/>
    <col min="15123" max="15124" width="9.08984375" style="85"/>
    <col min="15125" max="15126" width="13.36328125" style="85" customWidth="1"/>
    <col min="15127" max="15127" width="13.81640625" style="85" customWidth="1"/>
    <col min="15128" max="15349" width="9.08984375" style="85"/>
    <col min="15350" max="15350" width="37.7265625" style="85" customWidth="1"/>
    <col min="15351" max="15377" width="12.08984375" style="85" customWidth="1"/>
    <col min="15378" max="15378" width="12.7265625" style="85" customWidth="1"/>
    <col min="15379" max="15380" width="9.08984375" style="85"/>
    <col min="15381" max="15382" width="13.36328125" style="85" customWidth="1"/>
    <col min="15383" max="15383" width="13.81640625" style="85" customWidth="1"/>
    <col min="15384" max="15605" width="9.08984375" style="85"/>
    <col min="15606" max="15606" width="37.7265625" style="85" customWidth="1"/>
    <col min="15607" max="15633" width="12.08984375" style="85" customWidth="1"/>
    <col min="15634" max="15634" width="12.7265625" style="85" customWidth="1"/>
    <col min="15635" max="15636" width="9.08984375" style="85"/>
    <col min="15637" max="15638" width="13.36328125" style="85" customWidth="1"/>
    <col min="15639" max="15639" width="13.81640625" style="85" customWidth="1"/>
    <col min="15640" max="15861" width="9.08984375" style="85"/>
    <col min="15862" max="15862" width="37.7265625" style="85" customWidth="1"/>
    <col min="15863" max="15889" width="12.08984375" style="85" customWidth="1"/>
    <col min="15890" max="15890" width="12.7265625" style="85" customWidth="1"/>
    <col min="15891" max="15892" width="9.08984375" style="85"/>
    <col min="15893" max="15894" width="13.36328125" style="85" customWidth="1"/>
    <col min="15895" max="15895" width="13.81640625" style="85" customWidth="1"/>
    <col min="15896" max="16117" width="9.08984375" style="85"/>
    <col min="16118" max="16118" width="37.7265625" style="85" customWidth="1"/>
    <col min="16119" max="16145" width="12.08984375" style="85" customWidth="1"/>
    <col min="16146" max="16146" width="12.7265625" style="85" customWidth="1"/>
    <col min="16147" max="16148" width="9.08984375" style="85"/>
    <col min="16149" max="16150" width="13.36328125" style="85" customWidth="1"/>
    <col min="16151" max="16151" width="13.81640625" style="85" customWidth="1"/>
    <col min="16152" max="16384" width="9.08984375" style="85"/>
  </cols>
  <sheetData>
    <row r="1" spans="1:38" s="67" customFormat="1" ht="16.5" customHeight="1" thickBot="1">
      <c r="A1" s="66" t="s">
        <v>535</v>
      </c>
      <c r="B1" s="66"/>
      <c r="C1" s="66"/>
      <c r="D1" s="66"/>
      <c r="E1" s="66"/>
      <c r="F1" s="66"/>
      <c r="G1" s="66"/>
      <c r="H1" s="66"/>
      <c r="I1" s="66"/>
      <c r="J1" s="66"/>
      <c r="K1" s="66"/>
      <c r="L1" s="66"/>
      <c r="M1" s="66"/>
      <c r="N1" s="66"/>
      <c r="O1" s="66"/>
      <c r="P1" s="66"/>
      <c r="Q1" s="66"/>
      <c r="R1" s="66"/>
      <c r="S1" s="66"/>
      <c r="T1" s="66"/>
      <c r="U1" s="66"/>
      <c r="V1" s="66"/>
      <c r="W1" s="66"/>
      <c r="X1" s="66"/>
      <c r="Y1" s="66"/>
      <c r="Z1" s="66"/>
      <c r="AA1" s="66"/>
      <c r="AB1" s="66"/>
      <c r="AC1" s="66"/>
      <c r="AD1" s="66"/>
      <c r="AE1" s="66"/>
      <c r="AF1" s="66"/>
      <c r="AG1" s="66"/>
      <c r="AH1" s="66"/>
      <c r="AI1" s="66"/>
      <c r="AJ1" s="66"/>
      <c r="AK1" s="66"/>
    </row>
    <row r="2" spans="1:38" s="71" customFormat="1" ht="16.5" customHeight="1">
      <c r="A2" s="68"/>
      <c r="B2" s="69">
        <v>1960</v>
      </c>
      <c r="C2" s="69">
        <v>1965</v>
      </c>
      <c r="D2" s="69">
        <v>1970</v>
      </c>
      <c r="E2" s="69">
        <v>1975</v>
      </c>
      <c r="F2" s="69">
        <v>1980</v>
      </c>
      <c r="G2" s="69">
        <v>1985</v>
      </c>
      <c r="H2" s="69">
        <v>1990</v>
      </c>
      <c r="I2" s="69">
        <v>1991</v>
      </c>
      <c r="J2" s="69">
        <v>1992</v>
      </c>
      <c r="K2" s="69">
        <v>1993</v>
      </c>
      <c r="L2" s="69">
        <v>1994</v>
      </c>
      <c r="M2" s="69">
        <v>1995</v>
      </c>
      <c r="N2" s="69">
        <v>1996</v>
      </c>
      <c r="O2" s="69">
        <v>1997</v>
      </c>
      <c r="P2" s="69">
        <v>1998</v>
      </c>
      <c r="Q2" s="69">
        <v>1999</v>
      </c>
      <c r="R2" s="69">
        <v>2000</v>
      </c>
      <c r="S2" s="69">
        <v>2001</v>
      </c>
      <c r="T2" s="68">
        <v>2002</v>
      </c>
      <c r="U2" s="68">
        <v>2003</v>
      </c>
      <c r="V2" s="70">
        <v>2004</v>
      </c>
      <c r="W2" s="68">
        <v>2005</v>
      </c>
      <c r="X2" s="68">
        <v>2006</v>
      </c>
      <c r="Y2" s="68">
        <v>2007</v>
      </c>
      <c r="Z2" s="68">
        <v>2008</v>
      </c>
      <c r="AA2" s="68">
        <v>2009</v>
      </c>
      <c r="AB2" s="68">
        <v>2010</v>
      </c>
      <c r="AC2" s="69">
        <v>2011</v>
      </c>
      <c r="AD2" s="69">
        <v>2012</v>
      </c>
      <c r="AE2" s="68">
        <v>2013</v>
      </c>
      <c r="AF2" s="69">
        <v>2014</v>
      </c>
      <c r="AG2" s="69">
        <v>2015</v>
      </c>
      <c r="AH2" s="69">
        <v>2016</v>
      </c>
      <c r="AI2" s="69">
        <v>2017</v>
      </c>
      <c r="AJ2" s="69">
        <v>2018</v>
      </c>
      <c r="AK2" s="69">
        <v>2019</v>
      </c>
    </row>
    <row r="3" spans="1:38" s="76" customFormat="1" ht="16.5" customHeight="1">
      <c r="A3" s="11" t="s">
        <v>534</v>
      </c>
      <c r="B3" s="72"/>
      <c r="C3" s="72"/>
      <c r="D3" s="72"/>
      <c r="E3" s="73"/>
      <c r="F3" s="73"/>
      <c r="G3" s="74"/>
      <c r="H3" s="74"/>
      <c r="I3" s="74"/>
      <c r="J3" s="74"/>
      <c r="K3" s="74"/>
      <c r="L3" s="74"/>
      <c r="M3" s="74"/>
      <c r="N3" s="74"/>
      <c r="O3" s="74"/>
      <c r="P3" s="74"/>
      <c r="Q3" s="74"/>
      <c r="R3" s="74"/>
      <c r="S3" s="72"/>
      <c r="T3" s="74"/>
      <c r="U3" s="74"/>
      <c r="V3" s="74"/>
      <c r="W3" s="74"/>
      <c r="X3" s="74"/>
      <c r="Y3" s="74"/>
      <c r="Z3" s="74"/>
      <c r="AA3" s="72"/>
      <c r="AB3" s="72"/>
      <c r="AC3" s="72"/>
      <c r="AD3" s="72"/>
      <c r="AE3" s="75"/>
      <c r="AF3" s="75"/>
      <c r="AG3" s="75"/>
      <c r="AH3" s="75"/>
      <c r="AI3" s="75"/>
      <c r="AJ3" s="75"/>
      <c r="AK3" s="75"/>
    </row>
    <row r="4" spans="1:38" s="76" customFormat="1" ht="16.5" customHeight="1">
      <c r="A4" s="9" t="s">
        <v>1120</v>
      </c>
      <c r="B4" s="77">
        <v>31099</v>
      </c>
      <c r="C4" s="77">
        <v>53226</v>
      </c>
      <c r="D4" s="77">
        <v>108442</v>
      </c>
      <c r="E4" s="78">
        <v>119591.474</v>
      </c>
      <c r="F4" s="78">
        <v>190765.929</v>
      </c>
      <c r="G4" s="78">
        <v>275863.54700000002</v>
      </c>
      <c r="H4" s="78">
        <v>337215.22553599998</v>
      </c>
      <c r="I4" s="78">
        <v>329787.96750099998</v>
      </c>
      <c r="J4" s="78">
        <v>345019.61278099997</v>
      </c>
      <c r="K4" s="78">
        <v>351096.458323</v>
      </c>
      <c r="L4" s="78">
        <v>376873.402328</v>
      </c>
      <c r="M4" s="78">
        <v>391593.82941200002</v>
      </c>
      <c r="N4" s="78">
        <v>419281.55251800001</v>
      </c>
      <c r="O4" s="78">
        <v>439262.67014</v>
      </c>
      <c r="P4" s="78">
        <v>449103.79910300003</v>
      </c>
      <c r="Q4" s="78">
        <v>473081.98319599999</v>
      </c>
      <c r="R4" s="78">
        <v>500431.77514500002</v>
      </c>
      <c r="S4" s="78">
        <v>473591.64681000001</v>
      </c>
      <c r="T4" s="78">
        <v>472190.76637199998</v>
      </c>
      <c r="U4" s="78">
        <v>497648.14399399998</v>
      </c>
      <c r="V4" s="78">
        <v>547931.15319800004</v>
      </c>
      <c r="W4" s="78">
        <v>572868.82004599995</v>
      </c>
      <c r="X4" s="78">
        <v>576823.04937200004</v>
      </c>
      <c r="Y4" s="78">
        <v>594614.09036200005</v>
      </c>
      <c r="Z4" s="78">
        <v>570089.94696500001</v>
      </c>
      <c r="AA4" s="78">
        <v>540693.68270899996</v>
      </c>
      <c r="AB4" s="78">
        <v>554710.522322</v>
      </c>
      <c r="AC4" s="78">
        <v>565613.64535799995</v>
      </c>
      <c r="AD4" s="78">
        <v>570438.230553</v>
      </c>
      <c r="AE4" s="78">
        <v>579461.44977599999</v>
      </c>
      <c r="AF4" s="78">
        <v>597005.00355200004</v>
      </c>
      <c r="AG4" s="78">
        <v>632154.82412700006</v>
      </c>
      <c r="AH4" s="78">
        <v>661477.92748199997</v>
      </c>
      <c r="AI4" s="78">
        <v>685472.464806</v>
      </c>
      <c r="AJ4" s="78">
        <v>722415.33364099998</v>
      </c>
      <c r="AK4" s="78">
        <v>754303.24246600003</v>
      </c>
    </row>
    <row r="5" spans="1:38" s="76" customFormat="1" ht="16.5" customHeight="1">
      <c r="A5" s="9" t="s">
        <v>1121</v>
      </c>
      <c r="B5" s="79">
        <v>2300</v>
      </c>
      <c r="C5" s="77" t="s">
        <v>527</v>
      </c>
      <c r="D5" s="79">
        <v>9100</v>
      </c>
      <c r="E5" s="77" t="s">
        <v>527</v>
      </c>
      <c r="F5" s="79">
        <v>14700</v>
      </c>
      <c r="G5" s="77" t="s">
        <v>527</v>
      </c>
      <c r="H5" s="79">
        <v>13000</v>
      </c>
      <c r="I5" s="77" t="s">
        <v>527</v>
      </c>
      <c r="J5" s="77" t="s">
        <v>527</v>
      </c>
      <c r="K5" s="77" t="s">
        <v>527</v>
      </c>
      <c r="L5" s="77" t="s">
        <v>527</v>
      </c>
      <c r="M5" s="79">
        <v>10800</v>
      </c>
      <c r="N5" s="79">
        <v>12000</v>
      </c>
      <c r="O5" s="79">
        <v>12500</v>
      </c>
      <c r="P5" s="79">
        <v>13100</v>
      </c>
      <c r="Q5" s="79">
        <v>14100</v>
      </c>
      <c r="R5" s="79">
        <v>15200</v>
      </c>
      <c r="S5" s="79">
        <v>15900</v>
      </c>
      <c r="T5" s="78" t="s">
        <v>532</v>
      </c>
      <c r="U5" s="78" t="s">
        <v>532</v>
      </c>
      <c r="V5" s="78" t="s">
        <v>532</v>
      </c>
      <c r="W5" s="78" t="s">
        <v>532</v>
      </c>
      <c r="X5" s="78" t="s">
        <v>532</v>
      </c>
      <c r="Y5" s="78" t="s">
        <v>532</v>
      </c>
      <c r="Z5" s="78" t="s">
        <v>532</v>
      </c>
      <c r="AA5" s="78" t="s">
        <v>532</v>
      </c>
      <c r="AB5" s="78" t="s">
        <v>532</v>
      </c>
      <c r="AC5" s="78" t="s">
        <v>532</v>
      </c>
      <c r="AD5" s="78" t="s">
        <v>532</v>
      </c>
      <c r="AE5" s="78" t="s">
        <v>532</v>
      </c>
      <c r="AF5" s="78" t="s">
        <v>532</v>
      </c>
      <c r="AG5" s="78" t="s">
        <v>532</v>
      </c>
      <c r="AH5" s="78" t="s">
        <v>532</v>
      </c>
      <c r="AI5" s="78" t="s">
        <v>532</v>
      </c>
      <c r="AJ5" s="78" t="s">
        <v>532</v>
      </c>
      <c r="AK5" s="78" t="s">
        <v>532</v>
      </c>
    </row>
    <row r="6" spans="1:38" s="76" customFormat="1" ht="16.5" customHeight="1">
      <c r="A6" s="80" t="s">
        <v>533</v>
      </c>
      <c r="B6" s="81">
        <v>1272078.3999999999</v>
      </c>
      <c r="C6" s="81">
        <v>1555237.28</v>
      </c>
      <c r="D6" s="81">
        <v>2042002.2799999998</v>
      </c>
      <c r="E6" s="81">
        <v>2404954.4</v>
      </c>
      <c r="F6" s="81">
        <v>2653510.21</v>
      </c>
      <c r="G6" s="81">
        <v>2991120.8</v>
      </c>
      <c r="H6" s="81">
        <v>3539602.56</v>
      </c>
      <c r="I6" s="81">
        <v>3578582.4400000004</v>
      </c>
      <c r="J6" s="81">
        <v>3676688.44</v>
      </c>
      <c r="K6" s="81">
        <v>3747067.87</v>
      </c>
      <c r="L6" s="81">
        <v>3939875</v>
      </c>
      <c r="M6" s="81">
        <v>3848458</v>
      </c>
      <c r="N6" s="81">
        <v>3951008.7272999999</v>
      </c>
      <c r="O6" s="81">
        <v>4071136.5328719998</v>
      </c>
      <c r="P6" s="81">
        <v>4182066.2400156059</v>
      </c>
      <c r="Q6" s="81">
        <v>4285299.4390774053</v>
      </c>
      <c r="R6" s="81">
        <v>4370488.7148582162</v>
      </c>
      <c r="S6" s="81">
        <v>4623397.8260386921</v>
      </c>
      <c r="T6" s="81">
        <v>4646520.9849062953</v>
      </c>
      <c r="U6" s="81">
        <v>4701825.0032426612</v>
      </c>
      <c r="V6" s="81">
        <v>4824654.4447763506</v>
      </c>
      <c r="W6" s="74">
        <v>4867608.4897589097</v>
      </c>
      <c r="X6" s="74">
        <v>4908058.8374757655</v>
      </c>
      <c r="Y6" s="74">
        <v>4959766.7012</v>
      </c>
      <c r="Z6" s="74">
        <v>4900171</v>
      </c>
      <c r="AA6" s="74">
        <v>5000591.8959189998</v>
      </c>
      <c r="AB6" s="74">
        <v>5009805.5620214241</v>
      </c>
      <c r="AC6" s="74">
        <v>4997049.3066988336</v>
      </c>
      <c r="AD6" s="74">
        <v>5046332.4132198002</v>
      </c>
      <c r="AE6" s="74">
        <v>5083123.4649372874</v>
      </c>
      <c r="AF6" s="74">
        <v>5158160.8548277542</v>
      </c>
      <c r="AG6" s="74">
        <v>5282710.2500658771</v>
      </c>
      <c r="AH6" s="74">
        <v>5411827.6229987517</v>
      </c>
      <c r="AI6" s="74">
        <v>5482189.7570441701</v>
      </c>
      <c r="AJ6" s="74">
        <v>5545845.3035232006</v>
      </c>
      <c r="AK6" s="74">
        <v>5579125.9722718718</v>
      </c>
    </row>
    <row r="7" spans="1:38" s="76" customFormat="1" ht="16.5" customHeight="1">
      <c r="A7" s="10" t="s">
        <v>1122</v>
      </c>
      <c r="B7" s="78">
        <v>1144673.3999999999</v>
      </c>
      <c r="C7" s="78">
        <v>1394803.28</v>
      </c>
      <c r="D7" s="78">
        <v>1750897</v>
      </c>
      <c r="E7" s="78">
        <v>1954165.5</v>
      </c>
      <c r="F7" s="78">
        <v>2011988.76</v>
      </c>
      <c r="G7" s="78">
        <v>2094620.64</v>
      </c>
      <c r="H7" s="78">
        <v>2281390.92</v>
      </c>
      <c r="I7" s="78">
        <v>2200259.7000000002</v>
      </c>
      <c r="J7" s="78">
        <v>2208226.09</v>
      </c>
      <c r="K7" s="78">
        <v>2213281.4900000002</v>
      </c>
      <c r="L7" s="78">
        <v>2756223</v>
      </c>
      <c r="M7" s="78">
        <v>2286887</v>
      </c>
      <c r="N7" s="78">
        <v>2337068</v>
      </c>
      <c r="O7" s="78">
        <v>2389065</v>
      </c>
      <c r="P7" s="78">
        <v>2463828.420042248</v>
      </c>
      <c r="Q7" s="78">
        <v>2495140.3026243281</v>
      </c>
      <c r="R7" s="78">
        <v>2544457.3524414399</v>
      </c>
      <c r="S7" s="78">
        <v>2556481.2400000002</v>
      </c>
      <c r="T7" s="78">
        <v>2620388.92</v>
      </c>
      <c r="U7" s="78">
        <v>2641885.0920744999</v>
      </c>
      <c r="V7" s="78">
        <v>2685826.6531088967</v>
      </c>
      <c r="W7" s="78">
        <v>2699304.6428176584</v>
      </c>
      <c r="X7" s="78">
        <v>2671044.2305259043</v>
      </c>
      <c r="Y7" s="78">
        <v>3324977</v>
      </c>
      <c r="Z7" s="78">
        <v>3199116</v>
      </c>
      <c r="AA7" s="78">
        <v>3413875</v>
      </c>
      <c r="AB7" s="78">
        <v>3429995.6410861243</v>
      </c>
      <c r="AC7" s="78">
        <v>3464405.2296386864</v>
      </c>
      <c r="AD7" s="78">
        <v>3490438.2857423411</v>
      </c>
      <c r="AE7" s="78">
        <v>3507723.0973114655</v>
      </c>
      <c r="AF7" s="78">
        <v>3502000.6903627221</v>
      </c>
      <c r="AG7" s="78">
        <v>3628378.8815517384</v>
      </c>
      <c r="AH7" s="78">
        <v>3699794.4380078609</v>
      </c>
      <c r="AI7" s="78">
        <v>3709919.1961312541</v>
      </c>
      <c r="AJ7" s="78">
        <v>3729610.234329388</v>
      </c>
      <c r="AK7" s="78">
        <v>3765896.0121443863</v>
      </c>
    </row>
    <row r="8" spans="1:38" s="76" customFormat="1" ht="16.5" customHeight="1">
      <c r="A8" s="10" t="s">
        <v>1123</v>
      </c>
      <c r="B8" s="77" t="s">
        <v>527</v>
      </c>
      <c r="C8" s="82" t="s">
        <v>527</v>
      </c>
      <c r="D8" s="77">
        <v>3276.9</v>
      </c>
      <c r="E8" s="77">
        <v>6191.9</v>
      </c>
      <c r="F8" s="77">
        <v>12256.8</v>
      </c>
      <c r="G8" s="77">
        <v>11811.8</v>
      </c>
      <c r="H8" s="77">
        <v>12424.1</v>
      </c>
      <c r="I8" s="77">
        <v>11656.06</v>
      </c>
      <c r="J8" s="77">
        <v>11946.25</v>
      </c>
      <c r="K8" s="77">
        <v>12184.38</v>
      </c>
      <c r="L8" s="78">
        <v>11264</v>
      </c>
      <c r="M8" s="78">
        <v>10777</v>
      </c>
      <c r="N8" s="78">
        <v>10912</v>
      </c>
      <c r="O8" s="78">
        <v>11089</v>
      </c>
      <c r="P8" s="78">
        <v>11311.197996230532</v>
      </c>
      <c r="Q8" s="78">
        <v>11642.295010415633</v>
      </c>
      <c r="R8" s="78">
        <v>11515.796151175477</v>
      </c>
      <c r="S8" s="78">
        <v>11759.58</v>
      </c>
      <c r="T8" s="78">
        <v>12131.04</v>
      </c>
      <c r="U8" s="78">
        <v>12162.999800241942</v>
      </c>
      <c r="V8" s="78">
        <v>12855.361903711795</v>
      </c>
      <c r="W8" s="78">
        <v>13276.957048550581</v>
      </c>
      <c r="X8" s="78">
        <v>15302.837710775921</v>
      </c>
      <c r="Y8" s="78">
        <v>27173</v>
      </c>
      <c r="Z8" s="78">
        <v>26430</v>
      </c>
      <c r="AA8" s="78">
        <v>24162</v>
      </c>
      <c r="AB8" s="78">
        <v>21482.715623236356</v>
      </c>
      <c r="AC8" s="78">
        <v>21516.752486125952</v>
      </c>
      <c r="AD8" s="78">
        <v>24815.916143547372</v>
      </c>
      <c r="AE8" s="78">
        <v>23633.293571165999</v>
      </c>
      <c r="AF8" s="78">
        <v>23173.173385423503</v>
      </c>
      <c r="AG8" s="78">
        <v>22751.532128664399</v>
      </c>
      <c r="AH8" s="78">
        <v>23725.111955421387</v>
      </c>
      <c r="AI8" s="78">
        <v>23381.622003386132</v>
      </c>
      <c r="AJ8" s="78">
        <v>23296.76856786057</v>
      </c>
      <c r="AK8" s="78">
        <v>22846.373475193806</v>
      </c>
    </row>
    <row r="9" spans="1:38" s="76" customFormat="1" ht="16.5" customHeight="1">
      <c r="A9" s="10" t="s">
        <v>1124</v>
      </c>
      <c r="B9" s="77" t="s">
        <v>527</v>
      </c>
      <c r="C9" s="77" t="s">
        <v>527</v>
      </c>
      <c r="D9" s="77">
        <v>225613.38</v>
      </c>
      <c r="E9" s="77">
        <v>363267</v>
      </c>
      <c r="F9" s="77">
        <v>520773.65</v>
      </c>
      <c r="G9" s="77">
        <v>688091.36</v>
      </c>
      <c r="H9" s="77">
        <v>999753.54</v>
      </c>
      <c r="I9" s="77">
        <v>1116957.68</v>
      </c>
      <c r="J9" s="77">
        <v>1201667.1000000001</v>
      </c>
      <c r="K9" s="77">
        <v>1252860</v>
      </c>
      <c r="L9" s="78">
        <v>885897</v>
      </c>
      <c r="M9" s="78">
        <v>1256146</v>
      </c>
      <c r="N9" s="78">
        <v>1298299</v>
      </c>
      <c r="O9" s="78">
        <v>1352675</v>
      </c>
      <c r="P9" s="78">
        <v>1380557.2397938734</v>
      </c>
      <c r="Q9" s="78">
        <v>1432782.3794077854</v>
      </c>
      <c r="R9" s="78">
        <v>1467663.7991499156</v>
      </c>
      <c r="S9" s="78">
        <v>1678852.5595885422</v>
      </c>
      <c r="T9" s="78">
        <v>1674791.8930520001</v>
      </c>
      <c r="U9" s="78">
        <v>1706102.912463947</v>
      </c>
      <c r="V9" s="78">
        <v>1780771.1384466074</v>
      </c>
      <c r="W9" s="78">
        <v>1804848.0064037023</v>
      </c>
      <c r="X9" s="78">
        <v>1876689.847532914</v>
      </c>
      <c r="Y9" s="78">
        <v>1017007</v>
      </c>
      <c r="Z9" s="78">
        <v>1049667</v>
      </c>
      <c r="AA9" s="78">
        <v>991383</v>
      </c>
      <c r="AB9" s="78">
        <v>1001455.7277059199</v>
      </c>
      <c r="AC9" s="78">
        <v>972382.44726826402</v>
      </c>
      <c r="AD9" s="78">
        <v>970669.41516661318</v>
      </c>
      <c r="AE9" s="78">
        <v>977476.62107445241</v>
      </c>
      <c r="AF9" s="78">
        <v>1037129.0861966583</v>
      </c>
      <c r="AG9" s="78">
        <v>1028773.6840018815</v>
      </c>
      <c r="AH9" s="78">
        <v>1075233.5052042801</v>
      </c>
      <c r="AI9" s="78">
        <v>1106303.4454204475</v>
      </c>
      <c r="AJ9" s="78">
        <v>1119644.0825954296</v>
      </c>
      <c r="AK9" s="78">
        <v>1128488.8887035879</v>
      </c>
    </row>
    <row r="10" spans="1:38" s="76" customFormat="1" ht="16.5" customHeight="1">
      <c r="A10" s="9" t="s">
        <v>1125</v>
      </c>
      <c r="B10" s="77">
        <v>98551</v>
      </c>
      <c r="C10" s="77">
        <v>128769</v>
      </c>
      <c r="D10" s="77">
        <v>27081</v>
      </c>
      <c r="E10" s="77">
        <v>34606</v>
      </c>
      <c r="F10" s="77">
        <v>39813</v>
      </c>
      <c r="G10" s="77">
        <v>45441</v>
      </c>
      <c r="H10" s="77">
        <v>51901</v>
      </c>
      <c r="I10" s="77">
        <v>52898</v>
      </c>
      <c r="J10" s="77">
        <v>53874</v>
      </c>
      <c r="K10" s="77">
        <v>56772</v>
      </c>
      <c r="L10" s="78">
        <v>61284</v>
      </c>
      <c r="M10" s="78">
        <v>62705</v>
      </c>
      <c r="N10" s="78">
        <v>64072</v>
      </c>
      <c r="O10" s="78">
        <v>66893</v>
      </c>
      <c r="P10" s="78">
        <v>68021</v>
      </c>
      <c r="Q10" s="78">
        <v>70311</v>
      </c>
      <c r="R10" s="78">
        <v>70500</v>
      </c>
      <c r="S10" s="78">
        <v>85488.639999999999</v>
      </c>
      <c r="T10" s="78">
        <v>75866</v>
      </c>
      <c r="U10" s="78">
        <v>77756.625026012029</v>
      </c>
      <c r="V10" s="78">
        <v>78441.001270563196</v>
      </c>
      <c r="W10" s="78">
        <v>78495.659525951312</v>
      </c>
      <c r="X10" s="78">
        <v>80344.221164056842</v>
      </c>
      <c r="Y10" s="78">
        <v>119979</v>
      </c>
      <c r="Z10" s="78">
        <v>126855</v>
      </c>
      <c r="AA10" s="78">
        <v>120207</v>
      </c>
      <c r="AB10" s="78">
        <v>110738.2452064016</v>
      </c>
      <c r="AC10" s="78">
        <v>103803.03027298137</v>
      </c>
      <c r="AD10" s="78">
        <v>105605.2225970268</v>
      </c>
      <c r="AE10" s="78">
        <v>106581.57890487878</v>
      </c>
      <c r="AF10" s="78">
        <v>109301.40619692924</v>
      </c>
      <c r="AG10" s="78">
        <v>109597.31844960712</v>
      </c>
      <c r="AH10" s="78">
        <v>113337.94163267993</v>
      </c>
      <c r="AI10" s="78">
        <v>116102.39910916959</v>
      </c>
      <c r="AJ10" s="78">
        <v>120698.99421461202</v>
      </c>
      <c r="AK10" s="78">
        <v>124745.70718075465</v>
      </c>
    </row>
    <row r="11" spans="1:38" s="76" customFormat="1" ht="16.5" customHeight="1">
      <c r="A11" s="9" t="s">
        <v>531</v>
      </c>
      <c r="B11" s="77">
        <v>28854</v>
      </c>
      <c r="C11" s="77">
        <v>31665</v>
      </c>
      <c r="D11" s="77">
        <v>35134</v>
      </c>
      <c r="E11" s="77">
        <v>46724</v>
      </c>
      <c r="F11" s="77">
        <v>68678</v>
      </c>
      <c r="G11" s="77">
        <v>78063</v>
      </c>
      <c r="H11" s="77">
        <v>94341</v>
      </c>
      <c r="I11" s="77">
        <v>96645</v>
      </c>
      <c r="J11" s="77">
        <v>99510</v>
      </c>
      <c r="K11" s="77">
        <v>103116</v>
      </c>
      <c r="L11" s="78">
        <v>108932</v>
      </c>
      <c r="M11" s="78">
        <v>115451</v>
      </c>
      <c r="N11" s="78">
        <v>118899</v>
      </c>
      <c r="O11" s="78">
        <v>124584</v>
      </c>
      <c r="P11" s="78">
        <v>128359</v>
      </c>
      <c r="Q11" s="78">
        <v>132386</v>
      </c>
      <c r="R11" s="78">
        <v>135020</v>
      </c>
      <c r="S11" s="78">
        <v>161169.12</v>
      </c>
      <c r="T11" s="78">
        <v>138737</v>
      </c>
      <c r="U11" s="78">
        <v>140159.96248174272</v>
      </c>
      <c r="V11" s="78">
        <v>142369.77185656936</v>
      </c>
      <c r="W11" s="78">
        <v>144027.63604132412</v>
      </c>
      <c r="X11" s="78">
        <v>142169.22730548185</v>
      </c>
      <c r="Y11" s="78">
        <v>184199</v>
      </c>
      <c r="Z11" s="78">
        <v>183826</v>
      </c>
      <c r="AA11" s="78">
        <v>168100</v>
      </c>
      <c r="AB11" s="78">
        <v>175788.97173715092</v>
      </c>
      <c r="AC11" s="78">
        <v>163791.29311902044</v>
      </c>
      <c r="AD11" s="78">
        <v>163601.73110557569</v>
      </c>
      <c r="AE11" s="78">
        <v>168435.63414130086</v>
      </c>
      <c r="AF11" s="78">
        <v>169830.17838475661</v>
      </c>
      <c r="AG11" s="78">
        <v>170246.27799988686</v>
      </c>
      <c r="AH11" s="78">
        <v>174556.97827435564</v>
      </c>
      <c r="AI11" s="78">
        <v>181490.18169777928</v>
      </c>
      <c r="AJ11" s="78">
        <v>184165.1211510069</v>
      </c>
      <c r="AK11" s="78">
        <v>175304.70135307586</v>
      </c>
    </row>
    <row r="12" spans="1:38" s="76" customFormat="1" ht="16.5" customHeight="1">
      <c r="A12" s="9" t="s">
        <v>1126</v>
      </c>
      <c r="B12" s="77" t="s">
        <v>527</v>
      </c>
      <c r="C12" s="77" t="s">
        <v>527</v>
      </c>
      <c r="D12" s="77" t="s">
        <v>527</v>
      </c>
      <c r="E12" s="77" t="s">
        <v>527</v>
      </c>
      <c r="F12" s="77" t="s">
        <v>527</v>
      </c>
      <c r="G12" s="77">
        <v>73093</v>
      </c>
      <c r="H12" s="77">
        <v>99792</v>
      </c>
      <c r="I12" s="77">
        <v>100166</v>
      </c>
      <c r="J12" s="77">
        <v>101465</v>
      </c>
      <c r="K12" s="77">
        <v>108854</v>
      </c>
      <c r="L12" s="77">
        <v>116275</v>
      </c>
      <c r="M12" s="77">
        <v>116492</v>
      </c>
      <c r="N12" s="77">
        <v>121758.7273</v>
      </c>
      <c r="O12" s="77">
        <v>126830.53287200001</v>
      </c>
      <c r="P12" s="77">
        <v>129989.38218325401</v>
      </c>
      <c r="Q12" s="77">
        <v>143037.46203487608</v>
      </c>
      <c r="R12" s="77">
        <v>141331.7671156849</v>
      </c>
      <c r="S12" s="77">
        <v>129646.68645014966</v>
      </c>
      <c r="T12" s="77">
        <v>124606.13185429553</v>
      </c>
      <c r="U12" s="77">
        <v>123757.41139621758</v>
      </c>
      <c r="V12" s="77">
        <v>124390.5181900022</v>
      </c>
      <c r="W12" s="77">
        <v>127655.58792172259</v>
      </c>
      <c r="X12" s="77">
        <v>122508.47323663282</v>
      </c>
      <c r="Y12" s="77">
        <v>286431.70120000001</v>
      </c>
      <c r="Z12" s="77">
        <v>292075.290018</v>
      </c>
      <c r="AA12" s="77">
        <v>282864.89591900003</v>
      </c>
      <c r="AB12" s="77">
        <v>270344.2606625912</v>
      </c>
      <c r="AC12" s="78">
        <v>271150.55391375569</v>
      </c>
      <c r="AD12" s="78">
        <v>291201.84246469656</v>
      </c>
      <c r="AE12" s="78">
        <v>299273.23993402399</v>
      </c>
      <c r="AF12" s="78">
        <v>316726.32030126388</v>
      </c>
      <c r="AG12" s="78">
        <v>322962.55593409849</v>
      </c>
      <c r="AH12" s="78">
        <v>325179.64792415383</v>
      </c>
      <c r="AI12" s="78">
        <v>344992.9126821332</v>
      </c>
      <c r="AJ12" s="78">
        <v>368430.10266490339</v>
      </c>
      <c r="AK12" s="78">
        <v>361844.28941487317</v>
      </c>
    </row>
    <row r="13" spans="1:38" s="76" customFormat="1" ht="16.5" customHeight="1">
      <c r="A13" s="83" t="s">
        <v>1127</v>
      </c>
      <c r="B13" s="72" t="s">
        <v>527</v>
      </c>
      <c r="C13" s="72" t="s">
        <v>527</v>
      </c>
      <c r="D13" s="72" t="s">
        <v>527</v>
      </c>
      <c r="E13" s="72" t="s">
        <v>527</v>
      </c>
      <c r="F13" s="81">
        <v>39854</v>
      </c>
      <c r="G13" s="81">
        <v>39581</v>
      </c>
      <c r="H13" s="81">
        <v>41143</v>
      </c>
      <c r="I13" s="81">
        <v>40703</v>
      </c>
      <c r="J13" s="81">
        <v>40241</v>
      </c>
      <c r="K13" s="81">
        <v>39384</v>
      </c>
      <c r="L13" s="81">
        <v>39585</v>
      </c>
      <c r="M13" s="81">
        <v>39808</v>
      </c>
      <c r="N13" s="81">
        <v>38984.124200000006</v>
      </c>
      <c r="O13" s="81">
        <v>40180.218951999996</v>
      </c>
      <c r="P13" s="81">
        <v>41605.038687999993</v>
      </c>
      <c r="Q13" s="81">
        <v>43278.862481000004</v>
      </c>
      <c r="R13" s="81">
        <v>45100.241891000005</v>
      </c>
      <c r="S13" s="81">
        <v>46507.533026999998</v>
      </c>
      <c r="T13" s="81">
        <v>46096.088878999995</v>
      </c>
      <c r="U13" s="81">
        <v>45676.831126000005</v>
      </c>
      <c r="V13" s="81">
        <v>46545.783080000001</v>
      </c>
      <c r="W13" s="81">
        <v>47124.653055000002</v>
      </c>
      <c r="X13" s="81">
        <v>49504.172899999998</v>
      </c>
      <c r="Y13" s="81">
        <v>51873.259700000002</v>
      </c>
      <c r="Z13" s="81">
        <v>53712.078122999999</v>
      </c>
      <c r="AA13" s="81">
        <v>53898.382540000013</v>
      </c>
      <c r="AB13" s="81">
        <v>52627.181348999991</v>
      </c>
      <c r="AC13" s="81">
        <v>54328.134432999992</v>
      </c>
      <c r="AD13" s="81">
        <v>55169.258447999993</v>
      </c>
      <c r="AE13" s="81">
        <v>56467.102654000009</v>
      </c>
      <c r="AF13" s="81">
        <v>57012.092909000006</v>
      </c>
      <c r="AG13" s="81">
        <v>55697.697335999997</v>
      </c>
      <c r="AH13" s="81">
        <v>56321.611936000008</v>
      </c>
      <c r="AI13" s="81">
        <v>54825.884253999997</v>
      </c>
      <c r="AJ13" s="81">
        <v>53830.315945999995</v>
      </c>
      <c r="AK13" s="74">
        <v>54097.055531000005</v>
      </c>
    </row>
    <row r="14" spans="1:38" ht="16.5" customHeight="1">
      <c r="A14" s="9" t="s">
        <v>1128</v>
      </c>
      <c r="B14" s="77" t="s">
        <v>527</v>
      </c>
      <c r="C14" s="77" t="s">
        <v>527</v>
      </c>
      <c r="D14" s="77" t="s">
        <v>527</v>
      </c>
      <c r="E14" s="77" t="s">
        <v>527</v>
      </c>
      <c r="F14" s="77">
        <v>21790</v>
      </c>
      <c r="G14" s="77">
        <v>21161</v>
      </c>
      <c r="H14" s="77">
        <v>20981</v>
      </c>
      <c r="I14" s="77">
        <v>21090</v>
      </c>
      <c r="J14" s="77">
        <v>20336</v>
      </c>
      <c r="K14" s="77">
        <v>20247</v>
      </c>
      <c r="L14" s="77">
        <v>18832</v>
      </c>
      <c r="M14" s="77">
        <v>18818</v>
      </c>
      <c r="N14" s="77">
        <v>16802.168100000003</v>
      </c>
      <c r="O14" s="77">
        <v>17509.219211999996</v>
      </c>
      <c r="P14" s="77">
        <v>17873.721648999999</v>
      </c>
      <c r="Q14" s="77">
        <v>18683.797939</v>
      </c>
      <c r="R14" s="77">
        <v>18807.334752999999</v>
      </c>
      <c r="S14" s="77">
        <v>19582.868181999998</v>
      </c>
      <c r="T14" s="77">
        <v>19678.689117000002</v>
      </c>
      <c r="U14" s="77">
        <v>19178.851354999999</v>
      </c>
      <c r="V14" s="77">
        <v>18920.853862999997</v>
      </c>
      <c r="W14" s="77">
        <v>19424.922553999997</v>
      </c>
      <c r="X14" s="77">
        <v>20390.185932999997</v>
      </c>
      <c r="Y14" s="77">
        <v>20388.053</v>
      </c>
      <c r="Z14" s="77">
        <v>21198.098654000001</v>
      </c>
      <c r="AA14" s="77">
        <v>21099.988628999999</v>
      </c>
      <c r="AB14" s="77">
        <v>20569.726839999999</v>
      </c>
      <c r="AC14" s="77">
        <v>19905.426138999999</v>
      </c>
      <c r="AD14" s="77">
        <v>20129.730629000001</v>
      </c>
      <c r="AE14" s="77">
        <v>18926.876337000002</v>
      </c>
      <c r="AF14" s="77">
        <v>18964.660620999999</v>
      </c>
      <c r="AG14" s="77">
        <v>18506.425159999999</v>
      </c>
      <c r="AH14" s="77">
        <v>18149.823675</v>
      </c>
      <c r="AI14" s="77">
        <v>17075.697165000001</v>
      </c>
      <c r="AJ14" s="77">
        <v>16584.114250999999</v>
      </c>
      <c r="AK14" s="78">
        <v>16387.317525999999</v>
      </c>
      <c r="AL14" s="84"/>
    </row>
    <row r="15" spans="1:38" ht="16.5" customHeight="1">
      <c r="A15" s="9" t="s">
        <v>1129</v>
      </c>
      <c r="B15" s="77" t="s">
        <v>527</v>
      </c>
      <c r="C15" s="77" t="s">
        <v>527</v>
      </c>
      <c r="D15" s="77" t="s">
        <v>527</v>
      </c>
      <c r="E15" s="77" t="s">
        <v>527</v>
      </c>
      <c r="F15" s="77" t="s">
        <v>527</v>
      </c>
      <c r="G15" s="77" t="s">
        <v>527</v>
      </c>
      <c r="H15" s="77" t="s">
        <v>527</v>
      </c>
      <c r="I15" s="77" t="s">
        <v>527</v>
      </c>
      <c r="J15" s="77" t="s">
        <v>527</v>
      </c>
      <c r="K15" s="77" t="s">
        <v>527</v>
      </c>
      <c r="L15" s="77" t="s">
        <v>527</v>
      </c>
      <c r="M15" s="77" t="s">
        <v>527</v>
      </c>
      <c r="N15" s="77" t="s">
        <v>527</v>
      </c>
      <c r="O15" s="77" t="s">
        <v>527</v>
      </c>
      <c r="P15" s="77" t="s">
        <v>527</v>
      </c>
      <c r="Q15" s="77" t="s">
        <v>527</v>
      </c>
      <c r="R15" s="77" t="s">
        <v>527</v>
      </c>
      <c r="S15" s="77" t="s">
        <v>527</v>
      </c>
      <c r="T15" s="77" t="s">
        <v>527</v>
      </c>
      <c r="U15" s="77" t="s">
        <v>527</v>
      </c>
      <c r="V15" s="77" t="s">
        <v>527</v>
      </c>
      <c r="W15" s="77" t="s">
        <v>527</v>
      </c>
      <c r="X15" s="77" t="s">
        <v>527</v>
      </c>
      <c r="Y15" s="77" t="s">
        <v>527</v>
      </c>
      <c r="Z15" s="77" t="s">
        <v>527</v>
      </c>
      <c r="AA15" s="77" t="s">
        <v>527</v>
      </c>
      <c r="AB15" s="77" t="s">
        <v>527</v>
      </c>
      <c r="AC15" s="77">
        <v>653.14929600000005</v>
      </c>
      <c r="AD15" s="77">
        <v>1012.461811</v>
      </c>
      <c r="AE15" s="77">
        <v>2330.5266470000001</v>
      </c>
      <c r="AF15" s="77">
        <v>2464.2874219999999</v>
      </c>
      <c r="AG15" s="77">
        <v>1586.7355230000001</v>
      </c>
      <c r="AH15" s="77">
        <v>2261.1835350000001</v>
      </c>
      <c r="AI15" s="77">
        <v>2147.8257210000002</v>
      </c>
      <c r="AJ15" s="77">
        <v>2040.4712919999999</v>
      </c>
      <c r="AK15" s="78">
        <v>1979.8159760000001</v>
      </c>
      <c r="AL15" s="84"/>
    </row>
    <row r="16" spans="1:38" ht="16.5" customHeight="1">
      <c r="A16" s="9" t="s">
        <v>1130</v>
      </c>
      <c r="B16" s="77" t="s">
        <v>527</v>
      </c>
      <c r="C16" s="77" t="s">
        <v>527</v>
      </c>
      <c r="D16" s="77" t="s">
        <v>527</v>
      </c>
      <c r="E16" s="77" t="s">
        <v>527</v>
      </c>
      <c r="F16" s="77">
        <v>381</v>
      </c>
      <c r="G16" s="77">
        <v>350</v>
      </c>
      <c r="H16" s="77">
        <v>571</v>
      </c>
      <c r="I16" s="77">
        <v>662</v>
      </c>
      <c r="J16" s="77">
        <v>701</v>
      </c>
      <c r="K16" s="77">
        <v>705</v>
      </c>
      <c r="L16" s="77">
        <v>833</v>
      </c>
      <c r="M16" s="77">
        <v>860</v>
      </c>
      <c r="N16" s="77">
        <v>955.24509999999998</v>
      </c>
      <c r="O16" s="77">
        <v>1023.7081319999999</v>
      </c>
      <c r="P16" s="77">
        <v>1115.35194</v>
      </c>
      <c r="Q16" s="77">
        <v>1190.168551</v>
      </c>
      <c r="R16" s="77">
        <v>1339.431795</v>
      </c>
      <c r="S16" s="77">
        <v>1427.305259</v>
      </c>
      <c r="T16" s="77">
        <v>1431.6725369999999</v>
      </c>
      <c r="U16" s="77">
        <v>1476.0326319999997</v>
      </c>
      <c r="V16" s="77">
        <v>1576.197658</v>
      </c>
      <c r="W16" s="77">
        <v>1699.5838489999999</v>
      </c>
      <c r="X16" s="77">
        <v>1865.7201999999997</v>
      </c>
      <c r="Y16" s="77">
        <v>1930.2944</v>
      </c>
      <c r="Z16" s="77">
        <v>2081.062559</v>
      </c>
      <c r="AA16" s="77">
        <v>2196.117518</v>
      </c>
      <c r="AB16" s="77">
        <v>2172.7471529999998</v>
      </c>
      <c r="AC16" s="77">
        <v>2363.430715</v>
      </c>
      <c r="AD16" s="77">
        <v>2488.8479259999999</v>
      </c>
      <c r="AE16" s="77">
        <v>2564.6256589999998</v>
      </c>
      <c r="AF16" s="77">
        <v>2674.5207209999999</v>
      </c>
      <c r="AG16" s="77">
        <v>2678.1120999999998</v>
      </c>
      <c r="AH16" s="77">
        <v>2755.9249209999998</v>
      </c>
      <c r="AI16" s="77">
        <v>2776.0459599999999</v>
      </c>
      <c r="AJ16" s="77">
        <v>2728.4780609999998</v>
      </c>
      <c r="AK16" s="78">
        <v>2692.6561099999999</v>
      </c>
      <c r="AL16" s="84"/>
    </row>
    <row r="17" spans="1:38" ht="16.5" customHeight="1">
      <c r="A17" s="9" t="s">
        <v>530</v>
      </c>
      <c r="B17" s="77" t="s">
        <v>527</v>
      </c>
      <c r="C17" s="77" t="s">
        <v>527</v>
      </c>
      <c r="D17" s="77" t="s">
        <v>527</v>
      </c>
      <c r="E17" s="77" t="s">
        <v>527</v>
      </c>
      <c r="F17" s="77">
        <v>10558</v>
      </c>
      <c r="G17" s="77">
        <v>10427</v>
      </c>
      <c r="H17" s="77">
        <v>11475</v>
      </c>
      <c r="I17" s="77">
        <v>10528</v>
      </c>
      <c r="J17" s="77">
        <v>10737</v>
      </c>
      <c r="K17" s="77">
        <v>10231</v>
      </c>
      <c r="L17" s="77">
        <v>10668</v>
      </c>
      <c r="M17" s="77">
        <v>10559</v>
      </c>
      <c r="N17" s="77">
        <v>11530.220300000001</v>
      </c>
      <c r="O17" s="77">
        <v>12056.0676</v>
      </c>
      <c r="P17" s="77">
        <v>12284.382321999999</v>
      </c>
      <c r="Q17" s="77">
        <v>12902.056581000001</v>
      </c>
      <c r="R17" s="77">
        <v>13843.512074999999</v>
      </c>
      <c r="S17" s="77">
        <v>14178.091572000001</v>
      </c>
      <c r="T17" s="77">
        <v>13663.224326</v>
      </c>
      <c r="U17" s="77">
        <v>13606.195594000001</v>
      </c>
      <c r="V17" s="77">
        <v>14354.281087000001</v>
      </c>
      <c r="W17" s="77">
        <v>14417.698761</v>
      </c>
      <c r="X17" s="77">
        <v>14721.465516</v>
      </c>
      <c r="Y17" s="77">
        <v>16137.9522</v>
      </c>
      <c r="Z17" s="77">
        <v>16849.920437000001</v>
      </c>
      <c r="AA17" s="77">
        <v>16805.109970000001</v>
      </c>
      <c r="AB17" s="77">
        <v>16406.938677999999</v>
      </c>
      <c r="AC17" s="77">
        <v>17316.613255</v>
      </c>
      <c r="AD17" s="77">
        <v>17516.432841999998</v>
      </c>
      <c r="AE17" s="77">
        <v>18004.627035000001</v>
      </c>
      <c r="AF17" s="77">
        <v>18339.048674999998</v>
      </c>
      <c r="AG17" s="77">
        <v>18283.014310999999</v>
      </c>
      <c r="AH17" s="77">
        <v>18356.560739</v>
      </c>
      <c r="AI17" s="77">
        <v>17591.049738000002</v>
      </c>
      <c r="AJ17" s="77">
        <v>16914.100309000001</v>
      </c>
      <c r="AK17" s="78">
        <v>17365.828963</v>
      </c>
      <c r="AL17" s="86"/>
    </row>
    <row r="18" spans="1:38" ht="16.5" customHeight="1">
      <c r="A18" s="9" t="s">
        <v>1131</v>
      </c>
      <c r="B18" s="77" t="s">
        <v>527</v>
      </c>
      <c r="C18" s="77" t="s">
        <v>527</v>
      </c>
      <c r="D18" s="77" t="s">
        <v>527</v>
      </c>
      <c r="E18" s="77" t="s">
        <v>527</v>
      </c>
      <c r="F18" s="77">
        <v>219</v>
      </c>
      <c r="G18" s="77">
        <v>306</v>
      </c>
      <c r="H18" s="77">
        <v>193</v>
      </c>
      <c r="I18" s="77">
        <v>195</v>
      </c>
      <c r="J18" s="77">
        <v>199</v>
      </c>
      <c r="K18" s="77">
        <v>188</v>
      </c>
      <c r="L18" s="77">
        <v>187</v>
      </c>
      <c r="M18" s="77">
        <v>187</v>
      </c>
      <c r="N18" s="77">
        <v>184.16370000000001</v>
      </c>
      <c r="O18" s="77">
        <v>189.170345</v>
      </c>
      <c r="P18" s="77">
        <v>181.71669800000001</v>
      </c>
      <c r="Q18" s="77">
        <v>186.10567</v>
      </c>
      <c r="R18" s="77">
        <v>191.89107100000004</v>
      </c>
      <c r="S18" s="77">
        <v>186.99797199999998</v>
      </c>
      <c r="T18" s="77">
        <v>187.793553</v>
      </c>
      <c r="U18" s="77">
        <v>176.144657</v>
      </c>
      <c r="V18" s="77">
        <v>173.21470899999997</v>
      </c>
      <c r="W18" s="77">
        <v>172.98174700000001</v>
      </c>
      <c r="X18" s="77">
        <v>163.88912900000003</v>
      </c>
      <c r="Y18" s="77">
        <v>155.51650000000001</v>
      </c>
      <c r="Z18" s="77">
        <v>160.68531200000001</v>
      </c>
      <c r="AA18" s="77">
        <v>168.066937</v>
      </c>
      <c r="AB18" s="77">
        <v>158.87200799999999</v>
      </c>
      <c r="AC18" s="77">
        <v>160.306691</v>
      </c>
      <c r="AD18" s="77">
        <v>161.88904700000001</v>
      </c>
      <c r="AE18" s="77">
        <v>156.31329400000001</v>
      </c>
      <c r="AF18" s="77">
        <v>157.73160200000001</v>
      </c>
      <c r="AG18" s="77">
        <v>146.21782099999999</v>
      </c>
      <c r="AH18" s="77">
        <v>153.97867400000001</v>
      </c>
      <c r="AI18" s="77">
        <v>140.21642199999999</v>
      </c>
      <c r="AJ18" s="77">
        <v>126.282285</v>
      </c>
      <c r="AK18" s="78">
        <v>125.805218</v>
      </c>
      <c r="AL18" s="86"/>
    </row>
    <row r="19" spans="1:38" ht="16.5" customHeight="1">
      <c r="A19" s="9" t="s">
        <v>528</v>
      </c>
      <c r="B19" s="77">
        <v>4197</v>
      </c>
      <c r="C19" s="77">
        <v>4128</v>
      </c>
      <c r="D19" s="77">
        <v>4592</v>
      </c>
      <c r="E19" s="77">
        <v>4513</v>
      </c>
      <c r="F19" s="77">
        <v>6516</v>
      </c>
      <c r="G19" s="77">
        <v>6534</v>
      </c>
      <c r="H19" s="77">
        <v>7082</v>
      </c>
      <c r="I19" s="77">
        <v>7344</v>
      </c>
      <c r="J19" s="77">
        <v>7320</v>
      </c>
      <c r="K19" s="77">
        <v>6940</v>
      </c>
      <c r="L19" s="77">
        <v>7996</v>
      </c>
      <c r="M19" s="77">
        <v>8244</v>
      </c>
      <c r="N19" s="77">
        <v>8350.4012999999995</v>
      </c>
      <c r="O19" s="77">
        <v>8037.4858980000008</v>
      </c>
      <c r="P19" s="77">
        <v>8702.2589120000011</v>
      </c>
      <c r="Q19" s="77">
        <v>8764.0169889999997</v>
      </c>
      <c r="R19" s="77">
        <v>9399.8729629999998</v>
      </c>
      <c r="S19" s="77">
        <v>9543.5642550000011</v>
      </c>
      <c r="T19" s="77">
        <v>9499.8287029999992</v>
      </c>
      <c r="U19" s="77">
        <v>9555.383124</v>
      </c>
      <c r="V19" s="77">
        <v>9715.2788890000011</v>
      </c>
      <c r="W19" s="77">
        <v>9470.1332469999998</v>
      </c>
      <c r="X19" s="77">
        <v>10358.926487000002</v>
      </c>
      <c r="Y19" s="77">
        <v>11136.821900000001</v>
      </c>
      <c r="Z19" s="77">
        <v>11031.999811</v>
      </c>
      <c r="AA19" s="77">
        <v>11129.418953</v>
      </c>
      <c r="AB19" s="77">
        <v>10773.7353</v>
      </c>
      <c r="AC19" s="77">
        <v>11314.228574000001</v>
      </c>
      <c r="AD19" s="77">
        <v>11120.63185</v>
      </c>
      <c r="AE19" s="77">
        <v>11735.558829</v>
      </c>
      <c r="AF19" s="77">
        <v>11599.846942</v>
      </c>
      <c r="AG19" s="77">
        <v>11687.41799</v>
      </c>
      <c r="AH19" s="77">
        <v>11767.703304999999</v>
      </c>
      <c r="AI19" s="77">
        <v>12250.669639</v>
      </c>
      <c r="AJ19" s="77">
        <v>12609.891154999999</v>
      </c>
      <c r="AK19" s="78">
        <v>12707.307116</v>
      </c>
      <c r="AL19" s="84"/>
    </row>
    <row r="20" spans="1:38" ht="16.5" customHeight="1">
      <c r="A20" s="10" t="s">
        <v>1132</v>
      </c>
      <c r="B20" s="77" t="s">
        <v>527</v>
      </c>
      <c r="C20" s="77" t="s">
        <v>527</v>
      </c>
      <c r="D20" s="77" t="s">
        <v>527</v>
      </c>
      <c r="E20" s="77" t="s">
        <v>527</v>
      </c>
      <c r="F20" s="77" t="s">
        <v>527</v>
      </c>
      <c r="G20" s="77">
        <v>364</v>
      </c>
      <c r="H20" s="77">
        <v>431</v>
      </c>
      <c r="I20" s="77">
        <v>454</v>
      </c>
      <c r="J20" s="77">
        <v>495</v>
      </c>
      <c r="K20" s="77">
        <v>562</v>
      </c>
      <c r="L20" s="77">
        <v>577</v>
      </c>
      <c r="M20" s="77">
        <v>607</v>
      </c>
      <c r="N20" s="77">
        <v>390.9409</v>
      </c>
      <c r="O20" s="77">
        <v>531.07757100000003</v>
      </c>
      <c r="P20" s="77">
        <v>513.41098099999999</v>
      </c>
      <c r="Q20" s="77">
        <v>558.98629999999991</v>
      </c>
      <c r="R20" s="77">
        <v>587.65657799999997</v>
      </c>
      <c r="S20" s="77">
        <v>625.77712400000007</v>
      </c>
      <c r="T20" s="77">
        <v>650.98968500000001</v>
      </c>
      <c r="U20" s="77">
        <v>688.58305900000005</v>
      </c>
      <c r="V20" s="77">
        <v>703.84377199999994</v>
      </c>
      <c r="W20" s="77">
        <v>738.47902800000008</v>
      </c>
      <c r="X20" s="77">
        <v>753.30440099999998</v>
      </c>
      <c r="Y20" s="77">
        <v>777.72930000000008</v>
      </c>
      <c r="Z20" s="77">
        <v>843.926016</v>
      </c>
      <c r="AA20" s="77">
        <v>881.04851499999995</v>
      </c>
      <c r="AB20" s="77">
        <v>841.18544899999995</v>
      </c>
      <c r="AC20" s="77">
        <v>846.28385000000003</v>
      </c>
      <c r="AD20" s="77">
        <v>851.33871699999997</v>
      </c>
      <c r="AE20" s="77">
        <v>851.65238199999999</v>
      </c>
      <c r="AF20" s="77">
        <v>863.76945699999999</v>
      </c>
      <c r="AG20" s="77">
        <v>871.27002600000003</v>
      </c>
      <c r="AH20" s="77">
        <v>865.04832399999998</v>
      </c>
      <c r="AI20" s="77">
        <v>863.55728899999997</v>
      </c>
      <c r="AJ20" s="77">
        <v>851.11984399999994</v>
      </c>
      <c r="AK20" s="78">
        <v>838.53669000000002</v>
      </c>
      <c r="AL20" s="84"/>
    </row>
    <row r="21" spans="1:38" ht="16.5" customHeight="1">
      <c r="A21" s="9" t="s">
        <v>1133</v>
      </c>
      <c r="B21" s="77" t="s">
        <v>527</v>
      </c>
      <c r="C21" s="77" t="s">
        <v>527</v>
      </c>
      <c r="D21" s="77" t="s">
        <v>527</v>
      </c>
      <c r="E21" s="77" t="s">
        <v>527</v>
      </c>
      <c r="F21" s="77" t="s">
        <v>527</v>
      </c>
      <c r="G21" s="77" t="s">
        <v>527</v>
      </c>
      <c r="H21" s="77">
        <v>286</v>
      </c>
      <c r="I21" s="77">
        <v>282</v>
      </c>
      <c r="J21" s="77">
        <v>271</v>
      </c>
      <c r="K21" s="77">
        <v>260</v>
      </c>
      <c r="L21" s="77">
        <v>260</v>
      </c>
      <c r="M21" s="77">
        <v>260</v>
      </c>
      <c r="N21" s="77">
        <v>255.38840000000002</v>
      </c>
      <c r="O21" s="77">
        <v>254.21924200000004</v>
      </c>
      <c r="P21" s="77">
        <v>280.125878</v>
      </c>
      <c r="Q21" s="77">
        <v>294.71404899999999</v>
      </c>
      <c r="R21" s="77">
        <v>298.132858</v>
      </c>
      <c r="S21" s="77">
        <v>295.33117599999997</v>
      </c>
      <c r="T21" s="77">
        <v>301.363563</v>
      </c>
      <c r="U21" s="77">
        <v>366.84362800000002</v>
      </c>
      <c r="V21" s="77">
        <v>356.984306</v>
      </c>
      <c r="W21" s="77">
        <v>359.19848399999995</v>
      </c>
      <c r="X21" s="77">
        <v>359.85686900000002</v>
      </c>
      <c r="Y21" s="77">
        <v>380.78190000000001</v>
      </c>
      <c r="Z21" s="77">
        <v>390.45811700000002</v>
      </c>
      <c r="AA21" s="77">
        <v>364.67172900000003</v>
      </c>
      <c r="AB21" s="77">
        <v>389.20500600000003</v>
      </c>
      <c r="AC21" s="77">
        <v>389.38419099999999</v>
      </c>
      <c r="AD21" s="77">
        <v>402.115701</v>
      </c>
      <c r="AE21" s="77">
        <v>402.30593399999998</v>
      </c>
      <c r="AF21" s="77">
        <v>414.20945999999998</v>
      </c>
      <c r="AG21" s="77">
        <v>450.52650199999999</v>
      </c>
      <c r="AH21" s="77">
        <v>489.35633300000001</v>
      </c>
      <c r="AI21" s="77">
        <v>486.03749599999998</v>
      </c>
      <c r="AJ21" s="77">
        <v>519.78385800000001</v>
      </c>
      <c r="AK21" s="78">
        <v>546.56959700000004</v>
      </c>
      <c r="AL21" s="84"/>
    </row>
    <row r="22" spans="1:38" ht="16.5" customHeight="1">
      <c r="A22" s="9" t="s">
        <v>1134</v>
      </c>
      <c r="B22" s="77" t="s">
        <v>527</v>
      </c>
      <c r="C22" s="77" t="s">
        <v>527</v>
      </c>
      <c r="D22" s="77" t="s">
        <v>527</v>
      </c>
      <c r="E22" s="77" t="s">
        <v>527</v>
      </c>
      <c r="F22" s="77">
        <v>390</v>
      </c>
      <c r="G22" s="77">
        <v>439</v>
      </c>
      <c r="H22" s="77">
        <v>124</v>
      </c>
      <c r="I22" s="77">
        <v>148</v>
      </c>
      <c r="J22" s="77">
        <v>182</v>
      </c>
      <c r="K22" s="77">
        <v>251</v>
      </c>
      <c r="L22" s="77">
        <v>232</v>
      </c>
      <c r="M22" s="77">
        <v>273</v>
      </c>
      <c r="N22" s="77">
        <v>515.5963999999949</v>
      </c>
      <c r="O22" s="77">
        <v>579.27095199999894</v>
      </c>
      <c r="P22" s="77">
        <v>654.07030799999484</v>
      </c>
      <c r="Q22" s="77">
        <v>699.01640200000111</v>
      </c>
      <c r="R22" s="77">
        <v>632.40979800000787</v>
      </c>
      <c r="S22" s="77">
        <v>667.59748699999909</v>
      </c>
      <c r="T22" s="77">
        <v>682.52739499999007</v>
      </c>
      <c r="U22" s="77">
        <v>628.79707700001018</v>
      </c>
      <c r="V22" s="77">
        <v>745.12879600000451</v>
      </c>
      <c r="W22" s="77">
        <v>841.65538500000548</v>
      </c>
      <c r="X22" s="77">
        <v>890.82436499999312</v>
      </c>
      <c r="Y22" s="77">
        <v>966.1105000000025</v>
      </c>
      <c r="Z22" s="77">
        <v>1155.9272169999999</v>
      </c>
      <c r="AA22" s="77">
        <v>1253.9602890000001</v>
      </c>
      <c r="AB22" s="77">
        <v>1314.7709150000001</v>
      </c>
      <c r="AC22" s="77">
        <v>1379.3117219999999</v>
      </c>
      <c r="AD22" s="77">
        <v>1485.809925</v>
      </c>
      <c r="AE22" s="77">
        <v>1494.6165370000001</v>
      </c>
      <c r="AF22" s="77">
        <v>1534.0180089999999</v>
      </c>
      <c r="AG22" s="77">
        <v>1487.977903</v>
      </c>
      <c r="AH22" s="77">
        <v>1522.03243</v>
      </c>
      <c r="AI22" s="77">
        <v>1494.7848240000001</v>
      </c>
      <c r="AJ22" s="77">
        <v>1456.074891</v>
      </c>
      <c r="AK22" s="78">
        <v>1453.218335</v>
      </c>
      <c r="AL22" s="84"/>
    </row>
    <row r="23" spans="1:38" s="80" customFormat="1" ht="16.5" customHeight="1">
      <c r="A23" s="11" t="s">
        <v>1135</v>
      </c>
      <c r="B23" s="72">
        <v>17064</v>
      </c>
      <c r="C23" s="72">
        <v>13260</v>
      </c>
      <c r="D23" s="72">
        <v>6179</v>
      </c>
      <c r="E23" s="72">
        <v>3931</v>
      </c>
      <c r="F23" s="72">
        <v>4503</v>
      </c>
      <c r="G23" s="72">
        <v>4825</v>
      </c>
      <c r="H23" s="72">
        <v>6057</v>
      </c>
      <c r="I23" s="72">
        <v>6273</v>
      </c>
      <c r="J23" s="72">
        <v>6091</v>
      </c>
      <c r="K23" s="72">
        <v>6199</v>
      </c>
      <c r="L23" s="72">
        <v>5921</v>
      </c>
      <c r="M23" s="72">
        <v>5545</v>
      </c>
      <c r="N23" s="72">
        <v>5050</v>
      </c>
      <c r="O23" s="72">
        <v>5166</v>
      </c>
      <c r="P23" s="72">
        <v>5304</v>
      </c>
      <c r="Q23" s="72">
        <v>5330</v>
      </c>
      <c r="R23" s="72">
        <v>5573.9916949999997</v>
      </c>
      <c r="S23" s="72">
        <v>5571</v>
      </c>
      <c r="T23" s="72">
        <v>5313.8277230000003</v>
      </c>
      <c r="U23" s="72">
        <v>5679.9337930000002</v>
      </c>
      <c r="V23" s="72">
        <v>5510.88</v>
      </c>
      <c r="W23" s="72">
        <v>5381.3719999999994</v>
      </c>
      <c r="X23" s="72">
        <v>5409.8040000000001</v>
      </c>
      <c r="Y23" s="72">
        <v>5782.8180000000002</v>
      </c>
      <c r="Z23" s="72">
        <v>6178.5059999999994</v>
      </c>
      <c r="AA23" s="72">
        <v>5914.0330000000004</v>
      </c>
      <c r="AB23" s="72">
        <v>6419.7687269999997</v>
      </c>
      <c r="AC23" s="74">
        <v>6567.8390909999989</v>
      </c>
      <c r="AD23" s="74">
        <v>6803.8689760000007</v>
      </c>
      <c r="AE23" s="74">
        <v>6809.5782929999996</v>
      </c>
      <c r="AF23" s="74">
        <v>6674.6818009999997</v>
      </c>
      <c r="AG23" s="74">
        <v>6535.9028010000002</v>
      </c>
      <c r="AH23" s="74">
        <v>6520.4109099999996</v>
      </c>
      <c r="AI23" s="74">
        <v>6563.3325960000002</v>
      </c>
      <c r="AJ23" s="74">
        <v>6361.2704389999999</v>
      </c>
      <c r="AK23" s="74">
        <v>6419.8326479999996</v>
      </c>
    </row>
    <row r="24" spans="1:38" s="80" customFormat="1" ht="16.5" customHeight="1">
      <c r="A24" s="11" t="s">
        <v>1136</v>
      </c>
      <c r="B24" s="74" t="s">
        <v>532</v>
      </c>
      <c r="C24" s="74" t="s">
        <v>532</v>
      </c>
      <c r="D24" s="74" t="s">
        <v>532</v>
      </c>
      <c r="E24" s="74" t="s">
        <v>532</v>
      </c>
      <c r="F24" s="74" t="s">
        <v>532</v>
      </c>
      <c r="G24" s="74" t="s">
        <v>532</v>
      </c>
      <c r="H24" s="72">
        <v>11418</v>
      </c>
      <c r="I24" s="74" t="s">
        <v>532</v>
      </c>
      <c r="J24" s="74" t="s">
        <v>532</v>
      </c>
      <c r="K24" s="74" t="s">
        <v>532</v>
      </c>
      <c r="L24" s="74" t="s">
        <v>532</v>
      </c>
      <c r="M24" s="74">
        <v>10821</v>
      </c>
      <c r="N24" s="74" t="s">
        <v>532</v>
      </c>
      <c r="O24" s="74" t="s">
        <v>532</v>
      </c>
      <c r="P24" s="74" t="s">
        <v>532</v>
      </c>
      <c r="Q24" s="74" t="s">
        <v>532</v>
      </c>
      <c r="R24" s="74" t="s">
        <v>532</v>
      </c>
      <c r="S24" s="74">
        <v>24779</v>
      </c>
      <c r="T24" s="74" t="s">
        <v>532</v>
      </c>
      <c r="U24" s="74" t="s">
        <v>532</v>
      </c>
      <c r="V24" s="74" t="s">
        <v>532</v>
      </c>
      <c r="W24" s="74" t="s">
        <v>532</v>
      </c>
      <c r="X24" s="74" t="s">
        <v>532</v>
      </c>
      <c r="Y24" s="74" t="s">
        <v>532</v>
      </c>
      <c r="Z24" s="74" t="s">
        <v>532</v>
      </c>
      <c r="AA24" s="72">
        <v>27943</v>
      </c>
      <c r="AB24" s="74" t="s">
        <v>532</v>
      </c>
      <c r="AC24" s="74" t="s">
        <v>532</v>
      </c>
      <c r="AD24" s="74" t="s">
        <v>532</v>
      </c>
      <c r="AE24" s="74" t="s">
        <v>532</v>
      </c>
      <c r="AF24" s="74" t="s">
        <v>532</v>
      </c>
      <c r="AG24" s="74" t="s">
        <v>532</v>
      </c>
      <c r="AH24" s="74" t="s">
        <v>532</v>
      </c>
      <c r="AI24" s="74">
        <v>33651</v>
      </c>
      <c r="AJ24" s="74" t="s">
        <v>532</v>
      </c>
      <c r="AK24" s="74" t="s">
        <v>532</v>
      </c>
    </row>
    <row r="25" spans="1:38" s="80" customFormat="1" ht="16.5" customHeight="1" thickBot="1">
      <c r="A25" s="11" t="s">
        <v>1137</v>
      </c>
      <c r="B25" s="87" t="s">
        <v>532</v>
      </c>
      <c r="C25" s="87" t="s">
        <v>532</v>
      </c>
      <c r="D25" s="87" t="s">
        <v>532</v>
      </c>
      <c r="E25" s="87" t="s">
        <v>532</v>
      </c>
      <c r="F25" s="87" t="s">
        <v>532</v>
      </c>
      <c r="G25" s="87" t="s">
        <v>532</v>
      </c>
      <c r="H25" s="88">
        <v>3471</v>
      </c>
      <c r="I25" s="87" t="s">
        <v>532</v>
      </c>
      <c r="J25" s="87" t="s">
        <v>532</v>
      </c>
      <c r="K25" s="87" t="s">
        <v>532</v>
      </c>
      <c r="L25" s="87" t="s">
        <v>532</v>
      </c>
      <c r="M25" s="87">
        <v>4593</v>
      </c>
      <c r="N25" s="87" t="s">
        <v>532</v>
      </c>
      <c r="O25" s="87" t="s">
        <v>532</v>
      </c>
      <c r="P25" s="87" t="s">
        <v>532</v>
      </c>
      <c r="Q25" s="87" t="s">
        <v>532</v>
      </c>
      <c r="R25" s="87" t="s">
        <v>532</v>
      </c>
      <c r="S25" s="88">
        <v>6266</v>
      </c>
      <c r="T25" s="87" t="s">
        <v>532</v>
      </c>
      <c r="U25" s="87" t="s">
        <v>532</v>
      </c>
      <c r="V25" s="87" t="s">
        <v>532</v>
      </c>
      <c r="W25" s="87" t="s">
        <v>532</v>
      </c>
      <c r="X25" s="87" t="s">
        <v>532</v>
      </c>
      <c r="Y25" s="87" t="s">
        <v>532</v>
      </c>
      <c r="Z25" s="87" t="s">
        <v>532</v>
      </c>
      <c r="AA25" s="88">
        <v>8956</v>
      </c>
      <c r="AB25" s="87" t="s">
        <v>532</v>
      </c>
      <c r="AC25" s="87" t="s">
        <v>532</v>
      </c>
      <c r="AD25" s="87" t="s">
        <v>532</v>
      </c>
      <c r="AE25" s="87" t="s">
        <v>532</v>
      </c>
      <c r="AF25" s="87" t="s">
        <v>532</v>
      </c>
      <c r="AG25" s="87" t="s">
        <v>532</v>
      </c>
      <c r="AH25" s="87" t="s">
        <v>532</v>
      </c>
      <c r="AI25" s="87">
        <v>8499</v>
      </c>
      <c r="AJ25" s="87" t="s">
        <v>532</v>
      </c>
      <c r="AK25" s="87" t="s">
        <v>532</v>
      </c>
    </row>
    <row r="26" spans="1:38" s="90" customFormat="1" ht="12.75" customHeight="1">
      <c r="A26" s="89" t="s">
        <v>1138</v>
      </c>
      <c r="B26" s="89"/>
      <c r="C26" s="89"/>
      <c r="D26" s="89"/>
      <c r="E26" s="89"/>
      <c r="F26" s="89"/>
      <c r="G26" s="89"/>
      <c r="H26" s="89"/>
      <c r="I26" s="89"/>
      <c r="J26" s="89"/>
      <c r="K26" s="89"/>
      <c r="L26" s="89"/>
      <c r="M26" s="89"/>
      <c r="N26" s="89"/>
      <c r="O26" s="89"/>
      <c r="P26" s="89"/>
      <c r="Q26" s="89"/>
      <c r="R26" s="89"/>
      <c r="S26" s="89"/>
      <c r="T26" s="89"/>
      <c r="U26" s="89"/>
      <c r="V26" s="89"/>
      <c r="W26" s="89"/>
      <c r="X26" s="89"/>
      <c r="Y26" s="89"/>
      <c r="Z26" s="89"/>
    </row>
    <row r="27" spans="1:38" s="91" customFormat="1" ht="12.75" customHeight="1">
      <c r="A27" s="65"/>
      <c r="B27" s="65"/>
      <c r="C27" s="65"/>
      <c r="D27" s="65"/>
      <c r="E27" s="65"/>
      <c r="F27" s="65"/>
      <c r="G27" s="65"/>
      <c r="H27" s="65"/>
      <c r="I27" s="65"/>
      <c r="J27" s="65"/>
      <c r="K27" s="65"/>
      <c r="L27" s="65"/>
      <c r="M27" s="65"/>
      <c r="N27" s="65"/>
      <c r="O27" s="65"/>
      <c r="P27" s="65"/>
      <c r="Q27" s="65"/>
      <c r="R27" s="65"/>
      <c r="S27" s="65"/>
      <c r="T27" s="65"/>
      <c r="U27" s="65"/>
      <c r="V27" s="65"/>
      <c r="W27" s="65"/>
      <c r="X27" s="65"/>
      <c r="Y27" s="65"/>
      <c r="Z27" s="65"/>
    </row>
    <row r="28" spans="1:38" s="90" customFormat="1" ht="38.25" customHeight="1">
      <c r="A28" s="92" t="s">
        <v>1139</v>
      </c>
      <c r="B28" s="92"/>
      <c r="C28" s="92"/>
      <c r="D28" s="92"/>
      <c r="E28" s="92"/>
      <c r="F28" s="92"/>
      <c r="G28" s="92"/>
      <c r="H28" s="92"/>
      <c r="I28" s="92"/>
      <c r="J28" s="92"/>
      <c r="K28" s="92"/>
      <c r="L28" s="92"/>
      <c r="M28" s="92"/>
      <c r="N28" s="92"/>
      <c r="O28" s="92"/>
      <c r="P28" s="92"/>
      <c r="Q28" s="92"/>
      <c r="R28" s="92"/>
      <c r="S28" s="92"/>
      <c r="T28" s="92"/>
      <c r="U28" s="92"/>
      <c r="V28" s="92"/>
      <c r="W28" s="92"/>
      <c r="X28" s="92"/>
      <c r="Y28" s="92"/>
      <c r="Z28" s="92"/>
    </row>
    <row r="29" spans="1:38" s="90" customFormat="1" ht="12.75" customHeight="1">
      <c r="A29" s="92" t="s">
        <v>1140</v>
      </c>
      <c r="B29" s="92"/>
      <c r="C29" s="92"/>
      <c r="D29" s="92"/>
      <c r="E29" s="92"/>
      <c r="F29" s="92"/>
      <c r="G29" s="92"/>
      <c r="H29" s="92"/>
      <c r="I29" s="92"/>
      <c r="J29" s="92"/>
      <c r="K29" s="92"/>
      <c r="L29" s="92"/>
      <c r="M29" s="92"/>
      <c r="N29" s="92"/>
      <c r="O29" s="92"/>
      <c r="P29" s="92"/>
      <c r="Q29" s="92"/>
      <c r="R29" s="92"/>
      <c r="S29" s="92"/>
      <c r="T29" s="92"/>
      <c r="U29" s="92"/>
      <c r="V29" s="92"/>
      <c r="W29" s="92"/>
      <c r="X29" s="92"/>
      <c r="Y29" s="92"/>
      <c r="Z29" s="92"/>
    </row>
    <row r="30" spans="1:38" s="90" customFormat="1" ht="12.75" customHeight="1">
      <c r="A30" s="92" t="s">
        <v>1141</v>
      </c>
      <c r="B30" s="92"/>
      <c r="C30" s="92"/>
      <c r="D30" s="92"/>
      <c r="E30" s="92"/>
      <c r="F30" s="92"/>
      <c r="G30" s="92"/>
      <c r="H30" s="92"/>
      <c r="I30" s="92"/>
      <c r="J30" s="92"/>
      <c r="K30" s="92"/>
      <c r="L30" s="92"/>
      <c r="M30" s="92"/>
      <c r="N30" s="92"/>
      <c r="O30" s="92"/>
      <c r="P30" s="92"/>
      <c r="Q30" s="92"/>
      <c r="R30" s="92"/>
      <c r="S30" s="92"/>
      <c r="T30" s="92"/>
      <c r="U30" s="92"/>
      <c r="V30" s="92"/>
      <c r="W30" s="92"/>
      <c r="X30" s="92"/>
      <c r="Y30" s="92"/>
      <c r="Z30" s="92"/>
    </row>
    <row r="31" spans="1:38" s="90" customFormat="1" ht="25.5" customHeight="1">
      <c r="A31" s="92" t="s">
        <v>1142</v>
      </c>
      <c r="B31" s="92"/>
      <c r="C31" s="92"/>
      <c r="D31" s="92"/>
      <c r="E31" s="92"/>
      <c r="F31" s="92"/>
      <c r="G31" s="92"/>
      <c r="H31" s="92"/>
      <c r="I31" s="92"/>
      <c r="J31" s="92"/>
      <c r="K31" s="92"/>
      <c r="L31" s="92"/>
      <c r="M31" s="92"/>
      <c r="N31" s="92"/>
      <c r="O31" s="92"/>
      <c r="P31" s="92"/>
      <c r="Q31" s="92"/>
      <c r="R31" s="92"/>
      <c r="S31" s="92"/>
      <c r="T31" s="92"/>
      <c r="U31" s="92"/>
      <c r="V31" s="92"/>
      <c r="W31" s="92"/>
      <c r="X31" s="92"/>
      <c r="Y31" s="92"/>
      <c r="Z31" s="92"/>
    </row>
    <row r="32" spans="1:38" s="90" customFormat="1" ht="12.75" customHeight="1">
      <c r="A32" s="92" t="s">
        <v>1143</v>
      </c>
      <c r="B32" s="92"/>
      <c r="C32" s="92"/>
      <c r="D32" s="92"/>
      <c r="E32" s="92"/>
      <c r="F32" s="92"/>
      <c r="G32" s="92"/>
      <c r="H32" s="92"/>
      <c r="I32" s="92"/>
      <c r="J32" s="92"/>
      <c r="K32" s="92"/>
      <c r="L32" s="92"/>
      <c r="M32" s="92"/>
      <c r="N32" s="92"/>
      <c r="O32" s="92"/>
      <c r="P32" s="92"/>
      <c r="Q32" s="92"/>
      <c r="R32" s="92"/>
      <c r="S32" s="92"/>
      <c r="T32" s="92"/>
      <c r="U32" s="92"/>
      <c r="V32" s="92"/>
      <c r="W32" s="92"/>
      <c r="X32" s="92"/>
      <c r="Y32" s="92"/>
      <c r="Z32" s="92"/>
    </row>
    <row r="33" spans="1:26" s="90" customFormat="1" ht="12.75" customHeight="1">
      <c r="A33" s="92" t="s">
        <v>1144</v>
      </c>
      <c r="B33" s="92"/>
      <c r="C33" s="92"/>
      <c r="D33" s="92"/>
      <c r="E33" s="92"/>
      <c r="F33" s="92"/>
      <c r="G33" s="92"/>
      <c r="H33" s="92"/>
      <c r="I33" s="92"/>
      <c r="J33" s="92"/>
      <c r="K33" s="92"/>
      <c r="L33" s="92"/>
      <c r="M33" s="92"/>
      <c r="N33" s="92"/>
      <c r="O33" s="92"/>
      <c r="P33" s="92"/>
      <c r="Q33" s="92"/>
      <c r="R33" s="92"/>
      <c r="S33" s="92"/>
      <c r="T33" s="92"/>
      <c r="U33" s="92"/>
      <c r="V33" s="92"/>
      <c r="W33" s="92"/>
      <c r="X33" s="92"/>
      <c r="Y33" s="92"/>
      <c r="Z33" s="92"/>
    </row>
    <row r="34" spans="1:26" s="90" customFormat="1" ht="12.75" customHeight="1">
      <c r="A34" s="92" t="s">
        <v>1145</v>
      </c>
      <c r="B34" s="92"/>
      <c r="C34" s="92"/>
      <c r="D34" s="92"/>
      <c r="E34" s="92"/>
      <c r="F34" s="92"/>
      <c r="G34" s="92"/>
      <c r="H34" s="92"/>
      <c r="I34" s="92"/>
      <c r="J34" s="92"/>
      <c r="K34" s="92"/>
      <c r="L34" s="92"/>
      <c r="M34" s="92"/>
      <c r="N34" s="92"/>
      <c r="O34" s="92"/>
      <c r="P34" s="92"/>
      <c r="Q34" s="92"/>
      <c r="R34" s="92"/>
      <c r="S34" s="92"/>
      <c r="T34" s="92"/>
      <c r="U34" s="92"/>
      <c r="V34" s="92"/>
      <c r="W34" s="92"/>
      <c r="X34" s="92"/>
      <c r="Y34" s="92"/>
      <c r="Z34" s="92"/>
    </row>
    <row r="35" spans="1:26" s="90" customFormat="1" ht="12.75" customHeight="1">
      <c r="A35" s="93" t="s">
        <v>1146</v>
      </c>
      <c r="B35" s="93"/>
      <c r="C35" s="93"/>
      <c r="D35" s="93"/>
      <c r="E35" s="93"/>
      <c r="F35" s="93"/>
      <c r="G35" s="93"/>
      <c r="H35" s="93"/>
      <c r="I35" s="93"/>
      <c r="J35" s="93"/>
      <c r="K35" s="93"/>
      <c r="L35" s="93"/>
      <c r="M35" s="93"/>
      <c r="N35" s="93"/>
      <c r="O35" s="93"/>
      <c r="P35" s="93"/>
      <c r="Q35" s="93"/>
      <c r="R35" s="93"/>
      <c r="S35" s="93"/>
      <c r="T35" s="93"/>
      <c r="U35" s="93"/>
      <c r="V35" s="93"/>
      <c r="W35" s="93"/>
      <c r="X35" s="93"/>
      <c r="Y35" s="93"/>
      <c r="Z35" s="93"/>
    </row>
    <row r="36" spans="1:26" s="90" customFormat="1" ht="12.75" customHeight="1">
      <c r="A36" s="92" t="s">
        <v>1147</v>
      </c>
      <c r="B36" s="92"/>
      <c r="C36" s="92"/>
      <c r="D36" s="92"/>
      <c r="E36" s="92"/>
      <c r="F36" s="92"/>
      <c r="G36" s="92"/>
      <c r="H36" s="92"/>
      <c r="I36" s="92"/>
      <c r="J36" s="92"/>
      <c r="K36" s="92"/>
      <c r="L36" s="92"/>
      <c r="M36" s="92"/>
      <c r="N36" s="92"/>
      <c r="O36" s="92"/>
      <c r="P36" s="92"/>
      <c r="Q36" s="92"/>
      <c r="R36" s="92"/>
      <c r="S36" s="92"/>
      <c r="T36" s="92"/>
      <c r="U36" s="92"/>
      <c r="V36" s="92"/>
      <c r="W36" s="92"/>
      <c r="X36" s="92"/>
      <c r="Y36" s="92"/>
      <c r="Z36" s="92"/>
    </row>
    <row r="37" spans="1:26" s="90" customFormat="1" ht="25.5" customHeight="1">
      <c r="A37" s="92" t="s">
        <v>1148</v>
      </c>
      <c r="B37" s="92"/>
      <c r="C37" s="92"/>
      <c r="D37" s="92"/>
      <c r="E37" s="92"/>
      <c r="F37" s="92"/>
      <c r="G37" s="92"/>
      <c r="H37" s="92"/>
      <c r="I37" s="92"/>
      <c r="J37" s="92"/>
      <c r="K37" s="92"/>
      <c r="L37" s="92"/>
      <c r="M37" s="92"/>
      <c r="N37" s="92"/>
      <c r="O37" s="92"/>
      <c r="P37" s="92"/>
      <c r="Q37" s="92"/>
      <c r="R37" s="92"/>
      <c r="S37" s="92"/>
      <c r="T37" s="92"/>
      <c r="U37" s="92"/>
      <c r="V37" s="92"/>
      <c r="W37" s="92"/>
      <c r="X37" s="92"/>
      <c r="Y37" s="92"/>
      <c r="Z37" s="92"/>
    </row>
    <row r="38" spans="1:26" s="90" customFormat="1" ht="12.75" customHeight="1"/>
    <row r="39" spans="1:26" s="90" customFormat="1" ht="12.75" customHeight="1">
      <c r="A39" s="94" t="s">
        <v>526</v>
      </c>
      <c r="B39" s="94"/>
      <c r="C39" s="94"/>
      <c r="D39" s="94"/>
      <c r="E39" s="94"/>
      <c r="F39" s="94"/>
      <c r="G39" s="94"/>
      <c r="H39" s="94"/>
      <c r="I39" s="94"/>
      <c r="J39" s="94"/>
      <c r="K39" s="94"/>
      <c r="L39" s="94"/>
      <c r="M39" s="94"/>
      <c r="N39" s="94"/>
      <c r="O39" s="94"/>
      <c r="P39" s="94"/>
      <c r="Q39" s="94"/>
      <c r="R39" s="94"/>
      <c r="S39" s="94"/>
      <c r="T39" s="94"/>
      <c r="U39" s="94"/>
      <c r="V39" s="94"/>
      <c r="W39" s="94"/>
      <c r="X39" s="94"/>
      <c r="Y39" s="94"/>
      <c r="Z39" s="94"/>
    </row>
    <row r="40" spans="1:26" s="90" customFormat="1" ht="12.75" customHeight="1">
      <c r="A40" s="95" t="s">
        <v>1149</v>
      </c>
      <c r="B40" s="95"/>
      <c r="C40" s="95"/>
      <c r="D40" s="95"/>
      <c r="E40" s="95"/>
      <c r="F40" s="95"/>
      <c r="G40" s="95"/>
      <c r="H40" s="95"/>
      <c r="I40" s="95"/>
      <c r="J40" s="95"/>
      <c r="K40" s="95"/>
      <c r="L40" s="95"/>
      <c r="M40" s="95"/>
      <c r="N40" s="95"/>
      <c r="O40" s="95"/>
      <c r="P40" s="95"/>
      <c r="Q40" s="95"/>
      <c r="R40" s="95"/>
      <c r="S40" s="95"/>
      <c r="T40" s="95"/>
      <c r="U40" s="95"/>
      <c r="V40" s="95"/>
      <c r="W40" s="95"/>
      <c r="X40" s="95"/>
      <c r="Y40" s="95"/>
      <c r="Z40" s="95"/>
    </row>
    <row r="41" spans="1:26" s="90" customFormat="1" ht="38.25" customHeight="1">
      <c r="A41" s="95" t="s">
        <v>525</v>
      </c>
      <c r="B41" s="95"/>
      <c r="C41" s="95"/>
      <c r="D41" s="95"/>
      <c r="E41" s="95"/>
      <c r="F41" s="95"/>
      <c r="G41" s="95"/>
      <c r="H41" s="95"/>
      <c r="I41" s="95"/>
      <c r="J41" s="95"/>
      <c r="K41" s="95"/>
      <c r="L41" s="95"/>
      <c r="M41" s="95"/>
      <c r="N41" s="95"/>
      <c r="O41" s="95"/>
      <c r="P41" s="95"/>
      <c r="Q41" s="95"/>
      <c r="R41" s="95"/>
      <c r="S41" s="95"/>
      <c r="T41" s="95"/>
      <c r="U41" s="95"/>
      <c r="V41" s="95"/>
      <c r="W41" s="95"/>
      <c r="X41" s="95"/>
      <c r="Y41" s="95"/>
      <c r="Z41" s="95"/>
    </row>
    <row r="42" spans="1:26" s="90" customFormat="1" ht="25.5" customHeight="1">
      <c r="A42" s="95" t="s">
        <v>1150</v>
      </c>
      <c r="B42" s="95"/>
      <c r="C42" s="95"/>
      <c r="D42" s="95"/>
      <c r="E42" s="95"/>
      <c r="F42" s="95"/>
      <c r="G42" s="95"/>
      <c r="H42" s="95"/>
      <c r="I42" s="95"/>
      <c r="J42" s="95"/>
      <c r="K42" s="95"/>
      <c r="L42" s="95"/>
      <c r="M42" s="95"/>
      <c r="N42" s="95"/>
      <c r="O42" s="95"/>
      <c r="P42" s="95"/>
      <c r="Q42" s="95"/>
      <c r="R42" s="95"/>
      <c r="S42" s="95"/>
      <c r="T42" s="95"/>
      <c r="U42" s="95"/>
      <c r="V42" s="95"/>
      <c r="W42" s="95"/>
      <c r="X42" s="95"/>
      <c r="Y42" s="95"/>
      <c r="Z42" s="95"/>
    </row>
    <row r="43" spans="1:26" s="90" customFormat="1" ht="25.5" customHeight="1">
      <c r="A43" s="95" t="s">
        <v>1151</v>
      </c>
      <c r="B43" s="95"/>
      <c r="C43" s="95"/>
      <c r="D43" s="95"/>
      <c r="E43" s="95"/>
      <c r="F43" s="95"/>
      <c r="G43" s="95"/>
      <c r="H43" s="95"/>
      <c r="I43" s="95"/>
      <c r="J43" s="95"/>
      <c r="K43" s="95"/>
      <c r="L43" s="95"/>
      <c r="M43" s="95"/>
      <c r="N43" s="95"/>
      <c r="O43" s="95"/>
      <c r="P43" s="95"/>
      <c r="Q43" s="95"/>
      <c r="R43" s="95"/>
      <c r="S43" s="95"/>
      <c r="T43" s="95"/>
      <c r="U43" s="95"/>
      <c r="V43" s="95"/>
      <c r="W43" s="95"/>
      <c r="X43" s="95"/>
      <c r="Y43" s="95"/>
      <c r="Z43" s="95"/>
    </row>
    <row r="44" spans="1:26" s="90" customFormat="1" ht="12.75" customHeight="1">
      <c r="A44" s="95" t="s">
        <v>524</v>
      </c>
      <c r="B44" s="95"/>
      <c r="C44" s="95"/>
      <c r="D44" s="95"/>
      <c r="E44" s="95"/>
      <c r="F44" s="95"/>
      <c r="G44" s="95"/>
      <c r="H44" s="95"/>
      <c r="I44" s="95"/>
      <c r="J44" s="95"/>
      <c r="K44" s="95"/>
      <c r="L44" s="95"/>
      <c r="M44" s="95"/>
      <c r="N44" s="95"/>
      <c r="O44" s="95"/>
      <c r="P44" s="95"/>
      <c r="Q44" s="95"/>
      <c r="R44" s="95"/>
      <c r="S44" s="95"/>
      <c r="T44" s="95"/>
      <c r="U44" s="95"/>
      <c r="V44" s="95"/>
      <c r="W44" s="95"/>
      <c r="X44" s="95"/>
      <c r="Y44" s="95"/>
      <c r="Z44" s="95"/>
    </row>
    <row r="45" spans="1:26" s="90" customFormat="1" ht="24.75" customHeight="1">
      <c r="A45" s="95" t="s">
        <v>1152</v>
      </c>
      <c r="B45" s="95"/>
      <c r="C45" s="95"/>
      <c r="D45" s="95"/>
      <c r="E45" s="95"/>
      <c r="F45" s="95"/>
      <c r="G45" s="95"/>
      <c r="H45" s="95"/>
      <c r="I45" s="95"/>
      <c r="J45" s="95"/>
      <c r="K45" s="95"/>
      <c r="L45" s="95"/>
      <c r="M45" s="95"/>
      <c r="N45" s="95"/>
      <c r="O45" s="95"/>
      <c r="P45" s="95"/>
      <c r="Q45" s="95"/>
      <c r="R45" s="95"/>
      <c r="S45" s="95"/>
      <c r="T45" s="95"/>
      <c r="U45" s="95"/>
      <c r="V45" s="95"/>
      <c r="W45" s="95"/>
      <c r="X45" s="95"/>
      <c r="Y45" s="95"/>
      <c r="Z45" s="95"/>
    </row>
    <row r="46" spans="1:26" s="90" customFormat="1" ht="12.75" customHeight="1">
      <c r="A46" s="96" t="s">
        <v>1153</v>
      </c>
      <c r="B46" s="96"/>
      <c r="C46" s="96"/>
      <c r="D46" s="96"/>
      <c r="E46" s="96"/>
      <c r="F46" s="96"/>
      <c r="G46" s="96"/>
      <c r="H46" s="96"/>
      <c r="I46" s="96"/>
      <c r="J46" s="96"/>
      <c r="K46" s="96"/>
      <c r="L46" s="96"/>
      <c r="M46" s="96"/>
      <c r="N46" s="96"/>
      <c r="O46" s="96"/>
      <c r="P46" s="96"/>
      <c r="Q46" s="96"/>
      <c r="R46" s="96"/>
      <c r="S46" s="96"/>
      <c r="T46" s="96"/>
      <c r="U46" s="96"/>
      <c r="V46" s="96"/>
      <c r="W46" s="96"/>
      <c r="X46" s="96"/>
      <c r="Y46" s="96"/>
      <c r="Z46" s="96"/>
    </row>
    <row r="47" spans="1:26" s="90" customFormat="1" ht="12.75" customHeight="1">
      <c r="A47" s="97" t="s">
        <v>523</v>
      </c>
      <c r="B47" s="97"/>
      <c r="C47" s="97"/>
      <c r="D47" s="97"/>
      <c r="E47" s="97"/>
      <c r="F47" s="97"/>
      <c r="G47" s="97"/>
      <c r="H47" s="97"/>
      <c r="I47" s="97"/>
      <c r="J47" s="97"/>
      <c r="K47" s="97"/>
      <c r="L47" s="97"/>
      <c r="M47" s="97"/>
      <c r="N47" s="97"/>
      <c r="O47" s="97"/>
      <c r="P47" s="97"/>
      <c r="Q47" s="97"/>
      <c r="R47" s="97"/>
      <c r="S47" s="97"/>
      <c r="T47" s="97"/>
      <c r="U47" s="97"/>
      <c r="V47" s="97"/>
      <c r="W47" s="97"/>
      <c r="X47" s="97"/>
      <c r="Y47" s="97"/>
      <c r="Z47" s="97"/>
    </row>
    <row r="48" spans="1:26" s="90" customFormat="1" ht="12.75" customHeight="1">
      <c r="A48" s="95" t="s">
        <v>522</v>
      </c>
      <c r="B48" s="95"/>
      <c r="C48" s="95"/>
      <c r="D48" s="95"/>
      <c r="E48" s="95"/>
      <c r="F48" s="95"/>
      <c r="G48" s="95"/>
      <c r="H48" s="95"/>
      <c r="I48" s="95"/>
      <c r="J48" s="95"/>
      <c r="K48" s="95"/>
      <c r="L48" s="95"/>
      <c r="M48" s="95"/>
      <c r="N48" s="95"/>
      <c r="O48" s="95"/>
      <c r="P48" s="95"/>
      <c r="Q48" s="95"/>
      <c r="R48" s="95"/>
      <c r="S48" s="95"/>
      <c r="T48" s="95"/>
      <c r="U48" s="95"/>
      <c r="V48" s="95"/>
      <c r="W48" s="95"/>
      <c r="X48" s="95"/>
      <c r="Y48" s="95"/>
      <c r="Z48" s="95"/>
    </row>
    <row r="49" spans="1:26" s="90" customFormat="1" ht="12.75" customHeight="1">
      <c r="A49" s="95" t="s">
        <v>1154</v>
      </c>
      <c r="B49" s="95"/>
      <c r="C49" s="95"/>
      <c r="D49" s="95"/>
      <c r="E49" s="95"/>
      <c r="F49" s="95"/>
      <c r="G49" s="95"/>
      <c r="H49" s="95"/>
      <c r="I49" s="95"/>
      <c r="J49" s="95"/>
      <c r="K49" s="95"/>
      <c r="L49" s="95"/>
      <c r="M49" s="95"/>
      <c r="N49" s="95"/>
      <c r="O49" s="95"/>
      <c r="P49" s="95"/>
      <c r="Q49" s="95"/>
      <c r="R49" s="95"/>
      <c r="S49" s="95"/>
      <c r="T49" s="95"/>
      <c r="U49" s="95"/>
      <c r="V49" s="95"/>
      <c r="W49" s="95"/>
      <c r="X49" s="95"/>
      <c r="Y49" s="95"/>
      <c r="Z49" s="95"/>
    </row>
    <row r="50" spans="1:26" s="90" customFormat="1" ht="12.75" customHeight="1">
      <c r="A50" s="96"/>
      <c r="B50" s="96"/>
      <c r="C50" s="96"/>
      <c r="D50" s="96"/>
      <c r="E50" s="96"/>
      <c r="F50" s="96"/>
      <c r="G50" s="96"/>
      <c r="H50" s="96"/>
      <c r="I50" s="96"/>
      <c r="J50" s="96"/>
      <c r="K50" s="96"/>
      <c r="L50" s="96"/>
      <c r="M50" s="96"/>
      <c r="N50" s="96"/>
      <c r="O50" s="96"/>
      <c r="P50" s="96"/>
      <c r="Q50" s="96"/>
      <c r="R50" s="96"/>
      <c r="S50" s="96"/>
      <c r="T50" s="96"/>
      <c r="U50" s="96"/>
      <c r="V50" s="96"/>
      <c r="W50" s="96"/>
      <c r="X50" s="96"/>
      <c r="Y50" s="96"/>
      <c r="Z50" s="96"/>
    </row>
    <row r="51" spans="1:26" s="90" customFormat="1" ht="12.75" customHeight="1">
      <c r="A51" s="98" t="s">
        <v>521</v>
      </c>
      <c r="B51" s="98"/>
      <c r="C51" s="98"/>
      <c r="D51" s="98"/>
      <c r="E51" s="98"/>
      <c r="F51" s="98"/>
      <c r="G51" s="98"/>
      <c r="H51" s="98"/>
      <c r="I51" s="98"/>
      <c r="J51" s="98"/>
      <c r="K51" s="98"/>
      <c r="L51" s="98"/>
      <c r="M51" s="98"/>
      <c r="N51" s="98"/>
      <c r="O51" s="98"/>
      <c r="P51" s="98"/>
      <c r="Q51" s="98"/>
      <c r="R51" s="98"/>
      <c r="S51" s="98"/>
      <c r="T51" s="98"/>
      <c r="U51" s="98"/>
      <c r="V51" s="98"/>
      <c r="W51" s="98"/>
      <c r="X51" s="98"/>
      <c r="Y51" s="98"/>
      <c r="Z51" s="98"/>
    </row>
    <row r="52" spans="1:26" s="90" customFormat="1" ht="12.75" customHeight="1">
      <c r="A52" s="98" t="s">
        <v>520</v>
      </c>
      <c r="B52" s="98"/>
      <c r="C52" s="98"/>
      <c r="D52" s="98"/>
      <c r="E52" s="98"/>
      <c r="F52" s="98"/>
      <c r="G52" s="98"/>
      <c r="H52" s="98"/>
      <c r="I52" s="98"/>
      <c r="J52" s="98"/>
      <c r="K52" s="98"/>
      <c r="L52" s="98"/>
      <c r="M52" s="98"/>
      <c r="N52" s="98"/>
      <c r="O52" s="98"/>
      <c r="P52" s="98"/>
      <c r="Q52" s="98"/>
      <c r="R52" s="98"/>
      <c r="S52" s="98"/>
      <c r="T52" s="98"/>
      <c r="U52" s="98"/>
      <c r="V52" s="98"/>
      <c r="W52" s="98"/>
      <c r="X52" s="98"/>
      <c r="Y52" s="98"/>
      <c r="Z52" s="98"/>
    </row>
    <row r="53" spans="1:26" s="90" customFormat="1" ht="12.75" customHeight="1">
      <c r="A53" s="99" t="s">
        <v>1155</v>
      </c>
      <c r="B53" s="99"/>
      <c r="C53" s="99"/>
      <c r="D53" s="99"/>
      <c r="E53" s="99"/>
      <c r="F53" s="99"/>
      <c r="G53" s="99"/>
      <c r="H53" s="99"/>
      <c r="I53" s="99"/>
      <c r="J53" s="99"/>
      <c r="K53" s="99"/>
      <c r="L53" s="99"/>
      <c r="M53" s="99"/>
      <c r="N53" s="99"/>
      <c r="O53" s="99"/>
      <c r="P53" s="99"/>
      <c r="Q53" s="99"/>
      <c r="R53" s="99"/>
      <c r="S53" s="99"/>
      <c r="T53" s="99"/>
      <c r="U53" s="99"/>
      <c r="V53" s="99"/>
      <c r="W53" s="99"/>
      <c r="X53" s="99"/>
      <c r="Y53" s="99"/>
      <c r="Z53" s="99"/>
    </row>
    <row r="54" spans="1:26" s="90" customFormat="1" ht="12.75" customHeight="1">
      <c r="A54" s="100" t="s">
        <v>519</v>
      </c>
      <c r="B54" s="100"/>
      <c r="C54" s="100"/>
      <c r="D54" s="100"/>
      <c r="E54" s="100"/>
      <c r="F54" s="100"/>
      <c r="G54" s="100"/>
      <c r="H54" s="100"/>
      <c r="I54" s="100"/>
      <c r="J54" s="100"/>
      <c r="K54" s="100"/>
      <c r="L54" s="100"/>
      <c r="M54" s="100"/>
      <c r="N54" s="100"/>
      <c r="O54" s="100"/>
      <c r="P54" s="100"/>
      <c r="Q54" s="100"/>
      <c r="R54" s="100"/>
      <c r="S54" s="100"/>
      <c r="T54" s="100"/>
      <c r="U54" s="100"/>
      <c r="V54" s="100"/>
      <c r="W54" s="100"/>
      <c r="X54" s="100"/>
      <c r="Y54" s="100"/>
      <c r="Z54" s="100"/>
    </row>
    <row r="55" spans="1:26" s="90" customFormat="1" ht="12.75" customHeight="1">
      <c r="A55" s="100" t="s">
        <v>1156</v>
      </c>
      <c r="B55" s="100"/>
      <c r="C55" s="100"/>
      <c r="D55" s="100"/>
      <c r="E55" s="100"/>
      <c r="F55" s="100"/>
      <c r="G55" s="100"/>
      <c r="H55" s="100"/>
      <c r="I55" s="100"/>
      <c r="J55" s="100"/>
      <c r="K55" s="100"/>
      <c r="L55" s="100"/>
      <c r="M55" s="100"/>
      <c r="N55" s="100"/>
      <c r="O55" s="100"/>
      <c r="P55" s="100"/>
      <c r="Q55" s="100"/>
      <c r="R55" s="100"/>
      <c r="S55" s="100"/>
      <c r="T55" s="100"/>
      <c r="U55" s="100"/>
      <c r="V55" s="100"/>
      <c r="W55" s="100"/>
      <c r="X55" s="100"/>
      <c r="Y55" s="100"/>
      <c r="Z55" s="100"/>
    </row>
    <row r="56" spans="1:26" s="90" customFormat="1" ht="12.75" customHeight="1">
      <c r="A56" s="96" t="s">
        <v>1157</v>
      </c>
      <c r="B56" s="96"/>
      <c r="C56" s="96"/>
      <c r="D56" s="96"/>
      <c r="E56" s="96"/>
      <c r="F56" s="96"/>
      <c r="G56" s="96"/>
      <c r="H56" s="96"/>
      <c r="I56" s="96"/>
      <c r="J56" s="96"/>
      <c r="K56" s="96"/>
      <c r="L56" s="96"/>
      <c r="M56" s="96"/>
      <c r="N56" s="96"/>
      <c r="O56" s="96"/>
      <c r="P56" s="96"/>
      <c r="Q56" s="96"/>
      <c r="R56" s="96"/>
      <c r="S56" s="96"/>
      <c r="T56" s="96"/>
      <c r="U56" s="96"/>
      <c r="V56" s="96"/>
      <c r="W56" s="96"/>
      <c r="X56" s="96"/>
      <c r="Y56" s="96"/>
      <c r="Z56" s="96"/>
    </row>
    <row r="57" spans="1:26" s="90" customFormat="1" ht="12.75" customHeight="1">
      <c r="A57" s="96" t="s">
        <v>1158</v>
      </c>
      <c r="B57" s="96"/>
      <c r="C57" s="96"/>
      <c r="D57" s="96"/>
      <c r="E57" s="96"/>
      <c r="F57" s="96"/>
      <c r="G57" s="96"/>
      <c r="H57" s="96"/>
      <c r="I57" s="96"/>
      <c r="J57" s="96"/>
      <c r="K57" s="96"/>
      <c r="L57" s="96"/>
      <c r="M57" s="96"/>
      <c r="N57" s="96"/>
      <c r="O57" s="96"/>
      <c r="P57" s="96"/>
      <c r="Q57" s="96"/>
      <c r="R57" s="96"/>
      <c r="S57" s="96"/>
      <c r="T57" s="96"/>
      <c r="U57" s="96"/>
      <c r="V57" s="96"/>
      <c r="W57" s="96"/>
      <c r="X57" s="96"/>
      <c r="Y57" s="96"/>
      <c r="Z57" s="96"/>
    </row>
    <row r="58" spans="1:26" s="90" customFormat="1" ht="13" customHeight="1">
      <c r="A58" s="99" t="s">
        <v>1159</v>
      </c>
      <c r="B58" s="99"/>
      <c r="C58" s="99"/>
      <c r="D58" s="99"/>
      <c r="E58" s="99"/>
      <c r="F58" s="99"/>
      <c r="G58" s="99"/>
      <c r="H58" s="99"/>
      <c r="I58" s="99"/>
      <c r="J58" s="99"/>
      <c r="K58" s="99"/>
      <c r="L58" s="99"/>
      <c r="M58" s="99"/>
      <c r="N58" s="99"/>
      <c r="O58" s="99"/>
      <c r="P58" s="99"/>
      <c r="Q58" s="99"/>
      <c r="R58" s="99"/>
      <c r="S58" s="99"/>
      <c r="T58" s="99"/>
      <c r="U58" s="99"/>
      <c r="V58" s="99"/>
      <c r="W58" s="99"/>
      <c r="X58" s="99"/>
      <c r="Y58" s="99"/>
      <c r="Z58" s="99"/>
    </row>
    <row r="59" spans="1:26" s="90" customFormat="1" ht="13" customHeight="1">
      <c r="A59" s="96" t="s">
        <v>1160</v>
      </c>
      <c r="B59" s="96"/>
      <c r="C59" s="96"/>
      <c r="D59" s="96"/>
      <c r="E59" s="96"/>
      <c r="F59" s="96"/>
      <c r="G59" s="96"/>
      <c r="H59" s="96"/>
      <c r="I59" s="96"/>
      <c r="J59" s="96"/>
      <c r="K59" s="96"/>
      <c r="L59" s="96"/>
      <c r="M59" s="96"/>
      <c r="N59" s="96"/>
      <c r="O59" s="96"/>
      <c r="P59" s="96"/>
      <c r="Q59" s="96"/>
      <c r="R59" s="96"/>
      <c r="S59" s="96"/>
      <c r="T59" s="96"/>
      <c r="U59" s="96"/>
      <c r="V59" s="96"/>
      <c r="W59" s="96"/>
      <c r="X59" s="96"/>
      <c r="Y59" s="96"/>
      <c r="Z59" s="96"/>
    </row>
    <row r="60" spans="1:26" s="90" customFormat="1" ht="12.75" customHeight="1">
      <c r="A60" s="101" t="s">
        <v>518</v>
      </c>
      <c r="B60" s="101"/>
      <c r="C60" s="101"/>
      <c r="D60" s="101"/>
      <c r="E60" s="101"/>
      <c r="F60" s="101"/>
      <c r="G60" s="101"/>
      <c r="H60" s="101"/>
      <c r="I60" s="101"/>
      <c r="J60" s="101"/>
      <c r="K60" s="101"/>
      <c r="L60" s="101"/>
      <c r="M60" s="101"/>
      <c r="N60" s="101"/>
      <c r="O60" s="101"/>
      <c r="P60" s="101"/>
      <c r="Q60" s="101"/>
      <c r="R60" s="101"/>
      <c r="S60" s="101"/>
      <c r="T60" s="101"/>
      <c r="U60" s="101"/>
      <c r="V60" s="101"/>
      <c r="W60" s="101"/>
      <c r="X60" s="101"/>
      <c r="Y60" s="101"/>
      <c r="Z60" s="101"/>
    </row>
    <row r="61" spans="1:26" s="90" customFormat="1" ht="12.75" customHeight="1">
      <c r="A61" s="102" t="s">
        <v>1161</v>
      </c>
      <c r="B61" s="102"/>
      <c r="C61" s="102"/>
      <c r="D61" s="102"/>
      <c r="E61" s="102"/>
      <c r="F61" s="102"/>
      <c r="G61" s="102"/>
      <c r="H61" s="102"/>
      <c r="I61" s="102"/>
      <c r="J61" s="102"/>
      <c r="K61" s="102"/>
      <c r="L61" s="102"/>
      <c r="M61" s="102"/>
      <c r="N61" s="102"/>
      <c r="O61" s="102"/>
      <c r="P61" s="102"/>
      <c r="Q61" s="102"/>
      <c r="R61" s="102"/>
      <c r="S61" s="102"/>
      <c r="T61" s="102"/>
      <c r="U61" s="102"/>
      <c r="V61" s="102"/>
      <c r="W61" s="102"/>
      <c r="X61" s="102"/>
      <c r="Y61" s="102"/>
      <c r="Z61" s="102"/>
    </row>
    <row r="62" spans="1:26" s="90" customFormat="1" ht="12.75" customHeight="1">
      <c r="A62" s="96" t="s">
        <v>1162</v>
      </c>
      <c r="B62" s="96"/>
      <c r="C62" s="96"/>
      <c r="D62" s="96"/>
      <c r="E62" s="96"/>
      <c r="F62" s="96"/>
      <c r="G62" s="96"/>
      <c r="H62" s="96"/>
      <c r="I62" s="96"/>
      <c r="J62" s="96"/>
      <c r="K62" s="96"/>
      <c r="L62" s="96"/>
      <c r="M62" s="96"/>
      <c r="N62" s="96"/>
      <c r="O62" s="96"/>
      <c r="P62" s="96"/>
      <c r="Q62" s="96"/>
      <c r="R62" s="96"/>
      <c r="S62" s="96"/>
      <c r="T62" s="96"/>
      <c r="U62" s="96"/>
      <c r="V62" s="96"/>
      <c r="W62" s="96"/>
      <c r="X62" s="96"/>
      <c r="Y62" s="96"/>
      <c r="Z62" s="96"/>
    </row>
    <row r="63" spans="1:26" s="103" customFormat="1" ht="12.75" customHeight="1">
      <c r="A63" s="100" t="s">
        <v>1163</v>
      </c>
      <c r="B63" s="100"/>
      <c r="C63" s="100"/>
      <c r="D63" s="100"/>
      <c r="E63" s="100"/>
      <c r="F63" s="100"/>
      <c r="G63" s="100"/>
      <c r="H63" s="100"/>
      <c r="I63" s="100"/>
      <c r="J63" s="100"/>
      <c r="K63" s="100"/>
      <c r="L63" s="100"/>
      <c r="M63" s="100"/>
      <c r="N63" s="100"/>
      <c r="O63" s="100"/>
      <c r="P63" s="100"/>
      <c r="Q63" s="100"/>
      <c r="R63" s="100"/>
      <c r="S63" s="100"/>
      <c r="T63" s="100"/>
      <c r="U63" s="100"/>
      <c r="V63" s="100"/>
      <c r="W63" s="100"/>
      <c r="X63" s="100"/>
      <c r="Y63" s="100"/>
      <c r="Z63" s="100"/>
    </row>
    <row r="64" spans="1:26" s="103" customFormat="1" ht="12.75" customHeight="1">
      <c r="A64" s="102" t="s">
        <v>513</v>
      </c>
      <c r="B64" s="102"/>
      <c r="C64" s="102"/>
      <c r="D64" s="102"/>
      <c r="E64" s="102"/>
      <c r="F64" s="102"/>
      <c r="G64" s="102"/>
      <c r="H64" s="102"/>
      <c r="I64" s="102"/>
      <c r="J64" s="102"/>
      <c r="K64" s="102"/>
      <c r="L64" s="102"/>
      <c r="M64" s="102"/>
      <c r="N64" s="102"/>
      <c r="O64" s="102"/>
      <c r="P64" s="102"/>
      <c r="Q64" s="102"/>
      <c r="R64" s="102"/>
      <c r="S64" s="102"/>
      <c r="T64" s="102"/>
      <c r="U64" s="102"/>
      <c r="V64" s="102"/>
      <c r="W64" s="102"/>
      <c r="X64" s="102"/>
      <c r="Y64" s="102"/>
      <c r="Z64" s="102"/>
    </row>
    <row r="65" spans="1:26" s="90" customFormat="1" ht="12.75" customHeight="1">
      <c r="A65" s="96" t="s">
        <v>1164</v>
      </c>
      <c r="B65" s="96"/>
      <c r="C65" s="96"/>
      <c r="D65" s="96"/>
      <c r="E65" s="96"/>
      <c r="F65" s="96"/>
      <c r="G65" s="96"/>
      <c r="H65" s="96"/>
      <c r="I65" s="96"/>
      <c r="J65" s="96"/>
      <c r="K65" s="96"/>
      <c r="L65" s="96"/>
      <c r="M65" s="96"/>
      <c r="N65" s="96"/>
      <c r="O65" s="96"/>
      <c r="P65" s="96"/>
      <c r="Q65" s="96"/>
      <c r="R65" s="96"/>
      <c r="S65" s="96"/>
      <c r="T65" s="96"/>
      <c r="U65" s="96"/>
      <c r="V65" s="96"/>
      <c r="W65" s="96"/>
      <c r="X65" s="96"/>
      <c r="Y65" s="96"/>
      <c r="Z65" s="96"/>
    </row>
    <row r="66" spans="1:26" s="103" customFormat="1" ht="12.75" customHeight="1">
      <c r="A66" s="100" t="s">
        <v>1165</v>
      </c>
      <c r="B66" s="100"/>
      <c r="C66" s="100"/>
      <c r="D66" s="100"/>
      <c r="E66" s="100"/>
      <c r="F66" s="100"/>
      <c r="G66" s="100"/>
      <c r="H66" s="100"/>
      <c r="I66" s="100"/>
      <c r="J66" s="100"/>
      <c r="K66" s="100"/>
      <c r="L66" s="100"/>
      <c r="M66" s="100"/>
      <c r="N66" s="100"/>
      <c r="O66" s="100"/>
      <c r="P66" s="100"/>
      <c r="Q66" s="100"/>
      <c r="R66" s="100"/>
      <c r="S66" s="100"/>
      <c r="T66" s="100"/>
      <c r="U66" s="100"/>
      <c r="V66" s="100"/>
      <c r="W66" s="100"/>
      <c r="X66" s="100"/>
      <c r="Y66" s="100"/>
      <c r="Z66" s="100"/>
    </row>
    <row r="67" spans="1:26" s="103" customFormat="1" ht="12.75" customHeight="1">
      <c r="A67" s="101" t="s">
        <v>517</v>
      </c>
      <c r="B67" s="101"/>
      <c r="C67" s="101"/>
      <c r="D67" s="101"/>
      <c r="E67" s="101"/>
      <c r="F67" s="101"/>
      <c r="G67" s="101"/>
      <c r="H67" s="101"/>
      <c r="I67" s="101"/>
      <c r="J67" s="101"/>
      <c r="K67" s="101"/>
      <c r="L67" s="101"/>
      <c r="M67" s="101"/>
      <c r="N67" s="101"/>
      <c r="O67" s="101"/>
      <c r="P67" s="101"/>
      <c r="Q67" s="101"/>
      <c r="R67" s="101"/>
      <c r="S67" s="101"/>
      <c r="T67" s="101"/>
      <c r="U67" s="101"/>
      <c r="V67" s="101"/>
      <c r="W67" s="101"/>
      <c r="X67" s="101"/>
      <c r="Y67" s="101"/>
      <c r="Z67" s="101"/>
    </row>
    <row r="68" spans="1:26" s="103" customFormat="1" ht="12.75" customHeight="1">
      <c r="A68" s="102" t="s">
        <v>516</v>
      </c>
      <c r="B68" s="102"/>
      <c r="C68" s="102"/>
      <c r="D68" s="102"/>
      <c r="E68" s="102"/>
      <c r="F68" s="102"/>
      <c r="G68" s="102"/>
      <c r="H68" s="102"/>
      <c r="I68" s="102"/>
      <c r="J68" s="102"/>
      <c r="K68" s="102"/>
      <c r="L68" s="102"/>
      <c r="M68" s="102"/>
      <c r="N68" s="102"/>
      <c r="O68" s="102"/>
      <c r="P68" s="102"/>
      <c r="Q68" s="102"/>
      <c r="R68" s="102"/>
      <c r="S68" s="102"/>
      <c r="T68" s="102"/>
      <c r="U68" s="102"/>
      <c r="V68" s="102"/>
      <c r="W68" s="102"/>
      <c r="X68" s="102"/>
      <c r="Y68" s="102"/>
      <c r="Z68" s="102"/>
    </row>
    <row r="69" spans="1:26" s="103" customFormat="1" ht="12.75" customHeight="1">
      <c r="A69" s="100" t="s">
        <v>515</v>
      </c>
      <c r="B69" s="100"/>
      <c r="C69" s="100"/>
      <c r="D69" s="100"/>
      <c r="E69" s="100"/>
      <c r="F69" s="100"/>
      <c r="G69" s="100"/>
      <c r="H69" s="100"/>
      <c r="I69" s="100"/>
      <c r="J69" s="100"/>
      <c r="K69" s="100"/>
      <c r="L69" s="100"/>
      <c r="M69" s="100"/>
      <c r="N69" s="100"/>
      <c r="O69" s="100"/>
      <c r="P69" s="100"/>
      <c r="Q69" s="100"/>
      <c r="R69" s="100"/>
      <c r="S69" s="100"/>
      <c r="T69" s="100"/>
      <c r="U69" s="100"/>
      <c r="V69" s="100"/>
      <c r="W69" s="100"/>
      <c r="X69" s="100"/>
      <c r="Y69" s="100"/>
      <c r="Z69" s="100"/>
    </row>
    <row r="70" spans="1:26" s="90" customFormat="1" ht="12.75" customHeight="1">
      <c r="A70" s="100" t="s">
        <v>514</v>
      </c>
      <c r="B70" s="100"/>
      <c r="C70" s="100"/>
      <c r="D70" s="100"/>
      <c r="E70" s="100"/>
      <c r="F70" s="100"/>
      <c r="G70" s="100"/>
      <c r="H70" s="100"/>
      <c r="I70" s="100"/>
      <c r="J70" s="100"/>
      <c r="K70" s="100"/>
      <c r="L70" s="100"/>
      <c r="M70" s="100"/>
      <c r="N70" s="100"/>
      <c r="O70" s="100"/>
      <c r="P70" s="100"/>
      <c r="Q70" s="100"/>
      <c r="R70" s="100"/>
      <c r="S70" s="100"/>
      <c r="T70" s="100"/>
      <c r="U70" s="100"/>
      <c r="V70" s="100"/>
      <c r="W70" s="100"/>
      <c r="X70" s="100"/>
      <c r="Y70" s="100"/>
      <c r="Z70" s="100"/>
    </row>
    <row r="71" spans="1:26" s="90" customFormat="1" ht="12.75" customHeight="1">
      <c r="A71" s="100" t="s">
        <v>1166</v>
      </c>
      <c r="B71" s="100"/>
      <c r="C71" s="100"/>
      <c r="D71" s="100"/>
      <c r="E71" s="100"/>
      <c r="F71" s="100"/>
      <c r="G71" s="100"/>
      <c r="H71" s="100"/>
      <c r="I71" s="100"/>
      <c r="J71" s="100"/>
      <c r="K71" s="100"/>
      <c r="L71" s="100"/>
      <c r="M71" s="100"/>
      <c r="N71" s="100"/>
      <c r="O71" s="100"/>
      <c r="P71" s="100"/>
      <c r="Q71" s="100"/>
      <c r="R71" s="100"/>
      <c r="S71" s="100"/>
      <c r="T71" s="100"/>
      <c r="U71" s="100"/>
      <c r="V71" s="100"/>
      <c r="W71" s="100"/>
      <c r="X71" s="100"/>
      <c r="Y71" s="100"/>
      <c r="Z71" s="100"/>
    </row>
    <row r="72" spans="1:26" s="90" customFormat="1" ht="12.75" customHeight="1">
      <c r="A72" s="100" t="s">
        <v>1167</v>
      </c>
      <c r="B72" s="100"/>
      <c r="C72" s="100"/>
      <c r="D72" s="100"/>
      <c r="E72" s="100"/>
      <c r="F72" s="100"/>
      <c r="G72" s="100"/>
      <c r="H72" s="100"/>
      <c r="I72" s="100"/>
      <c r="J72" s="100"/>
      <c r="K72" s="100"/>
      <c r="L72" s="100"/>
      <c r="M72" s="100"/>
      <c r="N72" s="100"/>
      <c r="O72" s="100"/>
      <c r="P72" s="100"/>
      <c r="Q72" s="100"/>
      <c r="R72" s="100"/>
      <c r="S72" s="100"/>
      <c r="T72" s="100"/>
      <c r="U72" s="100"/>
      <c r="V72" s="100"/>
      <c r="W72" s="100"/>
      <c r="X72" s="100"/>
      <c r="Y72" s="100"/>
      <c r="Z72" s="100"/>
    </row>
    <row r="73" spans="1:26" s="90" customFormat="1" ht="12.75" customHeight="1">
      <c r="A73" s="102" t="s">
        <v>513</v>
      </c>
      <c r="B73" s="102"/>
      <c r="C73" s="102"/>
      <c r="D73" s="102"/>
      <c r="E73" s="102"/>
      <c r="F73" s="102"/>
      <c r="G73" s="102"/>
      <c r="H73" s="102"/>
      <c r="I73" s="102"/>
      <c r="J73" s="102"/>
      <c r="K73" s="102"/>
      <c r="L73" s="102"/>
      <c r="M73" s="102"/>
      <c r="N73" s="102"/>
      <c r="O73" s="102"/>
      <c r="P73" s="102"/>
      <c r="Q73" s="102"/>
      <c r="R73" s="102"/>
      <c r="S73" s="102"/>
      <c r="T73" s="102"/>
      <c r="U73" s="102"/>
      <c r="V73" s="102"/>
      <c r="W73" s="102"/>
      <c r="X73" s="102"/>
      <c r="Y73" s="102"/>
      <c r="Z73" s="102"/>
    </row>
    <row r="74" spans="1:26" s="103" customFormat="1" ht="12.75" customHeight="1">
      <c r="A74" s="100" t="s">
        <v>512</v>
      </c>
      <c r="B74" s="100"/>
      <c r="C74" s="100"/>
      <c r="D74" s="100"/>
      <c r="E74" s="100"/>
      <c r="F74" s="100"/>
      <c r="G74" s="100"/>
      <c r="H74" s="100"/>
      <c r="I74" s="100"/>
      <c r="J74" s="100"/>
      <c r="K74" s="100"/>
      <c r="L74" s="100"/>
      <c r="M74" s="100"/>
      <c r="N74" s="100"/>
      <c r="O74" s="100"/>
      <c r="P74" s="100"/>
      <c r="Q74" s="100"/>
      <c r="R74" s="100"/>
      <c r="S74" s="100"/>
      <c r="T74" s="100"/>
      <c r="U74" s="100"/>
      <c r="V74" s="100"/>
      <c r="W74" s="100"/>
      <c r="X74" s="100"/>
      <c r="Y74" s="100"/>
      <c r="Z74" s="100"/>
    </row>
    <row r="75" spans="1:26" s="90" customFormat="1" ht="12.75" customHeight="1">
      <c r="A75" s="100" t="s">
        <v>1168</v>
      </c>
      <c r="B75" s="100"/>
      <c r="C75" s="100"/>
      <c r="D75" s="100"/>
      <c r="E75" s="100"/>
      <c r="F75" s="100"/>
      <c r="G75" s="100"/>
      <c r="H75" s="100"/>
      <c r="I75" s="100"/>
      <c r="J75" s="100"/>
      <c r="K75" s="100"/>
      <c r="L75" s="100"/>
      <c r="M75" s="100"/>
      <c r="N75" s="100"/>
      <c r="O75" s="100"/>
      <c r="P75" s="100"/>
      <c r="Q75" s="100"/>
      <c r="R75" s="100"/>
      <c r="S75" s="100"/>
      <c r="T75" s="100"/>
      <c r="U75" s="100"/>
      <c r="V75" s="100"/>
      <c r="W75" s="100"/>
      <c r="X75" s="100"/>
      <c r="Y75" s="100"/>
      <c r="Z75" s="100"/>
    </row>
    <row r="76" spans="1:26" s="90" customFormat="1" ht="12.75" customHeight="1">
      <c r="A76" s="100" t="s">
        <v>1169</v>
      </c>
      <c r="B76" s="100"/>
      <c r="C76" s="100"/>
      <c r="D76" s="100"/>
      <c r="E76" s="100"/>
      <c r="F76" s="100"/>
      <c r="G76" s="100"/>
      <c r="H76" s="100"/>
      <c r="I76" s="100"/>
      <c r="J76" s="100"/>
      <c r="K76" s="100"/>
      <c r="L76" s="100"/>
      <c r="M76" s="100"/>
      <c r="N76" s="100"/>
      <c r="O76" s="100"/>
      <c r="P76" s="100"/>
      <c r="Q76" s="100"/>
      <c r="R76" s="100"/>
      <c r="S76" s="100"/>
      <c r="T76" s="100"/>
      <c r="U76" s="100"/>
      <c r="V76" s="100"/>
      <c r="W76" s="100"/>
      <c r="X76" s="100"/>
      <c r="Y76" s="100"/>
      <c r="Z76" s="100"/>
    </row>
    <row r="77" spans="1:26" s="90" customFormat="1" ht="12.75" customHeight="1">
      <c r="A77" s="101" t="s">
        <v>1170</v>
      </c>
      <c r="B77" s="101"/>
      <c r="C77" s="101"/>
      <c r="D77" s="101"/>
      <c r="E77" s="101"/>
      <c r="F77" s="101"/>
      <c r="G77" s="101"/>
      <c r="H77" s="101"/>
      <c r="I77" s="101"/>
      <c r="J77" s="101"/>
      <c r="K77" s="101"/>
      <c r="L77" s="101"/>
      <c r="M77" s="101"/>
      <c r="N77" s="101"/>
      <c r="O77" s="101"/>
      <c r="P77" s="101"/>
      <c r="Q77" s="101"/>
      <c r="R77" s="101"/>
      <c r="S77" s="101"/>
      <c r="T77" s="101"/>
      <c r="U77" s="101"/>
      <c r="V77" s="101"/>
      <c r="W77" s="101"/>
      <c r="X77" s="101"/>
      <c r="Y77" s="101"/>
      <c r="Z77" s="101"/>
    </row>
    <row r="78" spans="1:26" s="90" customFormat="1" ht="12.75" customHeight="1">
      <c r="A78" s="100" t="s">
        <v>511</v>
      </c>
      <c r="B78" s="100"/>
      <c r="C78" s="100"/>
      <c r="D78" s="100"/>
      <c r="E78" s="100"/>
      <c r="F78" s="100"/>
      <c r="G78" s="100"/>
      <c r="H78" s="100"/>
      <c r="I78" s="100"/>
      <c r="J78" s="100"/>
      <c r="K78" s="100"/>
      <c r="L78" s="100"/>
      <c r="M78" s="100"/>
      <c r="N78" s="100"/>
      <c r="O78" s="100"/>
      <c r="P78" s="100"/>
      <c r="Q78" s="100"/>
      <c r="R78" s="100"/>
      <c r="S78" s="100"/>
      <c r="T78" s="100"/>
      <c r="U78" s="100"/>
      <c r="V78" s="100"/>
      <c r="W78" s="100"/>
      <c r="X78" s="100"/>
      <c r="Y78" s="100"/>
      <c r="Z78" s="100"/>
    </row>
    <row r="79" spans="1:26" s="90" customFormat="1" ht="12.75" customHeight="1">
      <c r="A79" s="100" t="s">
        <v>510</v>
      </c>
      <c r="B79" s="100"/>
      <c r="C79" s="100"/>
      <c r="D79" s="100"/>
      <c r="E79" s="100"/>
      <c r="F79" s="100"/>
      <c r="G79" s="100"/>
      <c r="H79" s="100"/>
      <c r="I79" s="100"/>
      <c r="J79" s="100"/>
      <c r="K79" s="100"/>
      <c r="L79" s="100"/>
      <c r="M79" s="100"/>
      <c r="N79" s="100"/>
      <c r="O79" s="100"/>
      <c r="P79" s="100"/>
      <c r="Q79" s="100"/>
      <c r="R79" s="100"/>
      <c r="S79" s="100"/>
      <c r="T79" s="100"/>
      <c r="U79" s="100"/>
      <c r="V79" s="100"/>
      <c r="W79" s="100"/>
      <c r="X79" s="100"/>
      <c r="Y79" s="100"/>
      <c r="Z79" s="100"/>
    </row>
    <row r="80" spans="1:26" s="90" customFormat="1" ht="12.75" customHeight="1">
      <c r="A80" s="100" t="s">
        <v>1171</v>
      </c>
      <c r="B80" s="100"/>
      <c r="C80" s="100"/>
      <c r="D80" s="100"/>
      <c r="E80" s="100"/>
      <c r="F80" s="100"/>
      <c r="G80" s="100"/>
      <c r="H80" s="100"/>
      <c r="I80" s="100"/>
      <c r="J80" s="100"/>
      <c r="K80" s="100"/>
      <c r="L80" s="100"/>
      <c r="M80" s="100"/>
      <c r="N80" s="100"/>
      <c r="O80" s="100"/>
      <c r="P80" s="100"/>
      <c r="Q80" s="100"/>
      <c r="R80" s="100"/>
      <c r="S80" s="100"/>
      <c r="T80" s="100"/>
      <c r="U80" s="100"/>
      <c r="V80" s="100"/>
      <c r="W80" s="100"/>
      <c r="X80" s="100"/>
      <c r="Y80" s="100"/>
      <c r="Z80" s="100"/>
    </row>
    <row r="81" spans="1:26" ht="12.75" customHeight="1">
      <c r="A81" s="100" t="s">
        <v>1172</v>
      </c>
      <c r="B81" s="100"/>
      <c r="C81" s="100"/>
      <c r="D81" s="100"/>
      <c r="E81" s="100"/>
      <c r="F81" s="100"/>
      <c r="G81" s="100"/>
      <c r="H81" s="100"/>
      <c r="I81" s="100"/>
      <c r="J81" s="100"/>
      <c r="K81" s="100"/>
      <c r="L81" s="100"/>
      <c r="M81" s="100"/>
      <c r="N81" s="100"/>
      <c r="O81" s="100"/>
      <c r="P81" s="100"/>
      <c r="Q81" s="100"/>
      <c r="R81" s="100"/>
      <c r="S81" s="100"/>
      <c r="T81" s="100"/>
      <c r="U81" s="100"/>
      <c r="V81" s="100"/>
      <c r="W81" s="100"/>
      <c r="X81" s="100"/>
      <c r="Y81" s="100"/>
      <c r="Z81" s="100"/>
    </row>
    <row r="82" spans="1:26" ht="12.75" customHeight="1">
      <c r="A82" s="101" t="s">
        <v>1173</v>
      </c>
      <c r="B82" s="101"/>
      <c r="C82" s="101"/>
      <c r="D82" s="101"/>
      <c r="E82" s="101"/>
      <c r="F82" s="101"/>
      <c r="G82" s="101"/>
      <c r="H82" s="101"/>
      <c r="I82" s="101"/>
      <c r="J82" s="101"/>
      <c r="K82" s="101"/>
      <c r="L82" s="101"/>
      <c r="M82" s="101"/>
      <c r="N82" s="101"/>
      <c r="O82" s="101"/>
      <c r="P82" s="101"/>
      <c r="Q82" s="101"/>
      <c r="R82" s="101"/>
      <c r="S82" s="101"/>
      <c r="T82" s="101"/>
      <c r="U82" s="101"/>
      <c r="V82" s="101"/>
      <c r="W82" s="101"/>
      <c r="X82" s="101"/>
      <c r="Y82" s="101"/>
      <c r="Z82" s="101"/>
    </row>
    <row r="83" spans="1:26" ht="12.75" customHeight="1">
      <c r="A83" s="100" t="s">
        <v>1174</v>
      </c>
      <c r="B83" s="100"/>
      <c r="C83" s="100"/>
      <c r="D83" s="100"/>
      <c r="E83" s="100"/>
      <c r="F83" s="100"/>
      <c r="G83" s="100"/>
      <c r="H83" s="100"/>
      <c r="I83" s="100"/>
      <c r="J83" s="100"/>
      <c r="K83" s="100"/>
      <c r="L83" s="100"/>
      <c r="M83" s="100"/>
      <c r="N83" s="100"/>
      <c r="O83" s="100"/>
      <c r="P83" s="100"/>
      <c r="Q83" s="100"/>
      <c r="R83" s="100"/>
      <c r="S83" s="100"/>
      <c r="T83" s="100"/>
      <c r="U83" s="100"/>
      <c r="V83" s="100"/>
      <c r="W83" s="100"/>
      <c r="X83" s="100"/>
      <c r="Y83" s="100"/>
      <c r="Z83" s="100"/>
    </row>
  </sheetData>
  <pageMargins left="0.25" right="0.25" top="0.25" bottom="0.25" header="0.3" footer="0.3"/>
  <pageSetup scale="42" fitToHeight="0"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1"/>
  <sheetViews>
    <sheetView workbookViewId="0"/>
  </sheetViews>
  <sheetFormatPr defaultRowHeight="14.5"/>
  <cols>
    <col min="1" max="1" width="26.81640625" customWidth="1"/>
    <col min="2" max="2" width="16.7265625" customWidth="1"/>
    <col min="3" max="3" width="12.6328125" customWidth="1"/>
    <col min="4" max="4" width="14.08984375" customWidth="1"/>
    <col min="5" max="5" width="16.7265625" customWidth="1"/>
    <col min="6" max="6" width="16.26953125" customWidth="1"/>
    <col min="7" max="7" width="15.81640625" customWidth="1"/>
  </cols>
  <sheetData>
    <row r="1" spans="1:7">
      <c r="A1" s="1" t="s">
        <v>481</v>
      </c>
    </row>
    <row r="2" spans="1:7">
      <c r="A2" s="1"/>
    </row>
    <row r="3" spans="1:7" ht="43.5">
      <c r="A3" s="6" t="s">
        <v>482</v>
      </c>
      <c r="B3" s="6" t="s">
        <v>483</v>
      </c>
      <c r="C3" s="6" t="s">
        <v>484</v>
      </c>
      <c r="D3" s="6" t="s">
        <v>485</v>
      </c>
      <c r="E3" s="6" t="s">
        <v>486</v>
      </c>
      <c r="F3" s="6" t="s">
        <v>487</v>
      </c>
      <c r="G3" s="6" t="s">
        <v>488</v>
      </c>
    </row>
    <row r="4" spans="1:7">
      <c r="A4" t="s">
        <v>489</v>
      </c>
      <c r="B4" s="7">
        <v>21611</v>
      </c>
      <c r="C4" s="7">
        <v>244203</v>
      </c>
      <c r="D4" s="7">
        <v>3584</v>
      </c>
      <c r="E4">
        <v>11.3</v>
      </c>
      <c r="F4">
        <v>5.7</v>
      </c>
      <c r="G4">
        <v>2.4</v>
      </c>
    </row>
    <row r="5" spans="1:7">
      <c r="A5" t="s">
        <v>490</v>
      </c>
      <c r="B5" s="7">
        <v>10147</v>
      </c>
      <c r="C5" s="7">
        <v>121865</v>
      </c>
      <c r="D5" s="7">
        <v>2035</v>
      </c>
      <c r="E5">
        <v>12</v>
      </c>
      <c r="F5">
        <v>6</v>
      </c>
      <c r="G5">
        <v>2.7</v>
      </c>
    </row>
    <row r="6" spans="1:7">
      <c r="A6" t="s">
        <v>491</v>
      </c>
      <c r="B6">
        <v>735</v>
      </c>
      <c r="C6" s="7">
        <v>8137</v>
      </c>
      <c r="D6">
        <v>154</v>
      </c>
      <c r="E6">
        <v>11.1</v>
      </c>
      <c r="F6">
        <v>7.8</v>
      </c>
      <c r="G6">
        <v>2.4</v>
      </c>
    </row>
    <row r="7" spans="1:7">
      <c r="A7" t="s">
        <v>492</v>
      </c>
      <c r="B7">
        <v>854</v>
      </c>
      <c r="C7" s="7">
        <v>12694</v>
      </c>
      <c r="D7">
        <v>220</v>
      </c>
      <c r="E7">
        <v>14.9</v>
      </c>
      <c r="F7">
        <v>4.0999999999999996</v>
      </c>
      <c r="G7">
        <v>3.8</v>
      </c>
    </row>
    <row r="8" spans="1:7">
      <c r="A8" t="s">
        <v>493</v>
      </c>
      <c r="B8" s="7">
        <v>1704</v>
      </c>
      <c r="C8" s="7">
        <v>18728</v>
      </c>
      <c r="D8">
        <v>212</v>
      </c>
      <c r="E8">
        <v>11</v>
      </c>
      <c r="F8">
        <v>4.7</v>
      </c>
      <c r="G8">
        <v>2.2999999999999998</v>
      </c>
    </row>
    <row r="9" spans="1:7">
      <c r="A9" t="s">
        <v>494</v>
      </c>
      <c r="B9" s="7">
        <v>2508</v>
      </c>
      <c r="C9" s="7">
        <v>21580</v>
      </c>
      <c r="D9">
        <v>362</v>
      </c>
      <c r="E9">
        <v>8.6</v>
      </c>
      <c r="F9">
        <v>6.3</v>
      </c>
      <c r="G9">
        <v>2.2999999999999998</v>
      </c>
    </row>
    <row r="10" spans="1:7">
      <c r="A10" t="s">
        <v>495</v>
      </c>
      <c r="B10" s="7">
        <v>3916</v>
      </c>
      <c r="C10" s="7">
        <v>43741</v>
      </c>
      <c r="D10">
        <v>280</v>
      </c>
      <c r="E10">
        <v>11.2</v>
      </c>
      <c r="F10">
        <v>4.5999999999999996</v>
      </c>
      <c r="G10">
        <v>1.3</v>
      </c>
    </row>
    <row r="11" spans="1:7">
      <c r="A11" t="s">
        <v>496</v>
      </c>
      <c r="B11" s="7">
        <v>1747</v>
      </c>
      <c r="C11" s="7">
        <v>17458</v>
      </c>
      <c r="D11">
        <v>322</v>
      </c>
      <c r="E11">
        <v>10</v>
      </c>
      <c r="F11">
        <v>6.8</v>
      </c>
      <c r="G11">
        <v>2.4</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24"/>
  <sheetViews>
    <sheetView workbookViewId="0"/>
  </sheetViews>
  <sheetFormatPr defaultColWidth="9.08984375" defaultRowHeight="14.5"/>
  <cols>
    <col min="1" max="1" width="41.08984375" customWidth="1"/>
    <col min="2" max="6" width="10.36328125" style="14" customWidth="1"/>
  </cols>
  <sheetData>
    <row r="1" spans="1:6">
      <c r="A1" s="2" t="s">
        <v>3325</v>
      </c>
      <c r="B1" s="123"/>
      <c r="C1" s="123"/>
      <c r="D1" s="123"/>
      <c r="E1" s="123"/>
      <c r="F1" s="123"/>
    </row>
    <row r="2" spans="1:6">
      <c r="B2" s="124">
        <v>2010</v>
      </c>
      <c r="C2" s="124" t="s">
        <v>3326</v>
      </c>
      <c r="D2" s="124" t="s">
        <v>3327</v>
      </c>
      <c r="E2" s="124" t="s">
        <v>3328</v>
      </c>
      <c r="F2" s="124" t="s">
        <v>3329</v>
      </c>
    </row>
    <row r="3" spans="1:6">
      <c r="A3" t="s">
        <v>3330</v>
      </c>
      <c r="B3" s="14">
        <v>130</v>
      </c>
      <c r="C3" s="14">
        <v>130</v>
      </c>
      <c r="D3" s="14">
        <v>130</v>
      </c>
      <c r="E3" s="14">
        <v>130</v>
      </c>
      <c r="F3" s="14">
        <v>130</v>
      </c>
    </row>
    <row r="4" spans="1:6">
      <c r="A4" t="s">
        <v>3331</v>
      </c>
      <c r="B4" s="14">
        <v>110.8</v>
      </c>
      <c r="C4" s="14">
        <v>91.6</v>
      </c>
      <c r="D4" s="14">
        <v>85.6</v>
      </c>
      <c r="E4" s="14">
        <v>81</v>
      </c>
      <c r="F4" s="14">
        <v>71.2</v>
      </c>
    </row>
    <row r="5" spans="1:6">
      <c r="A5" t="s">
        <v>3332</v>
      </c>
      <c r="C5" s="14">
        <v>87.5</v>
      </c>
      <c r="D5" s="14">
        <v>90.2</v>
      </c>
      <c r="E5" s="14">
        <v>92.5</v>
      </c>
      <c r="F5" s="14">
        <v>94</v>
      </c>
    </row>
    <row r="6" spans="1:6">
      <c r="A6" t="s">
        <v>3333</v>
      </c>
      <c r="C6" s="14">
        <v>90.7</v>
      </c>
      <c r="D6" s="14">
        <v>91.6</v>
      </c>
      <c r="E6" s="14">
        <v>92.5</v>
      </c>
      <c r="F6" s="14">
        <v>93.5</v>
      </c>
    </row>
    <row r="7" spans="1:6">
      <c r="A7" t="s">
        <v>3334</v>
      </c>
      <c r="C7" s="14">
        <v>86.7</v>
      </c>
      <c r="D7" s="14">
        <v>87.8</v>
      </c>
      <c r="E7" s="14">
        <v>88</v>
      </c>
    </row>
    <row r="8" spans="1:6">
      <c r="A8" t="s">
        <v>3335</v>
      </c>
      <c r="B8" s="14">
        <v>152</v>
      </c>
      <c r="C8" s="14">
        <v>104.1</v>
      </c>
      <c r="D8" s="14">
        <v>98.2</v>
      </c>
      <c r="E8" s="14">
        <v>92.3</v>
      </c>
      <c r="F8" s="14">
        <v>84.6</v>
      </c>
    </row>
    <row r="9" spans="1:6">
      <c r="A9" t="s">
        <v>3336</v>
      </c>
      <c r="B9" s="14">
        <v>80</v>
      </c>
      <c r="C9" s="14">
        <v>88</v>
      </c>
      <c r="D9" s="14">
        <v>92</v>
      </c>
      <c r="E9" s="14">
        <v>90</v>
      </c>
      <c r="F9" s="14">
        <v>94</v>
      </c>
    </row>
    <row r="10" spans="1:6">
      <c r="A10" t="s">
        <v>3337</v>
      </c>
      <c r="B10" s="14">
        <v>37.6</v>
      </c>
      <c r="C10" s="14">
        <v>25.8</v>
      </c>
      <c r="D10" s="14">
        <v>21.7</v>
      </c>
      <c r="E10" s="14">
        <v>19.899999999999999</v>
      </c>
      <c r="F10" s="14">
        <v>15.9</v>
      </c>
    </row>
    <row r="11" spans="1:6">
      <c r="A11" t="s">
        <v>3338</v>
      </c>
      <c r="B11" s="14">
        <v>152</v>
      </c>
      <c r="C11" s="14">
        <v>195</v>
      </c>
      <c r="D11" s="14">
        <v>225</v>
      </c>
      <c r="E11" s="14">
        <v>250</v>
      </c>
      <c r="F11" s="14">
        <v>303</v>
      </c>
    </row>
    <row r="12" spans="1:6">
      <c r="A12" t="s">
        <v>3339</v>
      </c>
      <c r="B12" s="14">
        <v>22.1</v>
      </c>
      <c r="C12" s="14">
        <v>17.3</v>
      </c>
      <c r="D12" s="14">
        <v>15</v>
      </c>
      <c r="E12" s="14">
        <v>13.5</v>
      </c>
      <c r="F12" s="14">
        <v>11.1</v>
      </c>
    </row>
    <row r="13" spans="1:6">
      <c r="A13" t="s">
        <v>3340</v>
      </c>
      <c r="B13" s="14">
        <v>450</v>
      </c>
      <c r="C13" s="14">
        <v>250</v>
      </c>
      <c r="D13" s="14">
        <v>200</v>
      </c>
      <c r="E13" s="14">
        <v>160</v>
      </c>
      <c r="F13" s="14">
        <v>150</v>
      </c>
    </row>
    <row r="14" spans="1:6">
      <c r="A14" t="s">
        <v>3341</v>
      </c>
      <c r="B14" s="125">
        <v>15979</v>
      </c>
      <c r="C14" s="125">
        <v>5401</v>
      </c>
      <c r="D14" s="125">
        <v>4384</v>
      </c>
      <c r="E14" s="125">
        <v>3184</v>
      </c>
      <c r="F14" s="125">
        <v>2050</v>
      </c>
    </row>
    <row r="15" spans="1:6">
      <c r="A15" t="s">
        <v>3342</v>
      </c>
      <c r="B15" s="125">
        <v>15979</v>
      </c>
      <c r="C15" s="125">
        <v>2968</v>
      </c>
      <c r="D15" s="125">
        <v>2139</v>
      </c>
      <c r="E15" s="14" t="s">
        <v>3343</v>
      </c>
      <c r="F15" s="14" t="s">
        <v>3344</v>
      </c>
    </row>
    <row r="17" spans="1:4">
      <c r="A17" s="2" t="s">
        <v>3345</v>
      </c>
      <c r="B17" s="123"/>
      <c r="C17" s="123"/>
      <c r="D17" s="123"/>
    </row>
    <row r="18" spans="1:4">
      <c r="B18" s="14">
        <v>2010</v>
      </c>
      <c r="C18" s="14">
        <v>2030</v>
      </c>
      <c r="D18" s="14">
        <v>2050</v>
      </c>
    </row>
    <row r="19" spans="1:4">
      <c r="A19" t="s">
        <v>3338</v>
      </c>
      <c r="B19" s="14">
        <f>B11</f>
        <v>152</v>
      </c>
      <c r="C19" s="14">
        <f>C11</f>
        <v>195</v>
      </c>
      <c r="D19" s="14">
        <f>E11</f>
        <v>250</v>
      </c>
    </row>
    <row r="21" spans="1:4">
      <c r="B21" s="14">
        <v>2017</v>
      </c>
    </row>
    <row r="22" spans="1:4">
      <c r="A22" t="s">
        <v>3346</v>
      </c>
      <c r="B22" s="14">
        <f>TREND(B19:C19,B18:C18,B21)</f>
        <v>167.05000000000018</v>
      </c>
    </row>
    <row r="24" spans="1:4">
      <c r="A24" t="s">
        <v>3347</v>
      </c>
      <c r="B24" s="126">
        <f>(D19-B22)/B22</f>
        <v>0.49655791679137817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7"/>
  <sheetViews>
    <sheetView workbookViewId="0">
      <selection activeCell="B2" sqref="B2:H7"/>
    </sheetView>
  </sheetViews>
  <sheetFormatPr defaultRowHeight="14.5"/>
  <sheetData>
    <row r="1" spans="1:12">
      <c r="A1" t="s">
        <v>3375</v>
      </c>
      <c r="B1" t="s">
        <v>112</v>
      </c>
      <c r="C1" t="s">
        <v>113</v>
      </c>
      <c r="D1" t="s">
        <v>114</v>
      </c>
      <c r="E1" t="s">
        <v>115</v>
      </c>
      <c r="F1" t="s">
        <v>116</v>
      </c>
      <c r="G1" t="s">
        <v>853</v>
      </c>
      <c r="H1" t="s">
        <v>854</v>
      </c>
      <c r="K1" t="s">
        <v>3376</v>
      </c>
      <c r="L1">
        <f t="array" ref="L1:L7">TRANSPOSE(B3:H3)</f>
        <v>2.8716216192227239E-3</v>
      </c>
    </row>
    <row r="2" spans="1:12">
      <c r="A2" t="s">
        <v>863</v>
      </c>
      <c r="B2">
        <v>1.3034527706475435E-3</v>
      </c>
      <c r="C2">
        <v>3.2678701664683445E-4</v>
      </c>
      <c r="D2">
        <v>3.1652760292406873E-4</v>
      </c>
      <c r="E2">
        <v>3.9332496832109406E-4</v>
      </c>
      <c r="F2">
        <v>6.7451596682727188E-4</v>
      </c>
      <c r="G2">
        <v>2.7638078960570732E-4</v>
      </c>
      <c r="H2">
        <v>5.8732402773689196E-4</v>
      </c>
      <c r="L2">
        <v>7.6571862036197878E-4</v>
      </c>
    </row>
    <row r="3" spans="1:12">
      <c r="A3" t="s">
        <v>475</v>
      </c>
      <c r="B3">
        <v>2.8716216192227239E-3</v>
      </c>
      <c r="C3">
        <v>7.6571862036197878E-4</v>
      </c>
      <c r="D3">
        <v>8.9341397788199632E-4</v>
      </c>
      <c r="E3">
        <v>8.9361888315505733E-4</v>
      </c>
      <c r="F3">
        <v>1.9815203879922738E-3</v>
      </c>
      <c r="G3">
        <v>8.9361888315505722E-4</v>
      </c>
      <c r="H3">
        <v>2.6808566494651714E-3</v>
      </c>
      <c r="L3">
        <v>8.9341397788199632E-4</v>
      </c>
    </row>
    <row r="4" spans="1:12">
      <c r="A4" t="s">
        <v>472</v>
      </c>
      <c r="B4">
        <v>1.4185802505818058E-3</v>
      </c>
      <c r="C4">
        <v>4.4144747020460906E-4</v>
      </c>
      <c r="D4">
        <v>4.4144747020460906E-4</v>
      </c>
      <c r="E4">
        <v>4.4144747020460906E-4</v>
      </c>
      <c r="F4">
        <v>0</v>
      </c>
      <c r="G4">
        <v>0</v>
      </c>
      <c r="H4">
        <v>1.3243424106138271E-3</v>
      </c>
      <c r="L4">
        <v>8.9361888315505733E-4</v>
      </c>
    </row>
    <row r="5" spans="1:12">
      <c r="A5" t="s">
        <v>866</v>
      </c>
      <c r="B5">
        <v>1.2405209526886144E-3</v>
      </c>
      <c r="C5">
        <v>4.2438874697242065E-4</v>
      </c>
      <c r="D5">
        <v>4.2438874697242065E-4</v>
      </c>
      <c r="E5">
        <v>4.2438874697242065E-4</v>
      </c>
      <c r="F5">
        <v>0</v>
      </c>
      <c r="G5">
        <v>0</v>
      </c>
      <c r="H5">
        <v>1.2731662409172617E-3</v>
      </c>
      <c r="L5">
        <v>1.9815203879922738E-3</v>
      </c>
    </row>
    <row r="6" spans="1:12">
      <c r="A6" t="s">
        <v>867</v>
      </c>
      <c r="B6">
        <v>3.2293482418666772E-5</v>
      </c>
      <c r="C6">
        <v>0</v>
      </c>
      <c r="D6">
        <v>1.0049397002369564E-5</v>
      </c>
      <c r="E6">
        <v>1.0049397002369565E-5</v>
      </c>
      <c r="F6">
        <v>0</v>
      </c>
      <c r="G6">
        <v>0</v>
      </c>
      <c r="H6">
        <v>3.0148191007108693E-5</v>
      </c>
      <c r="L6">
        <v>8.9361888315505722E-4</v>
      </c>
    </row>
    <row r="7" spans="1:12">
      <c r="A7" t="s">
        <v>868</v>
      </c>
      <c r="B7">
        <v>3.5367364645723983E-3</v>
      </c>
      <c r="C7">
        <v>1.110710625237613E-3</v>
      </c>
      <c r="D7">
        <v>1.110710625237613E-3</v>
      </c>
      <c r="E7">
        <v>1.110710625237613E-3</v>
      </c>
      <c r="F7">
        <v>2.4450248368717451E-3</v>
      </c>
      <c r="G7">
        <v>8.6080073455915005E-4</v>
      </c>
      <c r="H7">
        <v>3.3321318757128385E-3</v>
      </c>
      <c r="L7">
        <v>2.6808566494651714E-3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4"/>
  <sheetViews>
    <sheetView workbookViewId="0">
      <selection activeCell="B2" sqref="B2:H7"/>
    </sheetView>
  </sheetViews>
  <sheetFormatPr defaultRowHeight="14.5"/>
  <cols>
    <col min="1" max="1" width="21.36328125" customWidth="1"/>
    <col min="2" max="2" width="21.81640625" customWidth="1"/>
    <col min="3" max="3" width="35.08984375" customWidth="1"/>
    <col min="4" max="4" width="20.26953125" customWidth="1"/>
    <col min="5" max="5" width="16.7265625" customWidth="1"/>
    <col min="6" max="8" width="20.6328125" customWidth="1"/>
  </cols>
  <sheetData>
    <row r="1" spans="1:8" ht="29.5" thickBot="1">
      <c r="A1" s="6" t="s">
        <v>1119</v>
      </c>
      <c r="B1" s="14" t="s">
        <v>112</v>
      </c>
      <c r="C1" s="14" t="s">
        <v>113</v>
      </c>
      <c r="D1" s="14" t="s">
        <v>114</v>
      </c>
      <c r="E1" s="14" t="s">
        <v>115</v>
      </c>
      <c r="F1" s="14" t="s">
        <v>116</v>
      </c>
      <c r="G1" s="14" t="s">
        <v>853</v>
      </c>
      <c r="H1" s="14" t="s">
        <v>854</v>
      </c>
    </row>
    <row r="2" spans="1:8" ht="15" thickBot="1">
      <c r="A2" t="s">
        <v>863</v>
      </c>
      <c r="B2" s="119">
        <v>1.2098850095054675E-4</v>
      </c>
      <c r="C2" s="119">
        <v>6.8530242152742244E-5</v>
      </c>
      <c r="D2" s="120">
        <v>1.043975093608511E-4</v>
      </c>
      <c r="E2" s="119">
        <v>7.3948395495852042E-5</v>
      </c>
      <c r="F2" s="119">
        <v>2.3149219108236567E-4</v>
      </c>
      <c r="G2" s="119">
        <v>4.0198415563294249E-5</v>
      </c>
      <c r="H2" s="119">
        <v>2.0735934964818689E-3</v>
      </c>
    </row>
    <row r="3" spans="1:8" ht="15" thickBot="1">
      <c r="A3" t="s">
        <v>475</v>
      </c>
      <c r="B3" s="119">
        <v>2.2211467051641521E-3</v>
      </c>
      <c r="C3" s="119">
        <v>4.7352548463232166E-4</v>
      </c>
      <c r="D3" s="119">
        <v>6.7839079634331792E-3</v>
      </c>
      <c r="E3" s="120">
        <v>6.9119783216062313E-4</v>
      </c>
      <c r="F3" s="119">
        <v>1.0867252882872924E-3</v>
      </c>
      <c r="G3" s="119">
        <v>2.9305916427068614E-3</v>
      </c>
      <c r="H3" s="119">
        <v>2.7605411165548288E-3</v>
      </c>
    </row>
    <row r="4" spans="1:8">
      <c r="A4" t="s">
        <v>472</v>
      </c>
      <c r="B4" s="119">
        <v>3.6524335252792104E-4</v>
      </c>
      <c r="C4" s="119">
        <v>1.136599455098666E-4</v>
      </c>
      <c r="D4" s="119">
        <v>1.136599455098666E-4</v>
      </c>
      <c r="E4" s="119">
        <v>1.136599455098666E-4</v>
      </c>
      <c r="F4">
        <v>0</v>
      </c>
      <c r="G4">
        <v>0</v>
      </c>
      <c r="H4" s="119">
        <v>3.4097983652959976E-4</v>
      </c>
    </row>
    <row r="5" spans="1:8">
      <c r="A5" t="s">
        <v>866</v>
      </c>
      <c r="B5" s="119">
        <v>1.1140743815291445E-2</v>
      </c>
      <c r="C5" s="119">
        <v>3.4668839999999999E-3</v>
      </c>
      <c r="D5" s="119">
        <v>3.4668839999999999E-3</v>
      </c>
      <c r="E5" s="119">
        <v>3.4668839999999999E-3</v>
      </c>
      <c r="F5">
        <v>0</v>
      </c>
      <c r="G5">
        <v>0</v>
      </c>
      <c r="H5" s="119">
        <v>1.0400651999999998E-2</v>
      </c>
    </row>
    <row r="6" spans="1:8">
      <c r="A6" t="s">
        <v>867</v>
      </c>
      <c r="B6" s="119">
        <v>1.5467626362604087E-2</v>
      </c>
      <c r="C6" s="119">
        <v>4.813365E-3</v>
      </c>
      <c r="D6" s="119">
        <v>4.813365E-3</v>
      </c>
      <c r="E6" s="119">
        <v>4.813365E-3</v>
      </c>
      <c r="F6">
        <v>0</v>
      </c>
      <c r="G6">
        <v>0</v>
      </c>
      <c r="H6" s="119">
        <v>1.4440094999999998E-2</v>
      </c>
    </row>
    <row r="7" spans="1:8">
      <c r="A7" t="s">
        <v>868</v>
      </c>
      <c r="B7">
        <v>0</v>
      </c>
      <c r="C7">
        <v>0</v>
      </c>
      <c r="D7">
        <v>0</v>
      </c>
      <c r="E7">
        <v>0</v>
      </c>
      <c r="F7">
        <v>0</v>
      </c>
      <c r="G7">
        <v>0</v>
      </c>
      <c r="H7">
        <v>0</v>
      </c>
    </row>
    <row r="8" spans="1:8">
      <c r="D8" s="4"/>
    </row>
    <row r="9" spans="1:8">
      <c r="D9" s="49"/>
    </row>
    <row r="10" spans="1:8">
      <c r="D10" s="4"/>
    </row>
    <row r="11" spans="1:8">
      <c r="C11" s="62"/>
      <c r="D11" s="49"/>
    </row>
    <row r="12" spans="1:8">
      <c r="D12" s="4"/>
    </row>
    <row r="13" spans="1:8">
      <c r="D13" s="49"/>
    </row>
    <row r="14" spans="1:8">
      <c r="D14" s="6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28837-2BA0-4477-ACE5-5BF4B3DD5D16}">
  <dimension ref="A1:AI62"/>
  <sheetViews>
    <sheetView topLeftCell="A52" workbookViewId="0">
      <selection activeCell="AC64" sqref="AC64"/>
    </sheetView>
  </sheetViews>
  <sheetFormatPr defaultRowHeight="14.5"/>
  <cols>
    <col min="1" max="1" width="31.54296875" customWidth="1"/>
  </cols>
  <sheetData>
    <row r="1" spans="1:35">
      <c r="A1" t="s">
        <v>3389</v>
      </c>
    </row>
    <row r="2" spans="1:35">
      <c r="A2" t="s">
        <v>3390</v>
      </c>
    </row>
    <row r="3" spans="1:35">
      <c r="B3">
        <v>2024</v>
      </c>
      <c r="C3">
        <v>2025</v>
      </c>
      <c r="D3">
        <v>2026</v>
      </c>
    </row>
    <row r="4" spans="1:35">
      <c r="A4" t="s">
        <v>3391</v>
      </c>
      <c r="B4" s="129">
        <v>40.6</v>
      </c>
      <c r="C4" s="129">
        <v>44.2</v>
      </c>
      <c r="D4" s="129">
        <v>49.1</v>
      </c>
      <c r="E4" s="129"/>
      <c r="F4" s="129"/>
      <c r="G4" s="129"/>
    </row>
    <row r="5" spans="1:35">
      <c r="A5" t="s">
        <v>3392</v>
      </c>
      <c r="B5" s="129">
        <v>33.898038089764704</v>
      </c>
      <c r="C5" s="129">
        <v>36.801913894259187</v>
      </c>
      <c r="D5" s="129">
        <v>40.694992566843702</v>
      </c>
      <c r="E5" s="129"/>
      <c r="F5" s="129"/>
      <c r="G5" s="129"/>
    </row>
    <row r="8" spans="1:35">
      <c r="A8" s="1" t="s">
        <v>856</v>
      </c>
      <c r="B8">
        <v>2020</v>
      </c>
      <c r="C8">
        <v>2021</v>
      </c>
      <c r="D8">
        <v>2022</v>
      </c>
      <c r="E8">
        <v>2023</v>
      </c>
      <c r="F8">
        <v>2024</v>
      </c>
      <c r="G8">
        <v>2025</v>
      </c>
      <c r="H8">
        <v>2026</v>
      </c>
      <c r="I8">
        <v>2027</v>
      </c>
      <c r="J8">
        <v>2028</v>
      </c>
      <c r="K8">
        <v>2029</v>
      </c>
      <c r="L8">
        <v>2030</v>
      </c>
      <c r="M8">
        <v>2031</v>
      </c>
      <c r="N8">
        <v>2032</v>
      </c>
      <c r="O8">
        <v>2033</v>
      </c>
      <c r="P8">
        <v>2034</v>
      </c>
      <c r="Q8">
        <v>2035</v>
      </c>
      <c r="R8">
        <v>2036</v>
      </c>
      <c r="S8">
        <v>2037</v>
      </c>
      <c r="T8">
        <v>2038</v>
      </c>
      <c r="U8">
        <v>2039</v>
      </c>
      <c r="V8">
        <v>2040</v>
      </c>
      <c r="W8">
        <v>2041</v>
      </c>
      <c r="X8">
        <v>2042</v>
      </c>
      <c r="Y8">
        <v>2043</v>
      </c>
      <c r="Z8">
        <v>2044</v>
      </c>
      <c r="AA8">
        <v>2045</v>
      </c>
      <c r="AB8">
        <v>2046</v>
      </c>
      <c r="AC8">
        <v>2047</v>
      </c>
      <c r="AD8">
        <v>2048</v>
      </c>
      <c r="AE8">
        <v>2049</v>
      </c>
      <c r="AF8">
        <v>2050</v>
      </c>
    </row>
    <row r="9" spans="1:35">
      <c r="A9" t="s">
        <v>112</v>
      </c>
      <c r="B9" s="4">
        <f>'BNVFE-LDVs-psgr'!B2</f>
        <v>1.3016014821008825E-3</v>
      </c>
      <c r="C9" s="4">
        <f>'BNVFE-LDVs-psgr'!C2</f>
        <v>1.2926576980307788E-3</v>
      </c>
      <c r="D9" s="4">
        <f>'BNVFE-LDVs-psgr'!D2</f>
        <v>1.2869318658566659E-3</v>
      </c>
      <c r="E9" s="4">
        <f>'BNVFE-LDVs-psgr'!E2</f>
        <v>1.2796983920849219E-3</v>
      </c>
      <c r="F9" s="4">
        <f>'BNVFE-LDVs-psgr'!F2</f>
        <v>1.2723109001949813E-3</v>
      </c>
      <c r="G9" s="4">
        <f>'BNVFE-LDVs-psgr'!G2</f>
        <v>1.2688722771223024E-3</v>
      </c>
      <c r="H9" s="4">
        <f>'BNVFE-LDVs-psgr'!H2</f>
        <v>1.265614096179496E-3</v>
      </c>
      <c r="I9" s="4">
        <f>'BNVFE-LDVs-psgr'!I2</f>
        <v>1.2602292006612041E-3</v>
      </c>
      <c r="J9" s="4">
        <f>'BNVFE-LDVs-psgr'!J2</f>
        <v>1.2562225179555552E-3</v>
      </c>
      <c r="K9" s="4">
        <f>'BNVFE-LDVs-psgr'!K2</f>
        <v>1.252664288663584E-3</v>
      </c>
      <c r="L9" s="4">
        <f>'BNVFE-LDVs-psgr'!L2</f>
        <v>1.2501277882015535E-3</v>
      </c>
      <c r="M9" s="4">
        <f>'BNVFE-LDVs-psgr'!M2</f>
        <v>1.2487082688849278E-3</v>
      </c>
      <c r="N9" s="4">
        <f>'BNVFE-LDVs-psgr'!N2</f>
        <v>1.2467654435390108E-3</v>
      </c>
      <c r="O9" s="4">
        <f>'BNVFE-LDVs-psgr'!O2</f>
        <v>1.2459379766549955E-3</v>
      </c>
      <c r="P9" s="4">
        <f>'BNVFE-LDVs-psgr'!P2</f>
        <v>1.2454911060033728E-3</v>
      </c>
      <c r="Q9" s="4">
        <f>'BNVFE-LDVs-psgr'!Q2</f>
        <v>1.2451425075326549E-3</v>
      </c>
      <c r="R9" s="4">
        <f>'BNVFE-LDVs-psgr'!R2</f>
        <v>1.2441678168462235E-3</v>
      </c>
      <c r="S9" s="4">
        <f>'BNVFE-LDVs-psgr'!S2</f>
        <v>1.2437110831363233E-3</v>
      </c>
      <c r="T9" s="4">
        <f>'BNVFE-LDVs-psgr'!T2</f>
        <v>1.2434472289246487E-3</v>
      </c>
      <c r="U9" s="4">
        <f>'BNVFE-LDVs-psgr'!U2</f>
        <v>1.2431449346539255E-3</v>
      </c>
      <c r="V9" s="4">
        <f>'BNVFE-LDVs-psgr'!V2</f>
        <v>1.242749474488683E-3</v>
      </c>
      <c r="W9" s="4">
        <f>'BNVFE-LDVs-psgr'!W2</f>
        <v>1.2426414751633898E-3</v>
      </c>
      <c r="X9" s="4">
        <f>'BNVFE-LDVs-psgr'!X2</f>
        <v>1.2425270452057901E-3</v>
      </c>
      <c r="Y9" s="4">
        <f>'BNVFE-LDVs-psgr'!Y2</f>
        <v>1.2423665768196443E-3</v>
      </c>
      <c r="Z9" s="4">
        <f>'BNVFE-LDVs-psgr'!Z2</f>
        <v>1.2423661582493899E-3</v>
      </c>
      <c r="AA9" s="4">
        <f>'BNVFE-LDVs-psgr'!AA2</f>
        <v>1.2424552878090294E-3</v>
      </c>
      <c r="AB9" s="4">
        <f>'BNVFE-LDVs-psgr'!AB2</f>
        <v>1.2425304264301077E-3</v>
      </c>
      <c r="AC9" s="4">
        <f>'BNVFE-LDVs-psgr'!AC2</f>
        <v>1.2424094170501326E-3</v>
      </c>
      <c r="AD9" s="4">
        <f>'BNVFE-LDVs-psgr'!AD2</f>
        <v>1.2423079259541866E-3</v>
      </c>
      <c r="AE9" s="4">
        <f>'BNVFE-LDVs-psgr'!AE2</f>
        <v>1.2421595174498235E-3</v>
      </c>
      <c r="AF9" s="4">
        <f>'BNVFE-LDVs-psgr'!AF2</f>
        <v>1.242184730573649E-3</v>
      </c>
      <c r="AG9" s="4"/>
      <c r="AH9" s="4"/>
      <c r="AI9" s="4"/>
    </row>
    <row r="10" spans="1:35">
      <c r="A10" t="s">
        <v>113</v>
      </c>
      <c r="B10" s="4">
        <f>'BNVFE-LDVs-psgr'!B3</f>
        <v>3.8029529805498928E-4</v>
      </c>
      <c r="C10" s="4">
        <f>'BNVFE-LDVs-psgr'!C3</f>
        <v>3.9476635103339935E-4</v>
      </c>
      <c r="D10" s="4">
        <f>'BNVFE-LDVs-psgr'!D3</f>
        <v>4.0317709826518853E-4</v>
      </c>
      <c r="E10" s="4">
        <f>'BNVFE-LDVs-psgr'!E3</f>
        <v>4.0861194678683542E-4</v>
      </c>
      <c r="F10" s="4">
        <f>'BNVFE-LDVs-psgr'!F3</f>
        <v>4.1215478728194431E-4</v>
      </c>
      <c r="G10" s="4">
        <f>'BNVFE-LDVs-psgr'!G3</f>
        <v>4.161380472574127E-4</v>
      </c>
      <c r="H10" s="4">
        <f>'BNVFE-LDVs-psgr'!H3</f>
        <v>4.1864713672164384E-4</v>
      </c>
      <c r="I10" s="4">
        <f>'BNVFE-LDVs-psgr'!I3</f>
        <v>4.1871977044755321E-4</v>
      </c>
      <c r="J10" s="4">
        <f>'BNVFE-LDVs-psgr'!J3</f>
        <v>4.1845993448607482E-4</v>
      </c>
      <c r="K10" s="4">
        <f>'BNVFE-LDVs-psgr'!K3</f>
        <v>4.1824574080425933E-4</v>
      </c>
      <c r="L10" s="4">
        <f>'BNVFE-LDVs-psgr'!L3</f>
        <v>4.1892239620751885E-4</v>
      </c>
      <c r="M10" s="4">
        <f>'BNVFE-LDVs-psgr'!M3</f>
        <v>4.1874050147763098E-4</v>
      </c>
      <c r="N10" s="4">
        <f>'BNVFE-LDVs-psgr'!N3</f>
        <v>4.1850498686080801E-4</v>
      </c>
      <c r="O10" s="4">
        <f>'BNVFE-LDVs-psgr'!O3</f>
        <v>4.1826480772119918E-4</v>
      </c>
      <c r="P10" s="4">
        <f>'BNVFE-LDVs-psgr'!P3</f>
        <v>4.1829175912415644E-4</v>
      </c>
      <c r="Q10" s="4">
        <f>'BNVFE-LDVs-psgr'!Q3</f>
        <v>4.1761857347733379E-4</v>
      </c>
      <c r="R10" s="4">
        <f>'BNVFE-LDVs-psgr'!R3</f>
        <v>4.1687945245925354E-4</v>
      </c>
      <c r="S10" s="4">
        <f>'BNVFE-LDVs-psgr'!S3</f>
        <v>4.164113300533476E-4</v>
      </c>
      <c r="T10" s="4">
        <f>'BNVFE-LDVs-psgr'!T3</f>
        <v>4.1613449901969674E-4</v>
      </c>
      <c r="U10" s="4">
        <f>'BNVFE-LDVs-psgr'!U3</f>
        <v>4.1551323434343832E-4</v>
      </c>
      <c r="V10" s="4">
        <f>'BNVFE-LDVs-psgr'!V3</f>
        <v>4.1503634236097445E-4</v>
      </c>
      <c r="W10" s="4">
        <f>'BNVFE-LDVs-psgr'!W3</f>
        <v>4.1461933319641856E-4</v>
      </c>
      <c r="X10" s="4">
        <f>'BNVFE-LDVs-psgr'!X3</f>
        <v>4.1413077690561246E-4</v>
      </c>
      <c r="Y10" s="4">
        <f>'BNVFE-LDVs-psgr'!Y3</f>
        <v>4.1366186353318095E-4</v>
      </c>
      <c r="Z10" s="4">
        <f>'BNVFE-LDVs-psgr'!Z3</f>
        <v>4.1331258589589651E-4</v>
      </c>
      <c r="AA10" s="4">
        <f>'BNVFE-LDVs-psgr'!AA3</f>
        <v>4.1306480490411649E-4</v>
      </c>
      <c r="AB10" s="4">
        <f>'BNVFE-LDVs-psgr'!AB3</f>
        <v>4.1264228513673742E-4</v>
      </c>
      <c r="AC10" s="4">
        <f>'BNVFE-LDVs-psgr'!AC3</f>
        <v>4.1222664654626295E-4</v>
      </c>
      <c r="AD10" s="4">
        <f>'BNVFE-LDVs-psgr'!AD3</f>
        <v>4.1170488758498282E-4</v>
      </c>
      <c r="AE10" s="4">
        <f>'BNVFE-LDVs-psgr'!AE3</f>
        <v>4.1134544874802168E-4</v>
      </c>
      <c r="AF10" s="4">
        <f>'BNVFE-LDVs-psgr'!AF3</f>
        <v>4.1101089728435994E-4</v>
      </c>
      <c r="AG10" s="4"/>
      <c r="AH10" s="4"/>
      <c r="AI10" s="4"/>
    </row>
    <row r="11" spans="1:35">
      <c r="A11" t="s">
        <v>114</v>
      </c>
      <c r="B11" s="4">
        <v>4.010435677007162E-4</v>
      </c>
      <c r="C11" s="4">
        <v>4.1543936179917892E-4</v>
      </c>
      <c r="D11" s="4">
        <v>4.232456921304615E-4</v>
      </c>
      <c r="E11" s="4">
        <v>4.284224989356039E-4</v>
      </c>
      <c r="F11" s="4">
        <v>4.3223887309206766E-4</v>
      </c>
      <c r="G11" s="4">
        <v>4.3661930301858122E-4</v>
      </c>
      <c r="H11" s="4">
        <v>4.4073837767711228E-4</v>
      </c>
      <c r="I11" s="4">
        <v>4.4130433819121803E-4</v>
      </c>
      <c r="J11" s="4">
        <v>4.4139330713525239E-4</v>
      </c>
      <c r="K11" s="4">
        <v>4.4143859386227608E-4</v>
      </c>
      <c r="L11" s="4">
        <v>4.4252278985937798E-4</v>
      </c>
      <c r="M11" s="4">
        <v>4.4258101673758966E-4</v>
      </c>
      <c r="N11" s="4">
        <v>4.4262644410952699E-4</v>
      </c>
      <c r="O11" s="4">
        <v>4.4263525674443374E-4</v>
      </c>
      <c r="P11" s="4">
        <v>4.428907913418545E-4</v>
      </c>
      <c r="Q11" s="4">
        <v>4.4235185104972023E-4</v>
      </c>
      <c r="R11" s="4">
        <v>4.4180682000362565E-4</v>
      </c>
      <c r="S11" s="4">
        <v>4.415169210975881E-4</v>
      </c>
      <c r="T11" s="4">
        <v>4.4141525513386555E-4</v>
      </c>
      <c r="U11" s="4">
        <v>4.4094858868260617E-4</v>
      </c>
      <c r="V11" s="4">
        <v>4.406528424788466E-4</v>
      </c>
      <c r="W11" s="4">
        <v>4.4046477188487546E-4</v>
      </c>
      <c r="X11" s="4">
        <v>4.4016736396697124E-4</v>
      </c>
      <c r="Y11" s="4">
        <v>4.3991921468742256E-4</v>
      </c>
      <c r="Z11" s="4">
        <v>4.3980677282836695E-4</v>
      </c>
      <c r="AA11" s="4">
        <v>4.3981133028276362E-4</v>
      </c>
      <c r="AB11" s="4">
        <v>4.3960459654073496E-4</v>
      </c>
      <c r="AC11" s="4">
        <v>4.3945697770705547E-4</v>
      </c>
      <c r="AD11" s="4">
        <v>4.3919624527100954E-4</v>
      </c>
      <c r="AE11" s="4">
        <v>4.3913823303573507E-4</v>
      </c>
      <c r="AF11" s="4">
        <v>4.3909651675542918E-4</v>
      </c>
      <c r="AG11" s="4"/>
      <c r="AH11" s="4"/>
      <c r="AI11" s="4"/>
    </row>
    <row r="12" spans="1:35">
      <c r="A12" t="s">
        <v>115</v>
      </c>
      <c r="B12" s="4">
        <f>'BNVFE-LDVs-psgr'!B5</f>
        <v>4.2164836790723349E-4</v>
      </c>
      <c r="C12" s="4">
        <f>'BNVFE-LDVs-psgr'!C5</f>
        <v>4.3038372468941308E-4</v>
      </c>
      <c r="D12" s="4">
        <f>'BNVFE-LDVs-psgr'!D5</f>
        <v>4.3420465633630295E-4</v>
      </c>
      <c r="E12" s="4">
        <f>'BNVFE-LDVs-psgr'!E5</f>
        <v>4.3755646869858035E-4</v>
      </c>
      <c r="F12" s="4">
        <f>'BNVFE-LDVs-psgr'!F5</f>
        <v>4.3967943886681334E-4</v>
      </c>
      <c r="G12" s="4">
        <f>'BNVFE-LDVs-psgr'!G5</f>
        <v>4.4460624002269991E-4</v>
      </c>
      <c r="H12" s="4">
        <f>'BNVFE-LDVs-psgr'!H5</f>
        <v>4.4496012049244393E-4</v>
      </c>
      <c r="I12" s="4">
        <f>'BNVFE-LDVs-psgr'!I5</f>
        <v>4.4386794465270786E-4</v>
      </c>
      <c r="J12" s="4">
        <f>'BNVFE-LDVs-psgr'!J5</f>
        <v>4.4337540076502162E-4</v>
      </c>
      <c r="K12" s="4">
        <f>'BNVFE-LDVs-psgr'!K5</f>
        <v>4.4271108702653624E-4</v>
      </c>
      <c r="L12" s="4">
        <f>'BNVFE-LDVs-psgr'!L5</f>
        <v>4.4204868011526002E-4</v>
      </c>
      <c r="M12" s="4">
        <f>'BNVFE-LDVs-psgr'!M5</f>
        <v>4.4134700384785902E-4</v>
      </c>
      <c r="N12" s="4">
        <f>'BNVFE-LDVs-psgr'!N5</f>
        <v>4.4074150219218516E-4</v>
      </c>
      <c r="O12" s="4">
        <f>'BNVFE-LDVs-psgr'!O5</f>
        <v>4.4004989920049426E-4</v>
      </c>
      <c r="P12" s="4">
        <f>'BNVFE-LDVs-psgr'!P5</f>
        <v>4.3959873902550526E-4</v>
      </c>
      <c r="Q12" s="4">
        <f>'BNVFE-LDVs-psgr'!Q5</f>
        <v>4.3896791873294087E-4</v>
      </c>
      <c r="R12" s="4">
        <f>'BNVFE-LDVs-psgr'!R5</f>
        <v>4.3853822206515422E-4</v>
      </c>
      <c r="S12" s="4">
        <f>'BNVFE-LDVs-psgr'!S5</f>
        <v>4.380679289602619E-4</v>
      </c>
      <c r="T12" s="4">
        <f>'BNVFE-LDVs-psgr'!T5</f>
        <v>4.3761382373608021E-4</v>
      </c>
      <c r="U12" s="4">
        <f>'BNVFE-LDVs-psgr'!U5</f>
        <v>4.3728428606956427E-4</v>
      </c>
      <c r="V12" s="4">
        <f>'BNVFE-LDVs-psgr'!V5</f>
        <v>4.3676208341619235E-4</v>
      </c>
      <c r="W12" s="4">
        <f>'BNVFE-LDVs-psgr'!W5</f>
        <v>4.3641079058356913E-4</v>
      </c>
      <c r="X12" s="4">
        <f>'BNVFE-LDVs-psgr'!X5</f>
        <v>4.3601813064876686E-4</v>
      </c>
      <c r="Y12" s="4">
        <f>'BNVFE-LDVs-psgr'!Y5</f>
        <v>4.3568341275915397E-4</v>
      </c>
      <c r="Z12" s="4">
        <f>'BNVFE-LDVs-psgr'!Z5</f>
        <v>4.3535955435881782E-4</v>
      </c>
      <c r="AA12" s="4">
        <f>'BNVFE-LDVs-psgr'!AA5</f>
        <v>4.3509879831850481E-4</v>
      </c>
      <c r="AB12" s="4">
        <f>'BNVFE-LDVs-psgr'!AB5</f>
        <v>4.3470212020737582E-4</v>
      </c>
      <c r="AC12" s="4">
        <f>'BNVFE-LDVs-psgr'!AC5</f>
        <v>4.3438066023618842E-4</v>
      </c>
      <c r="AD12" s="4">
        <f>'BNVFE-LDVs-psgr'!AD5</f>
        <v>4.3404466716966903E-4</v>
      </c>
      <c r="AE12" s="4">
        <f>'BNVFE-LDVs-psgr'!AE5</f>
        <v>4.3370047683290603E-4</v>
      </c>
      <c r="AF12" s="4">
        <f>'BNVFE-LDVs-psgr'!AF5</f>
        <v>4.3334687418764364E-4</v>
      </c>
      <c r="AG12" s="4"/>
      <c r="AH12" s="4"/>
      <c r="AI12" s="4"/>
    </row>
    <row r="13" spans="1:35">
      <c r="A13" t="s">
        <v>116</v>
      </c>
      <c r="B13" s="4">
        <f>'BNVFE-LDVs-psgr'!B6</f>
        <v>6.5738318568648571E-4</v>
      </c>
      <c r="C13" s="4">
        <f>'BNVFE-LDVs-psgr'!C6</f>
        <v>6.7868209237387732E-4</v>
      </c>
      <c r="D13" s="4">
        <f>'BNVFE-LDVs-psgr'!D6</f>
        <v>6.8605104499600824E-4</v>
      </c>
      <c r="E13" s="4">
        <f>'BNVFE-LDVs-psgr'!E6</f>
        <v>6.8995200477364748E-4</v>
      </c>
      <c r="F13" s="4">
        <f>'BNVFE-LDVs-psgr'!F6</f>
        <v>7.0255070116778152E-4</v>
      </c>
      <c r="G13" s="4">
        <f>'BNVFE-LDVs-psgr'!G6</f>
        <v>7.3075494105914415E-4</v>
      </c>
      <c r="H13" s="4">
        <f>'BNVFE-LDVs-psgr'!H6</f>
        <v>7.6511494750975708E-4</v>
      </c>
      <c r="I13" s="4">
        <f>'BNVFE-LDVs-psgr'!I6</f>
        <v>7.6729530817545215E-4</v>
      </c>
      <c r="J13" s="4">
        <f>'BNVFE-LDVs-psgr'!J6</f>
        <v>7.6615763729175437E-4</v>
      </c>
      <c r="K13" s="4">
        <f>'BNVFE-LDVs-psgr'!K6</f>
        <v>7.6497534983816374E-4</v>
      </c>
      <c r="L13" s="4">
        <f>'BNVFE-LDVs-psgr'!L6</f>
        <v>7.6434508106930723E-4</v>
      </c>
      <c r="M13" s="4">
        <f>'BNVFE-LDVs-psgr'!M6</f>
        <v>7.6297468642330408E-4</v>
      </c>
      <c r="N13" s="4">
        <f>'BNVFE-LDVs-psgr'!N6</f>
        <v>7.6220701719009081E-4</v>
      </c>
      <c r="O13" s="4">
        <f>'BNVFE-LDVs-psgr'!O6</f>
        <v>7.6135115263870209E-4</v>
      </c>
      <c r="P13" s="4">
        <f>'BNVFE-LDVs-psgr'!P6</f>
        <v>7.6059039236971756E-4</v>
      </c>
      <c r="Q13" s="4">
        <f>'BNVFE-LDVs-psgr'!Q6</f>
        <v>7.5941521982376113E-4</v>
      </c>
      <c r="R13" s="4">
        <f>'BNVFE-LDVs-psgr'!R6</f>
        <v>7.5865921051893645E-4</v>
      </c>
      <c r="S13" s="4">
        <f>'BNVFE-LDVs-psgr'!S6</f>
        <v>7.5779553890121924E-4</v>
      </c>
      <c r="T13" s="4">
        <f>'BNVFE-LDVs-psgr'!T6</f>
        <v>7.5675471415846706E-4</v>
      </c>
      <c r="U13" s="4">
        <f>'BNVFE-LDVs-psgr'!U6</f>
        <v>7.5542246426100047E-4</v>
      </c>
      <c r="V13" s="4">
        <f>'BNVFE-LDVs-psgr'!V6</f>
        <v>7.5410270573479155E-4</v>
      </c>
      <c r="W13" s="4">
        <f>'BNVFE-LDVs-psgr'!W6</f>
        <v>7.5263393803100167E-4</v>
      </c>
      <c r="X13" s="4">
        <f>'BNVFE-LDVs-psgr'!X6</f>
        <v>7.5087688624492623E-4</v>
      </c>
      <c r="Y13" s="4">
        <f>'BNVFE-LDVs-psgr'!Y6</f>
        <v>7.4906248631128583E-4</v>
      </c>
      <c r="Z13" s="4">
        <f>'BNVFE-LDVs-psgr'!Z6</f>
        <v>7.470071968170176E-4</v>
      </c>
      <c r="AA13" s="4">
        <f>'BNVFE-LDVs-psgr'!AA6</f>
        <v>7.4466971736164859E-4</v>
      </c>
      <c r="AB13" s="4">
        <f>'BNVFE-LDVs-psgr'!AB6</f>
        <v>7.4187742730834057E-4</v>
      </c>
      <c r="AC13" s="4">
        <f>'BNVFE-LDVs-psgr'!AC6</f>
        <v>7.3887113076972523E-4</v>
      </c>
      <c r="AD13" s="4">
        <f>'BNVFE-LDVs-psgr'!AD6</f>
        <v>7.3528955607294266E-4</v>
      </c>
      <c r="AE13" s="4">
        <f>'BNVFE-LDVs-psgr'!AE6</f>
        <v>7.3158063579575828E-4</v>
      </c>
      <c r="AF13" s="4">
        <f>'BNVFE-LDVs-psgr'!AF6</f>
        <v>7.2734242308217191E-4</v>
      </c>
      <c r="AG13" s="4"/>
      <c r="AH13" s="4"/>
      <c r="AI13" s="4"/>
    </row>
    <row r="14" spans="1:35">
      <c r="A14" t="s">
        <v>853</v>
      </c>
      <c r="B14" s="4">
        <f>'BNVFE-LDVs-psgr'!B7</f>
        <v>3.6368321172053488E-4</v>
      </c>
      <c r="C14" s="4">
        <f>'BNVFE-LDVs-psgr'!C7</f>
        <v>3.7519786349243767E-4</v>
      </c>
      <c r="D14" s="4">
        <f>'BNVFE-LDVs-psgr'!D7</f>
        <v>3.8292342231539014E-4</v>
      </c>
      <c r="E14" s="4">
        <f>'BNVFE-LDVs-psgr'!E7</f>
        <v>3.8737442480929154E-4</v>
      </c>
      <c r="F14" s="4">
        <f>'BNVFE-LDVs-psgr'!F7</f>
        <v>3.9018162646122461E-4</v>
      </c>
      <c r="G14" s="4">
        <f>'BNVFE-LDVs-psgr'!G7</f>
        <v>3.9393486543226201E-4</v>
      </c>
      <c r="H14" s="4">
        <f>'BNVFE-LDVs-psgr'!H7</f>
        <v>3.958081254319439E-4</v>
      </c>
      <c r="I14" s="4">
        <f>'BNVFE-LDVs-psgr'!I7</f>
        <v>3.958068662698271E-4</v>
      </c>
      <c r="J14" s="4">
        <f>'BNVFE-LDVs-psgr'!J7</f>
        <v>3.9568870081904033E-4</v>
      </c>
      <c r="K14" s="4">
        <f>'BNVFE-LDVs-psgr'!K7</f>
        <v>3.9552372368166668E-4</v>
      </c>
      <c r="L14" s="4">
        <f>'BNVFE-LDVs-psgr'!L7</f>
        <v>3.9593709557582721E-4</v>
      </c>
      <c r="M14" s="4">
        <f>'BNVFE-LDVs-psgr'!M7</f>
        <v>3.9597127514076109E-4</v>
      </c>
      <c r="N14" s="4">
        <f>'BNVFE-LDVs-psgr'!N7</f>
        <v>3.9568311316840501E-4</v>
      </c>
      <c r="O14" s="4">
        <f>'BNVFE-LDVs-psgr'!O7</f>
        <v>3.9545023752148126E-4</v>
      </c>
      <c r="P14" s="4">
        <f>'BNVFE-LDVs-psgr'!P7</f>
        <v>3.9533735885442279E-4</v>
      </c>
      <c r="Q14" s="4">
        <f>'BNVFE-LDVs-psgr'!Q7</f>
        <v>3.9487850361981201E-4</v>
      </c>
      <c r="R14" s="4">
        <f>'BNVFE-LDVs-psgr'!R7</f>
        <v>3.9428117062173101E-4</v>
      </c>
      <c r="S14" s="4">
        <f>'BNVFE-LDVs-psgr'!S7</f>
        <v>3.9378231845382995E-4</v>
      </c>
      <c r="T14" s="4">
        <f>'BNVFE-LDVs-psgr'!T7</f>
        <v>3.9349649872249946E-4</v>
      </c>
      <c r="U14" s="4">
        <f>'BNVFE-LDVs-psgr'!U7</f>
        <v>3.9297415036491852E-4</v>
      </c>
      <c r="V14" s="4">
        <f>'BNVFE-LDVs-psgr'!V7</f>
        <v>3.9250688719174123E-4</v>
      </c>
      <c r="W14" s="4">
        <f>'BNVFE-LDVs-psgr'!W7</f>
        <v>3.9211185181415524E-4</v>
      </c>
      <c r="X14" s="4">
        <f>'BNVFE-LDVs-psgr'!X7</f>
        <v>3.9168760952964436E-4</v>
      </c>
      <c r="Y14" s="4">
        <f>'BNVFE-LDVs-psgr'!Y7</f>
        <v>3.9122731880395569E-4</v>
      </c>
      <c r="Z14" s="4">
        <f>'BNVFE-LDVs-psgr'!Z7</f>
        <v>3.9085142797907205E-4</v>
      </c>
      <c r="AA14" s="4">
        <f>'BNVFE-LDVs-psgr'!AA7</f>
        <v>3.9051216876031034E-4</v>
      </c>
      <c r="AB14" s="4">
        <f>'BNVFE-LDVs-psgr'!AB7</f>
        <v>3.9011492927727893E-4</v>
      </c>
      <c r="AC14" s="4">
        <f>'BNVFE-LDVs-psgr'!AC7</f>
        <v>3.8968023550283847E-4</v>
      </c>
      <c r="AD14" s="4">
        <f>'BNVFE-LDVs-psgr'!AD7</f>
        <v>3.8920742031412479E-4</v>
      </c>
      <c r="AE14" s="4">
        <f>'BNVFE-LDVs-psgr'!AE7</f>
        <v>3.8876188063600889E-4</v>
      </c>
      <c r="AF14" s="4">
        <f>'BNVFE-LDVs-psgr'!AF7</f>
        <v>3.883715712735463E-4</v>
      </c>
      <c r="AG14" s="4"/>
      <c r="AH14" s="4"/>
      <c r="AI14" s="4"/>
    </row>
    <row r="15" spans="1:35">
      <c r="A15" t="s">
        <v>854</v>
      </c>
      <c r="B15" s="4">
        <f>'BNVFE-LDVs-psgr'!B8</f>
        <v>5.8794415231938754E-4</v>
      </c>
      <c r="C15" s="4">
        <f>'BNVFE-LDVs-psgr'!C8</f>
        <v>5.859697075889746E-4</v>
      </c>
      <c r="D15" s="4">
        <f>'BNVFE-LDVs-psgr'!D8</f>
        <v>5.8487716230241557E-4</v>
      </c>
      <c r="E15" s="4">
        <f>'BNVFE-LDVs-psgr'!E8</f>
        <v>5.8450715864569842E-4</v>
      </c>
      <c r="F15" s="4">
        <f>'BNVFE-LDVs-psgr'!F8</f>
        <v>5.8509864619692446E-4</v>
      </c>
      <c r="G15" s="4">
        <f>'BNVFE-LDVs-psgr'!G8</f>
        <v>5.8547838832553585E-4</v>
      </c>
      <c r="H15" s="4">
        <f>'BNVFE-LDVs-psgr'!H8</f>
        <v>5.8677369900367977E-4</v>
      </c>
      <c r="I15" s="4">
        <f>'BNVFE-LDVs-psgr'!I8</f>
        <v>5.8555189724455374E-4</v>
      </c>
      <c r="J15" s="4">
        <f>'BNVFE-LDVs-psgr'!J8</f>
        <v>5.848624993596127E-4</v>
      </c>
      <c r="K15" s="4">
        <f>'BNVFE-LDVs-psgr'!K8</f>
        <v>5.8392369578135807E-4</v>
      </c>
      <c r="L15" s="4">
        <f>'BNVFE-LDVs-psgr'!L8</f>
        <v>5.8323582222320433E-4</v>
      </c>
      <c r="M15" s="4">
        <f>'BNVFE-LDVs-psgr'!M8</f>
        <v>5.8232846507614633E-4</v>
      </c>
      <c r="N15" s="4">
        <f>'BNVFE-LDVs-psgr'!N8</f>
        <v>5.8140476063791701E-4</v>
      </c>
      <c r="O15" s="4">
        <f>'BNVFE-LDVs-psgr'!O8</f>
        <v>5.8053415348023238E-4</v>
      </c>
      <c r="P15" s="4">
        <f>'BNVFE-LDVs-psgr'!P8</f>
        <v>5.7985999357189376E-4</v>
      </c>
      <c r="Q15" s="4">
        <f>'BNVFE-LDVs-psgr'!Q8</f>
        <v>5.790672010289583E-4</v>
      </c>
      <c r="R15" s="4">
        <f>'BNVFE-LDVs-psgr'!R8</f>
        <v>5.783038784646057E-4</v>
      </c>
      <c r="S15" s="4">
        <f>'BNVFE-LDVs-psgr'!S8</f>
        <v>5.7772941074558763E-4</v>
      </c>
      <c r="T15" s="4">
        <f>'BNVFE-LDVs-psgr'!T8</f>
        <v>5.7728789584792482E-4</v>
      </c>
      <c r="U15" s="4">
        <f>'BNVFE-LDVs-psgr'!U8</f>
        <v>5.7687866477931793E-4</v>
      </c>
      <c r="V15" s="4">
        <f>'BNVFE-LDVs-psgr'!V8</f>
        <v>5.7657581365796442E-4</v>
      </c>
      <c r="W15" s="4">
        <f>'BNVFE-LDVs-psgr'!W8</f>
        <v>5.7638685408458411E-4</v>
      </c>
      <c r="X15" s="4">
        <f>'BNVFE-LDVs-psgr'!X8</f>
        <v>5.7622519119671751E-4</v>
      </c>
      <c r="Y15" s="4">
        <f>'BNVFE-LDVs-psgr'!Y8</f>
        <v>5.7612076801724784E-4</v>
      </c>
      <c r="Z15" s="4">
        <f>'BNVFE-LDVs-psgr'!Z8</f>
        <v>5.7610601336530144E-4</v>
      </c>
      <c r="AA15" s="4">
        <f>'BNVFE-LDVs-psgr'!AA8</f>
        <v>5.7616718513728532E-4</v>
      </c>
      <c r="AB15" s="4">
        <f>'BNVFE-LDVs-psgr'!AB8</f>
        <v>5.7619221096857649E-4</v>
      </c>
      <c r="AC15" s="4">
        <f>'BNVFE-LDVs-psgr'!AC8</f>
        <v>5.7620061572155568E-4</v>
      </c>
      <c r="AD15" s="4">
        <f>'BNVFE-LDVs-psgr'!AD8</f>
        <v>5.7622282038993897E-4</v>
      </c>
      <c r="AE15" s="4">
        <f>'BNVFE-LDVs-psgr'!AE8</f>
        <v>5.7625953419671364E-4</v>
      </c>
      <c r="AF15" s="4">
        <f>'BNVFE-LDVs-psgr'!AF8</f>
        <v>5.7635527402379559E-4</v>
      </c>
      <c r="AG15" s="4"/>
      <c r="AH15" s="4"/>
      <c r="AI15" s="4"/>
    </row>
    <row r="17" spans="1:32">
      <c r="A17" s="1" t="s">
        <v>3393</v>
      </c>
    </row>
    <row r="18" spans="1:32">
      <c r="A18" t="s">
        <v>3394</v>
      </c>
      <c r="B18">
        <v>2020</v>
      </c>
      <c r="C18">
        <v>2021</v>
      </c>
      <c r="D18">
        <v>2022</v>
      </c>
      <c r="E18">
        <v>2023</v>
      </c>
      <c r="F18">
        <v>2024</v>
      </c>
      <c r="G18">
        <v>2025</v>
      </c>
      <c r="H18">
        <v>2026</v>
      </c>
      <c r="I18">
        <v>2027</v>
      </c>
      <c r="J18">
        <v>2028</v>
      </c>
      <c r="K18">
        <v>2029</v>
      </c>
      <c r="L18">
        <v>2030</v>
      </c>
      <c r="M18">
        <v>2031</v>
      </c>
      <c r="N18">
        <v>2032</v>
      </c>
      <c r="O18">
        <v>2033</v>
      </c>
      <c r="P18">
        <v>2034</v>
      </c>
      <c r="Q18">
        <v>2035</v>
      </c>
      <c r="R18">
        <v>2036</v>
      </c>
      <c r="S18">
        <v>2037</v>
      </c>
      <c r="T18">
        <v>2038</v>
      </c>
      <c r="U18">
        <v>2039</v>
      </c>
      <c r="V18">
        <v>2040</v>
      </c>
      <c r="W18">
        <v>2041</v>
      </c>
      <c r="X18">
        <v>2042</v>
      </c>
      <c r="Y18">
        <v>2043</v>
      </c>
      <c r="Z18">
        <v>2044</v>
      </c>
      <c r="AA18">
        <v>2045</v>
      </c>
      <c r="AB18">
        <v>2046</v>
      </c>
      <c r="AC18">
        <v>2047</v>
      </c>
      <c r="AD18">
        <v>2048</v>
      </c>
      <c r="AE18">
        <v>2049</v>
      </c>
      <c r="AF18">
        <v>2050</v>
      </c>
    </row>
    <row r="19" spans="1:32">
      <c r="A19" t="s">
        <v>3411</v>
      </c>
      <c r="B19">
        <v>328761</v>
      </c>
      <c r="C19" s="4">
        <v>537999</v>
      </c>
      <c r="D19" s="4">
        <v>923271</v>
      </c>
      <c r="E19" s="4">
        <v>1396960</v>
      </c>
      <c r="F19" s="4">
        <v>1986480</v>
      </c>
      <c r="G19" s="4">
        <v>2681780</v>
      </c>
      <c r="H19" s="4">
        <v>3356340</v>
      </c>
      <c r="I19" s="4">
        <v>3975250</v>
      </c>
      <c r="J19" s="4">
        <v>4520760</v>
      </c>
      <c r="K19" s="4">
        <v>5024490</v>
      </c>
      <c r="L19" s="4">
        <v>5560350</v>
      </c>
      <c r="M19" s="4">
        <v>6002870</v>
      </c>
      <c r="N19" s="4">
        <v>6380960</v>
      </c>
      <c r="O19" s="4">
        <v>6747030</v>
      </c>
      <c r="P19" s="4">
        <v>7064830</v>
      </c>
      <c r="Q19" s="4">
        <v>7362140</v>
      </c>
      <c r="R19" s="4">
        <v>7662150</v>
      </c>
      <c r="S19" s="4">
        <v>7954220</v>
      </c>
      <c r="T19" s="4">
        <v>8263950</v>
      </c>
      <c r="U19" s="4">
        <v>8541650</v>
      </c>
      <c r="V19" s="4">
        <v>8834150</v>
      </c>
      <c r="W19" s="4">
        <v>9135740</v>
      </c>
      <c r="X19" s="4">
        <v>9421100</v>
      </c>
      <c r="Y19" s="4">
        <v>9727780</v>
      </c>
      <c r="Z19" s="4">
        <v>10043400</v>
      </c>
      <c r="AA19" s="4">
        <v>10341400</v>
      </c>
      <c r="AB19" s="4">
        <v>10658000</v>
      </c>
      <c r="AC19" s="4">
        <v>10996100</v>
      </c>
      <c r="AD19" s="4">
        <v>11299000</v>
      </c>
      <c r="AE19" s="4">
        <v>11614300</v>
      </c>
      <c r="AF19" s="4">
        <v>11941900</v>
      </c>
    </row>
    <row r="20" spans="1:32">
      <c r="A20" t="s">
        <v>3412</v>
      </c>
      <c r="B20">
        <v>1848</v>
      </c>
      <c r="C20">
        <v>2034</v>
      </c>
      <c r="D20">
        <v>1845</v>
      </c>
      <c r="E20">
        <v>1947</v>
      </c>
      <c r="F20">
        <v>2127</v>
      </c>
      <c r="G20">
        <v>2121</v>
      </c>
      <c r="H20">
        <v>2103</v>
      </c>
      <c r="I20">
        <v>2103</v>
      </c>
      <c r="J20">
        <v>2127</v>
      </c>
      <c r="K20">
        <v>2235</v>
      </c>
      <c r="L20">
        <v>2376</v>
      </c>
      <c r="M20">
        <v>2499</v>
      </c>
      <c r="N20">
        <v>2664</v>
      </c>
      <c r="O20">
        <v>2841</v>
      </c>
      <c r="P20">
        <v>3048</v>
      </c>
      <c r="Q20">
        <v>3261</v>
      </c>
      <c r="R20">
        <v>3459</v>
      </c>
      <c r="S20">
        <v>3639</v>
      </c>
      <c r="T20">
        <v>3810</v>
      </c>
      <c r="U20">
        <v>3942</v>
      </c>
      <c r="V20">
        <v>4047</v>
      </c>
      <c r="W20">
        <v>4125</v>
      </c>
      <c r="X20">
        <v>4176</v>
      </c>
      <c r="Y20">
        <v>4212</v>
      </c>
      <c r="Z20">
        <v>4227</v>
      </c>
      <c r="AA20">
        <v>4227</v>
      </c>
      <c r="AB20">
        <v>4218</v>
      </c>
      <c r="AC20">
        <v>4194</v>
      </c>
      <c r="AD20">
        <v>4164</v>
      </c>
      <c r="AE20">
        <v>4128</v>
      </c>
      <c r="AF20">
        <v>4092</v>
      </c>
    </row>
    <row r="21" spans="1:32">
      <c r="A21" t="s">
        <v>3413</v>
      </c>
      <c r="B21" s="4">
        <v>19477000</v>
      </c>
      <c r="C21" s="4">
        <v>20253400</v>
      </c>
      <c r="D21" s="4">
        <v>20805100</v>
      </c>
      <c r="E21" s="4">
        <v>21068800</v>
      </c>
      <c r="F21" s="4">
        <v>20826400</v>
      </c>
      <c r="G21" s="4">
        <v>20441500</v>
      </c>
      <c r="H21" s="4">
        <v>20029300</v>
      </c>
      <c r="I21" s="4">
        <v>19607900</v>
      </c>
      <c r="J21" s="4">
        <v>19210800</v>
      </c>
      <c r="K21" s="4">
        <v>18841200</v>
      </c>
      <c r="L21" s="4">
        <v>18447900</v>
      </c>
      <c r="M21" s="4">
        <v>18140100</v>
      </c>
      <c r="N21" s="4">
        <v>17853400</v>
      </c>
      <c r="O21" s="4">
        <v>17584800</v>
      </c>
      <c r="P21" s="4">
        <v>17348000</v>
      </c>
      <c r="Q21" s="4">
        <v>17116600</v>
      </c>
      <c r="R21" s="4">
        <v>16883500</v>
      </c>
      <c r="S21" s="4">
        <v>16671400</v>
      </c>
      <c r="T21" s="4">
        <v>16445700</v>
      </c>
      <c r="U21" s="4">
        <v>16277600</v>
      </c>
      <c r="V21" s="4">
        <v>16105100</v>
      </c>
      <c r="W21" s="4">
        <v>15923300</v>
      </c>
      <c r="X21" s="4">
        <v>15770800</v>
      </c>
      <c r="Y21" s="4">
        <v>15600400</v>
      </c>
      <c r="Z21" s="4">
        <v>15424200</v>
      </c>
      <c r="AA21" s="4">
        <v>15280700</v>
      </c>
      <c r="AB21" s="4">
        <v>15139600</v>
      </c>
      <c r="AC21" s="4">
        <v>14981900</v>
      </c>
      <c r="AD21" s="4">
        <v>14863800</v>
      </c>
      <c r="AE21" s="4">
        <v>14747000</v>
      </c>
      <c r="AF21" s="4">
        <v>14637400</v>
      </c>
    </row>
    <row r="22" spans="1:32">
      <c r="A22" t="s">
        <v>3414</v>
      </c>
      <c r="B22">
        <v>21453</v>
      </c>
      <c r="C22">
        <v>27300</v>
      </c>
      <c r="D22">
        <v>30579</v>
      </c>
      <c r="E22">
        <v>36993</v>
      </c>
      <c r="F22">
        <v>40968</v>
      </c>
      <c r="G22">
        <v>44637</v>
      </c>
      <c r="H22">
        <v>48036</v>
      </c>
      <c r="I22">
        <v>51357</v>
      </c>
      <c r="J22">
        <v>54516</v>
      </c>
      <c r="K22">
        <v>57900</v>
      </c>
      <c r="L22">
        <v>61539</v>
      </c>
      <c r="M22">
        <v>64995</v>
      </c>
      <c r="N22">
        <v>68463</v>
      </c>
      <c r="O22">
        <v>71736</v>
      </c>
      <c r="P22">
        <v>75210</v>
      </c>
      <c r="Q22">
        <v>78315</v>
      </c>
      <c r="R22">
        <v>81387</v>
      </c>
      <c r="S22">
        <v>84360</v>
      </c>
      <c r="T22">
        <v>87636</v>
      </c>
      <c r="U22">
        <v>90561</v>
      </c>
      <c r="V22">
        <v>93648</v>
      </c>
      <c r="W22">
        <v>96702</v>
      </c>
      <c r="X22">
        <v>99771</v>
      </c>
      <c r="Y22">
        <v>102693</v>
      </c>
      <c r="Z22">
        <v>105336</v>
      </c>
      <c r="AA22">
        <v>108225</v>
      </c>
      <c r="AB22">
        <v>111222</v>
      </c>
      <c r="AC22">
        <v>113991</v>
      </c>
      <c r="AD22">
        <v>116880</v>
      </c>
      <c r="AE22">
        <v>119871</v>
      </c>
      <c r="AF22">
        <v>122847</v>
      </c>
    </row>
    <row r="23" spans="1:32">
      <c r="A23" t="s">
        <v>3415</v>
      </c>
      <c r="B23">
        <v>83631</v>
      </c>
      <c r="C23">
        <v>94413</v>
      </c>
      <c r="D23">
        <v>109887</v>
      </c>
      <c r="E23">
        <v>114378</v>
      </c>
      <c r="F23">
        <v>121590</v>
      </c>
      <c r="G23">
        <v>129444</v>
      </c>
      <c r="H23">
        <v>140181</v>
      </c>
      <c r="I23">
        <v>152049</v>
      </c>
      <c r="J23">
        <v>167559</v>
      </c>
      <c r="K23">
        <v>190572</v>
      </c>
      <c r="L23">
        <v>218340</v>
      </c>
      <c r="M23">
        <v>253572</v>
      </c>
      <c r="N23">
        <v>292587</v>
      </c>
      <c r="O23">
        <v>335565</v>
      </c>
      <c r="P23">
        <v>382035</v>
      </c>
      <c r="Q23">
        <v>430077</v>
      </c>
      <c r="R23">
        <v>476250</v>
      </c>
      <c r="S23">
        <v>519198</v>
      </c>
      <c r="T23">
        <v>558639</v>
      </c>
      <c r="U23">
        <v>590619</v>
      </c>
      <c r="V23">
        <v>617439</v>
      </c>
      <c r="W23">
        <v>638484</v>
      </c>
      <c r="X23">
        <v>653250</v>
      </c>
      <c r="Y23">
        <v>664245</v>
      </c>
      <c r="Z23">
        <v>671571</v>
      </c>
      <c r="AA23">
        <v>675162</v>
      </c>
      <c r="AB23">
        <v>676623</v>
      </c>
      <c r="AC23">
        <v>675378</v>
      </c>
      <c r="AD23">
        <v>672426</v>
      </c>
      <c r="AE23">
        <v>668622</v>
      </c>
      <c r="AF23">
        <v>663933</v>
      </c>
    </row>
    <row r="24" spans="1:32">
      <c r="A24" t="s">
        <v>3416</v>
      </c>
      <c r="B24">
        <v>1677</v>
      </c>
      <c r="C24">
        <v>1626</v>
      </c>
      <c r="D24">
        <v>1953</v>
      </c>
      <c r="E24">
        <v>2073</v>
      </c>
      <c r="F24">
        <v>2106</v>
      </c>
      <c r="G24">
        <v>2115</v>
      </c>
      <c r="H24">
        <v>2094</v>
      </c>
      <c r="I24">
        <v>2067</v>
      </c>
      <c r="J24">
        <v>2040</v>
      </c>
      <c r="K24">
        <v>2073</v>
      </c>
      <c r="L24">
        <v>2103</v>
      </c>
      <c r="M24">
        <v>2142</v>
      </c>
      <c r="N24">
        <v>2178</v>
      </c>
      <c r="O24">
        <v>2211</v>
      </c>
      <c r="P24">
        <v>2244</v>
      </c>
      <c r="Q24">
        <v>2277</v>
      </c>
      <c r="R24">
        <v>2304</v>
      </c>
      <c r="S24">
        <v>2328</v>
      </c>
      <c r="T24">
        <v>2358</v>
      </c>
      <c r="U24">
        <v>2385</v>
      </c>
      <c r="V24">
        <v>2409</v>
      </c>
      <c r="W24">
        <v>2436</v>
      </c>
      <c r="X24">
        <v>2466</v>
      </c>
      <c r="Y24">
        <v>2490</v>
      </c>
      <c r="Z24">
        <v>2514</v>
      </c>
      <c r="AA24">
        <v>2544</v>
      </c>
      <c r="AB24">
        <v>2568</v>
      </c>
      <c r="AC24">
        <v>2592</v>
      </c>
      <c r="AD24">
        <v>2613</v>
      </c>
      <c r="AE24">
        <v>2637</v>
      </c>
      <c r="AF24">
        <v>2658</v>
      </c>
    </row>
    <row r="25" spans="1:32">
      <c r="A25" t="s">
        <v>3417</v>
      </c>
      <c r="B25">
        <v>12</v>
      </c>
      <c r="C25">
        <v>15</v>
      </c>
      <c r="D25">
        <v>21</v>
      </c>
      <c r="E25">
        <v>24</v>
      </c>
      <c r="F25">
        <v>30</v>
      </c>
      <c r="G25">
        <v>36</v>
      </c>
      <c r="H25">
        <v>45</v>
      </c>
      <c r="I25">
        <v>57</v>
      </c>
      <c r="J25">
        <v>72</v>
      </c>
      <c r="K25">
        <v>93</v>
      </c>
      <c r="L25">
        <v>123</v>
      </c>
      <c r="M25">
        <v>153</v>
      </c>
      <c r="N25">
        <v>192</v>
      </c>
      <c r="O25">
        <v>234</v>
      </c>
      <c r="P25">
        <v>285</v>
      </c>
      <c r="Q25">
        <v>339</v>
      </c>
      <c r="R25">
        <v>399</v>
      </c>
      <c r="S25">
        <v>459</v>
      </c>
      <c r="T25">
        <v>519</v>
      </c>
      <c r="U25">
        <v>579</v>
      </c>
      <c r="V25">
        <v>636</v>
      </c>
      <c r="W25">
        <v>690</v>
      </c>
      <c r="X25">
        <v>738</v>
      </c>
      <c r="Y25">
        <v>786</v>
      </c>
      <c r="Z25">
        <v>828</v>
      </c>
      <c r="AA25">
        <v>870</v>
      </c>
      <c r="AB25">
        <v>906</v>
      </c>
      <c r="AC25">
        <v>942</v>
      </c>
      <c r="AD25">
        <v>972</v>
      </c>
      <c r="AE25">
        <v>1002</v>
      </c>
      <c r="AF25">
        <v>1032</v>
      </c>
    </row>
    <row r="27" spans="1:32">
      <c r="A27" s="1" t="s">
        <v>3402</v>
      </c>
    </row>
    <row r="28" spans="1:32">
      <c r="A28" t="s">
        <v>3394</v>
      </c>
      <c r="B28">
        <v>2020</v>
      </c>
      <c r="C28">
        <v>2021</v>
      </c>
      <c r="D28">
        <v>2022</v>
      </c>
      <c r="E28">
        <v>2023</v>
      </c>
      <c r="F28">
        <v>2024</v>
      </c>
      <c r="G28">
        <v>2025</v>
      </c>
      <c r="H28">
        <v>2026</v>
      </c>
      <c r="I28">
        <v>2027</v>
      </c>
      <c r="J28">
        <v>2028</v>
      </c>
      <c r="K28">
        <v>2029</v>
      </c>
      <c r="L28">
        <v>2030</v>
      </c>
      <c r="M28">
        <v>2031</v>
      </c>
      <c r="N28">
        <v>2032</v>
      </c>
      <c r="O28">
        <v>2033</v>
      </c>
      <c r="P28">
        <v>2034</v>
      </c>
      <c r="Q28">
        <v>2035</v>
      </c>
      <c r="R28">
        <v>2036</v>
      </c>
      <c r="S28">
        <v>2037</v>
      </c>
      <c r="T28">
        <v>2038</v>
      </c>
      <c r="U28">
        <v>2039</v>
      </c>
      <c r="V28">
        <v>2040</v>
      </c>
      <c r="W28">
        <v>2041</v>
      </c>
      <c r="X28">
        <v>2042</v>
      </c>
      <c r="Y28">
        <v>2043</v>
      </c>
      <c r="Z28">
        <v>2044</v>
      </c>
      <c r="AA28">
        <v>2045</v>
      </c>
      <c r="AB28">
        <v>2046</v>
      </c>
      <c r="AC28">
        <v>2047</v>
      </c>
      <c r="AD28">
        <v>2048</v>
      </c>
      <c r="AE28">
        <v>2049</v>
      </c>
      <c r="AF28">
        <v>2050</v>
      </c>
    </row>
    <row r="29" spans="1:32">
      <c r="A29" t="s">
        <v>3395</v>
      </c>
      <c r="B29" s="58">
        <f t="shared" ref="B29:AF29" si="0">B19/SUM(B$19:B$25)</f>
        <v>1.650872218881811E-2</v>
      </c>
      <c r="C29" s="58">
        <f t="shared" si="0"/>
        <v>2.5720919756939725E-2</v>
      </c>
      <c r="D29" s="58">
        <f t="shared" si="0"/>
        <v>4.2211197396420444E-2</v>
      </c>
      <c r="E29" s="58">
        <f t="shared" si="0"/>
        <v>6.1754528666172294E-2</v>
      </c>
      <c r="F29" s="58">
        <f t="shared" si="0"/>
        <v>8.6444988992676622E-2</v>
      </c>
      <c r="G29" s="58">
        <f t="shared" si="0"/>
        <v>0.11508978791314754</v>
      </c>
      <c r="H29" s="58">
        <f t="shared" si="0"/>
        <v>0.1423498985223533</v>
      </c>
      <c r="I29" s="58">
        <f t="shared" si="0"/>
        <v>0.16709202046859911</v>
      </c>
      <c r="J29" s="58">
        <f t="shared" si="0"/>
        <v>0.18869620902088391</v>
      </c>
      <c r="K29" s="58">
        <f t="shared" si="0"/>
        <v>0.20832460043328452</v>
      </c>
      <c r="L29" s="58">
        <f t="shared" si="0"/>
        <v>0.22888945668562335</v>
      </c>
      <c r="M29" s="58">
        <f t="shared" si="0"/>
        <v>0.24535227615452435</v>
      </c>
      <c r="N29" s="58">
        <f t="shared" si="0"/>
        <v>0.2593839363224501</v>
      </c>
      <c r="O29" s="58">
        <f t="shared" si="0"/>
        <v>0.27266878019393226</v>
      </c>
      <c r="P29" s="58">
        <f t="shared" si="0"/>
        <v>0.28400582223935278</v>
      </c>
      <c r="Q29" s="58">
        <f t="shared" si="0"/>
        <v>0.29456797298796633</v>
      </c>
      <c r="R29" s="58">
        <f t="shared" si="0"/>
        <v>0.30515006522046739</v>
      </c>
      <c r="S29" s="58">
        <f t="shared" si="0"/>
        <v>0.3151983205949816</v>
      </c>
      <c r="T29" s="58">
        <f t="shared" si="0"/>
        <v>0.32583197661187263</v>
      </c>
      <c r="U29" s="58">
        <f t="shared" si="0"/>
        <v>0.33487032906925285</v>
      </c>
      <c r="V29" s="58">
        <f t="shared" si="0"/>
        <v>0.34431158320656369</v>
      </c>
      <c r="W29" s="58">
        <f t="shared" si="0"/>
        <v>0.35407817932283486</v>
      </c>
      <c r="X29" s="58">
        <f t="shared" si="0"/>
        <v>0.36301598074097552</v>
      </c>
      <c r="Y29" s="58">
        <f t="shared" si="0"/>
        <v>0.37267466704282326</v>
      </c>
      <c r="Z29" s="58">
        <f t="shared" si="0"/>
        <v>0.3825754580323476</v>
      </c>
      <c r="AA29" s="58">
        <f t="shared" si="0"/>
        <v>0.3915250022640257</v>
      </c>
      <c r="AB29" s="58">
        <f t="shared" si="0"/>
        <v>0.40078009600747744</v>
      </c>
      <c r="AC29" s="58">
        <f t="shared" si="0"/>
        <v>0.41068385298473431</v>
      </c>
      <c r="AD29" s="58">
        <f t="shared" si="0"/>
        <v>0.41910462797370385</v>
      </c>
      <c r="AE29" s="58">
        <f t="shared" si="0"/>
        <v>0.42766360453590085</v>
      </c>
      <c r="AF29" s="58">
        <f t="shared" si="0"/>
        <v>0.43625192528551504</v>
      </c>
    </row>
    <row r="30" spans="1:32">
      <c r="A30" t="s">
        <v>3396</v>
      </c>
      <c r="B30" s="58">
        <f t="shared" ref="B30:AF30" si="1">B20/SUM(B$19:B$25)</f>
        <v>9.2797255772235368E-5</v>
      </c>
      <c r="C30" s="58">
        <f t="shared" si="1"/>
        <v>9.7242468453687464E-5</v>
      </c>
      <c r="D30" s="58">
        <f t="shared" si="1"/>
        <v>8.4351895810001311E-5</v>
      </c>
      <c r="E30" s="58">
        <f t="shared" si="1"/>
        <v>8.6069799645685949E-5</v>
      </c>
      <c r="F30" s="58">
        <f t="shared" si="1"/>
        <v>9.2559951062896778E-5</v>
      </c>
      <c r="G30" s="58">
        <f t="shared" si="1"/>
        <v>9.102366344882352E-5</v>
      </c>
      <c r="H30" s="58">
        <f t="shared" si="1"/>
        <v>8.9192941296921345E-5</v>
      </c>
      <c r="I30" s="58">
        <f t="shared" si="1"/>
        <v>8.8395577396506878E-5</v>
      </c>
      <c r="J30" s="58">
        <f t="shared" si="1"/>
        <v>8.8780832556344518E-5</v>
      </c>
      <c r="K30" s="58">
        <f t="shared" si="1"/>
        <v>9.2667212387404673E-5</v>
      </c>
      <c r="L30" s="58">
        <f t="shared" si="1"/>
        <v>9.7807035363788457E-5</v>
      </c>
      <c r="M30" s="58">
        <f t="shared" si="1"/>
        <v>1.0214036587668172E-4</v>
      </c>
      <c r="N30" s="58">
        <f t="shared" si="1"/>
        <v>1.082907284112433E-4</v>
      </c>
      <c r="O30" s="58">
        <f t="shared" si="1"/>
        <v>1.1481377799282965E-4</v>
      </c>
      <c r="P30" s="58">
        <f t="shared" si="1"/>
        <v>1.2252945169035167E-4</v>
      </c>
      <c r="Q30" s="58">
        <f t="shared" si="1"/>
        <v>1.3047648644466938E-4</v>
      </c>
      <c r="R30" s="58">
        <f t="shared" si="1"/>
        <v>1.3775690577678547E-4</v>
      </c>
      <c r="S30" s="58">
        <f t="shared" si="1"/>
        <v>1.4420102645452829E-4</v>
      </c>
      <c r="T30" s="58">
        <f t="shared" si="1"/>
        <v>1.5022112075838246E-4</v>
      </c>
      <c r="U30" s="58">
        <f t="shared" si="1"/>
        <v>1.5454377517118997E-4</v>
      </c>
      <c r="V30" s="58">
        <f t="shared" si="1"/>
        <v>1.5773209388984376E-4</v>
      </c>
      <c r="W30" s="58">
        <f t="shared" si="1"/>
        <v>1.5987456842102488E-4</v>
      </c>
      <c r="X30" s="58">
        <f t="shared" si="1"/>
        <v>1.6091058746582818E-4</v>
      </c>
      <c r="Y30" s="58">
        <f t="shared" si="1"/>
        <v>1.6136319875494423E-4</v>
      </c>
      <c r="Z30" s="58">
        <f t="shared" si="1"/>
        <v>1.6101583737606123E-4</v>
      </c>
      <c r="AA30" s="58">
        <f t="shared" si="1"/>
        <v>1.6003405579225602E-4</v>
      </c>
      <c r="AB30" s="58">
        <f t="shared" si="1"/>
        <v>1.5861235175075434E-4</v>
      </c>
      <c r="AC30" s="58">
        <f t="shared" si="1"/>
        <v>1.5663808799646926E-4</v>
      </c>
      <c r="AD30" s="58">
        <f t="shared" si="1"/>
        <v>1.5445186927006839E-4</v>
      </c>
      <c r="AE30" s="58">
        <f t="shared" si="1"/>
        <v>1.5200187351146422E-4</v>
      </c>
      <c r="AF30" s="58">
        <f t="shared" si="1"/>
        <v>1.4948566628998129E-4</v>
      </c>
    </row>
    <row r="31" spans="1:32">
      <c r="A31" t="s">
        <v>3397</v>
      </c>
      <c r="B31" s="58">
        <f t="shared" ref="B31:AF35" si="2">B21/SUM(B$19:B$25)</f>
        <v>0.97803687807133555</v>
      </c>
      <c r="C31" s="58">
        <f t="shared" si="2"/>
        <v>0.96828446931165857</v>
      </c>
      <c r="D31" s="58">
        <f t="shared" si="2"/>
        <v>0.95119221003612908</v>
      </c>
      <c r="E31" s="58">
        <f t="shared" si="2"/>
        <v>0.93137513855933651</v>
      </c>
      <c r="F31" s="58">
        <f t="shared" si="2"/>
        <v>0.90629551707396017</v>
      </c>
      <c r="G31" s="58">
        <f t="shared" si="2"/>
        <v>0.87725611333763609</v>
      </c>
      <c r="H31" s="58">
        <f t="shared" si="2"/>
        <v>0.84948748412668895</v>
      </c>
      <c r="I31" s="58">
        <f t="shared" si="2"/>
        <v>0.82418052402899056</v>
      </c>
      <c r="J31" s="58">
        <f t="shared" si="2"/>
        <v>0.80185746030720417</v>
      </c>
      <c r="K31" s="58">
        <f t="shared" si="2"/>
        <v>0.78119081970182058</v>
      </c>
      <c r="L31" s="58">
        <f t="shared" si="2"/>
        <v>0.7594000032355358</v>
      </c>
      <c r="M31" s="58">
        <f t="shared" si="2"/>
        <v>0.74143115287698835</v>
      </c>
      <c r="N31" s="58">
        <f t="shared" si="2"/>
        <v>0.72573486885033456</v>
      </c>
      <c r="O31" s="58">
        <f t="shared" si="2"/>
        <v>0.71065727675054946</v>
      </c>
      <c r="P31" s="58">
        <f t="shared" si="2"/>
        <v>0.69738875588064986</v>
      </c>
      <c r="Q31" s="58">
        <f t="shared" si="2"/>
        <v>0.68485551299565406</v>
      </c>
      <c r="R31" s="58">
        <f t="shared" si="2"/>
        <v>0.67239627599952512</v>
      </c>
      <c r="S31" s="58">
        <f t="shared" si="2"/>
        <v>0.66063011608519451</v>
      </c>
      <c r="T31" s="58">
        <f t="shared" si="2"/>
        <v>0.64842296211446993</v>
      </c>
      <c r="U31" s="58">
        <f t="shared" si="2"/>
        <v>0.63815366685097963</v>
      </c>
      <c r="V31" s="58">
        <f t="shared" si="2"/>
        <v>0.62769734255135223</v>
      </c>
      <c r="W31" s="58">
        <f t="shared" si="2"/>
        <v>0.617146840082062</v>
      </c>
      <c r="X31" s="58">
        <f t="shared" si="2"/>
        <v>0.60768407394781676</v>
      </c>
      <c r="Y31" s="58">
        <f t="shared" si="2"/>
        <v>0.59765680101059637</v>
      </c>
      <c r="Z31" s="58">
        <f t="shared" si="2"/>
        <v>0.58754210524150552</v>
      </c>
      <c r="AA31" s="58">
        <f t="shared" si="2"/>
        <v>0.57852670838531506</v>
      </c>
      <c r="AB31" s="58">
        <f t="shared" si="2"/>
        <v>0.56930477965047899</v>
      </c>
      <c r="AC31" s="58">
        <f t="shared" si="2"/>
        <v>0.55954605878738739</v>
      </c>
      <c r="AD31" s="58">
        <f t="shared" si="2"/>
        <v>0.55133085841893437</v>
      </c>
      <c r="AE31" s="58">
        <f t="shared" si="2"/>
        <v>0.54301638291510723</v>
      </c>
      <c r="AF31" s="58">
        <f t="shared" si="2"/>
        <v>0.53472177217814576</v>
      </c>
    </row>
    <row r="32" spans="1:32">
      <c r="A32" t="s">
        <v>3398</v>
      </c>
      <c r="B32" s="58">
        <f t="shared" si="2"/>
        <v>1.0772616493948946E-3</v>
      </c>
      <c r="C32" s="58">
        <f t="shared" si="2"/>
        <v>1.3051717742309085E-3</v>
      </c>
      <c r="D32" s="58">
        <f t="shared" si="2"/>
        <v>1.3980469495794201E-3</v>
      </c>
      <c r="E32" s="58">
        <f t="shared" si="2"/>
        <v>1.6353261932680332E-3</v>
      </c>
      <c r="F32" s="58">
        <f t="shared" si="2"/>
        <v>1.7827908204723813E-3</v>
      </c>
      <c r="G32" s="58">
        <f t="shared" si="2"/>
        <v>1.9156168153536706E-3</v>
      </c>
      <c r="H32" s="58">
        <f t="shared" si="2"/>
        <v>2.0373143738178384E-3</v>
      </c>
      <c r="I32" s="58">
        <f t="shared" si="2"/>
        <v>2.1586931375903013E-3</v>
      </c>
      <c r="J32" s="58">
        <f t="shared" si="2"/>
        <v>2.2754940609504832E-3</v>
      </c>
      <c r="K32" s="58">
        <f t="shared" si="2"/>
        <v>2.4006405356737049E-3</v>
      </c>
      <c r="L32" s="58">
        <f t="shared" si="2"/>
        <v>2.5332269146684247E-3</v>
      </c>
      <c r="M32" s="58">
        <f t="shared" si="2"/>
        <v>2.6565078351960497E-3</v>
      </c>
      <c r="N32" s="58">
        <f t="shared" si="2"/>
        <v>2.7829985507578643E-3</v>
      </c>
      <c r="O32" s="58">
        <f t="shared" si="2"/>
        <v>2.8990782041864232E-3</v>
      </c>
      <c r="P32" s="58">
        <f t="shared" si="2"/>
        <v>3.0234383404302329E-3</v>
      </c>
      <c r="Q32" s="58">
        <f t="shared" si="2"/>
        <v>3.1334762452972348E-3</v>
      </c>
      <c r="R32" s="58">
        <f t="shared" si="2"/>
        <v>3.2412897630688751E-3</v>
      </c>
      <c r="S32" s="58">
        <f t="shared" si="2"/>
        <v>3.3428960131090977E-3</v>
      </c>
      <c r="T32" s="58">
        <f t="shared" si="2"/>
        <v>3.4553223461369041E-3</v>
      </c>
      <c r="U32" s="58">
        <f t="shared" si="2"/>
        <v>3.5503903661283955E-3</v>
      </c>
      <c r="V32" s="58">
        <f t="shared" si="2"/>
        <v>3.6499370221388899E-3</v>
      </c>
      <c r="W32" s="58">
        <f t="shared" si="2"/>
        <v>3.7479249734424119E-3</v>
      </c>
      <c r="X32" s="58">
        <f t="shared" si="2"/>
        <v>3.8443989995337984E-3</v>
      </c>
      <c r="Y32" s="58">
        <f t="shared" si="2"/>
        <v>3.9342048836043418E-3</v>
      </c>
      <c r="Z32" s="58">
        <f t="shared" si="2"/>
        <v>4.0124826699419885E-3</v>
      </c>
      <c r="AA32" s="58">
        <f t="shared" si="2"/>
        <v>4.0973942957456613E-3</v>
      </c>
      <c r="AB32" s="58">
        <f t="shared" si="2"/>
        <v>4.1823572751119959E-3</v>
      </c>
      <c r="AC32" s="58">
        <f t="shared" si="2"/>
        <v>4.2573515233203449E-3</v>
      </c>
      <c r="AD32" s="58">
        <f t="shared" si="2"/>
        <v>4.3353348895978855E-3</v>
      </c>
      <c r="AE32" s="58">
        <f t="shared" si="2"/>
        <v>4.4139090551581217E-3</v>
      </c>
      <c r="AF32" s="58">
        <f t="shared" si="2"/>
        <v>4.4877482030120557E-3</v>
      </c>
    </row>
    <row r="33" spans="1:32">
      <c r="A33" t="s">
        <v>3399</v>
      </c>
      <c r="B33" s="58">
        <f t="shared" si="2"/>
        <v>4.1995277583808527E-3</v>
      </c>
      <c r="C33" s="58">
        <f t="shared" si="2"/>
        <v>4.5137429567935075E-3</v>
      </c>
      <c r="D33" s="58">
        <f t="shared" si="2"/>
        <v>5.0239440514220132E-3</v>
      </c>
      <c r="E33" s="58">
        <f t="shared" si="2"/>
        <v>5.0562360266431785E-3</v>
      </c>
      <c r="F33" s="58">
        <f t="shared" si="2"/>
        <v>5.2911915607605168E-3</v>
      </c>
      <c r="G33" s="58">
        <f t="shared" si="2"/>
        <v>5.5551471435499825E-3</v>
      </c>
      <c r="H33" s="58">
        <f t="shared" si="2"/>
        <v>5.9453902538962114E-3</v>
      </c>
      <c r="I33" s="58">
        <f t="shared" si="2"/>
        <v>6.3910885152455889E-3</v>
      </c>
      <c r="J33" s="58">
        <f t="shared" si="2"/>
        <v>6.9939010448089008E-3</v>
      </c>
      <c r="K33" s="58">
        <f t="shared" si="2"/>
        <v>7.9014657714060327E-3</v>
      </c>
      <c r="L33" s="58">
        <f t="shared" si="2"/>
        <v>8.9878737800208625E-3</v>
      </c>
      <c r="M33" s="58">
        <f t="shared" si="2"/>
        <v>1.036412039058901E-2</v>
      </c>
      <c r="N33" s="58">
        <f t="shared" si="2"/>
        <v>1.1893565823446113E-2</v>
      </c>
      <c r="O33" s="58">
        <f t="shared" si="2"/>
        <v>1.3561240905372715E-2</v>
      </c>
      <c r="P33" s="58">
        <f t="shared" si="2"/>
        <v>1.5357788410932908E-2</v>
      </c>
      <c r="Q33" s="58">
        <f t="shared" si="2"/>
        <v>1.7207892014923055E-2</v>
      </c>
      <c r="R33" s="58">
        <f t="shared" si="2"/>
        <v>1.8966963392944226E-2</v>
      </c>
      <c r="S33" s="58">
        <f t="shared" si="2"/>
        <v>2.0574027076982186E-2</v>
      </c>
      <c r="T33" s="58">
        <f t="shared" si="2"/>
        <v>2.2026083117937537E-2</v>
      </c>
      <c r="U33" s="58">
        <f t="shared" si="2"/>
        <v>2.315486807403172E-2</v>
      </c>
      <c r="V33" s="58">
        <f t="shared" si="2"/>
        <v>2.4064726048740114E-2</v>
      </c>
      <c r="W33" s="58">
        <f t="shared" si="2"/>
        <v>2.4746025198479918E-2</v>
      </c>
      <c r="X33" s="58">
        <f t="shared" si="2"/>
        <v>2.5171178463135119E-2</v>
      </c>
      <c r="Y33" s="58">
        <f t="shared" si="2"/>
        <v>2.5447459154078332E-2</v>
      </c>
      <c r="Z33" s="58">
        <f t="shared" si="2"/>
        <v>2.5581634001059575E-2</v>
      </c>
      <c r="AA33" s="58">
        <f t="shared" si="2"/>
        <v>2.5561607091746194E-2</v>
      </c>
      <c r="AB33" s="58">
        <f t="shared" si="2"/>
        <v>2.5443519506555393E-2</v>
      </c>
      <c r="AC33" s="58">
        <f t="shared" si="2"/>
        <v>2.5224110299208253E-2</v>
      </c>
      <c r="AD33" s="58">
        <f t="shared" si="2"/>
        <v>2.4941751355858553E-2</v>
      </c>
      <c r="AE33" s="58">
        <f t="shared" si="2"/>
        <v>2.4620105782699183E-2</v>
      </c>
      <c r="AF33" s="58">
        <f t="shared" si="2"/>
        <v>2.4254268542743439E-2</v>
      </c>
    </row>
    <row r="34" spans="1:32">
      <c r="A34" t="s">
        <v>3400</v>
      </c>
      <c r="B34" s="58">
        <f t="shared" si="2"/>
        <v>8.4210496715388908E-5</v>
      </c>
      <c r="C34" s="58">
        <f t="shared" si="2"/>
        <v>7.7736604575071689E-5</v>
      </c>
      <c r="D34" s="58">
        <f t="shared" si="2"/>
        <v>8.9289567759855045E-5</v>
      </c>
      <c r="E34" s="58">
        <f t="shared" si="2"/>
        <v>9.1639802088087823E-5</v>
      </c>
      <c r="F34" s="58">
        <f t="shared" si="2"/>
        <v>9.1646101052402729E-5</v>
      </c>
      <c r="G34" s="58">
        <f t="shared" si="2"/>
        <v>9.076617076579997E-5</v>
      </c>
      <c r="H34" s="58">
        <f t="shared" si="2"/>
        <v>8.8811231134452358E-5</v>
      </c>
      <c r="I34" s="58">
        <f t="shared" si="2"/>
        <v>8.6882386342643708E-5</v>
      </c>
      <c r="J34" s="58">
        <f t="shared" si="2"/>
        <v>8.5149458587185161E-5</v>
      </c>
      <c r="K34" s="58">
        <f t="shared" si="2"/>
        <v>8.5950394308317621E-5</v>
      </c>
      <c r="L34" s="58">
        <f t="shared" si="2"/>
        <v>8.6569105795474368E-5</v>
      </c>
      <c r="M34" s="58">
        <f t="shared" si="2"/>
        <v>8.7548885037155754E-5</v>
      </c>
      <c r="N34" s="58">
        <f t="shared" si="2"/>
        <v>8.8534987417300271E-5</v>
      </c>
      <c r="O34" s="58">
        <f t="shared" si="2"/>
        <v>8.9353489314377465E-5</v>
      </c>
      <c r="P34" s="58">
        <f t="shared" si="2"/>
        <v>9.0208690811400638E-5</v>
      </c>
      <c r="Q34" s="58">
        <f t="shared" si="2"/>
        <v>9.1105476735514322E-5</v>
      </c>
      <c r="R34" s="58">
        <f t="shared" si="2"/>
        <v>9.1758285894684511E-5</v>
      </c>
      <c r="S34" s="58">
        <f t="shared" si="2"/>
        <v>9.225061543999502E-5</v>
      </c>
      <c r="T34" s="58">
        <f t="shared" si="2"/>
        <v>9.2971496784321743E-5</v>
      </c>
      <c r="U34" s="58">
        <f t="shared" si="2"/>
        <v>9.3502512375263338E-5</v>
      </c>
      <c r="V34" s="58">
        <f t="shared" si="2"/>
        <v>9.389093505822426E-5</v>
      </c>
      <c r="W34" s="58">
        <f t="shared" si="2"/>
        <v>9.4413199678452516E-5</v>
      </c>
      <c r="X34" s="58">
        <f t="shared" si="2"/>
        <v>9.5020476219045082E-5</v>
      </c>
      <c r="Y34" s="58">
        <f t="shared" si="2"/>
        <v>9.5392774192737693E-5</v>
      </c>
      <c r="Z34" s="58">
        <f t="shared" si="2"/>
        <v>9.5763855018551672E-5</v>
      </c>
      <c r="AA34" s="58">
        <f t="shared" si="2"/>
        <v>9.6315741172344299E-5</v>
      </c>
      <c r="AB34" s="58">
        <f t="shared" si="2"/>
        <v>9.6566268206718143E-5</v>
      </c>
      <c r="AC34" s="58">
        <f t="shared" si="2"/>
        <v>9.6806371980650527E-5</v>
      </c>
      <c r="AD34" s="58">
        <f t="shared" si="2"/>
        <v>9.6921886263854164E-5</v>
      </c>
      <c r="AE34" s="58">
        <f t="shared" si="2"/>
        <v>9.7100034023675169E-5</v>
      </c>
      <c r="AF34" s="58">
        <f t="shared" si="2"/>
        <v>9.7099926930295771E-5</v>
      </c>
    </row>
    <row r="35" spans="1:32">
      <c r="A35" t="s">
        <v>3401</v>
      </c>
      <c r="B35" s="58">
        <f t="shared" si="2"/>
        <v>6.0257958293659324E-7</v>
      </c>
      <c r="C35" s="58">
        <f t="shared" si="2"/>
        <v>7.1712734847852108E-7</v>
      </c>
      <c r="D35" s="58">
        <f t="shared" si="2"/>
        <v>9.6010287913822634E-7</v>
      </c>
      <c r="E35" s="58">
        <f t="shared" si="2"/>
        <v>1.0609528461717837E-6</v>
      </c>
      <c r="F35" s="58">
        <f t="shared" si="2"/>
        <v>1.3055000149914918E-6</v>
      </c>
      <c r="G35" s="58">
        <f t="shared" si="2"/>
        <v>1.5449560981412762E-6</v>
      </c>
      <c r="H35" s="58">
        <f t="shared" si="2"/>
        <v>1.9085508123449649E-6</v>
      </c>
      <c r="I35" s="58">
        <f t="shared" si="2"/>
        <v>2.395885835283353E-6</v>
      </c>
      <c r="J35" s="58">
        <f t="shared" si="2"/>
        <v>3.005275008959476E-6</v>
      </c>
      <c r="K35" s="58">
        <f t="shared" si="2"/>
        <v>3.8559511194758989E-6</v>
      </c>
      <c r="L35" s="58">
        <f t="shared" si="2"/>
        <v>5.0632429923173318E-6</v>
      </c>
      <c r="M35" s="58">
        <f t="shared" si="2"/>
        <v>6.2534917883682685E-6</v>
      </c>
      <c r="N35" s="58">
        <f t="shared" si="2"/>
        <v>7.8047371827923099E-6</v>
      </c>
      <c r="O35" s="58">
        <f t="shared" si="2"/>
        <v>9.4566786519965285E-6</v>
      </c>
      <c r="P35" s="58">
        <f t="shared" si="2"/>
        <v>1.1456986132463985E-5</v>
      </c>
      <c r="Q35" s="58">
        <f t="shared" si="2"/>
        <v>1.3563792979068667E-5</v>
      </c>
      <c r="R35" s="58">
        <f t="shared" si="2"/>
        <v>1.5890432322907605E-5</v>
      </c>
      <c r="S35" s="58">
        <f t="shared" si="2"/>
        <v>1.8188587838040254E-5</v>
      </c>
      <c r="T35" s="58">
        <f t="shared" si="2"/>
        <v>2.0463192040315091E-5</v>
      </c>
      <c r="U35" s="58">
        <f t="shared" si="2"/>
        <v>2.2699352060912986E-5</v>
      </c>
      <c r="V35" s="58">
        <f t="shared" si="2"/>
        <v>2.4788142256965811E-5</v>
      </c>
      <c r="W35" s="58">
        <f t="shared" si="2"/>
        <v>2.6742655081335072E-5</v>
      </c>
      <c r="X35" s="58">
        <f t="shared" si="2"/>
        <v>2.8436784853874807E-5</v>
      </c>
      <c r="Y35" s="58">
        <f t="shared" si="2"/>
        <v>3.0111935949996718E-5</v>
      </c>
      <c r="Z35" s="58">
        <f t="shared" si="2"/>
        <v>3.1540362750740171E-5</v>
      </c>
      <c r="AA35" s="58">
        <f t="shared" si="2"/>
        <v>3.2938166202806423E-5</v>
      </c>
      <c r="AB35" s="58">
        <f t="shared" si="2"/>
        <v>3.4068940418725328E-5</v>
      </c>
      <c r="AC35" s="58">
        <f t="shared" si="2"/>
        <v>3.5181945372597528E-5</v>
      </c>
      <c r="AD35" s="58">
        <f t="shared" si="2"/>
        <v>3.6053606371399254E-5</v>
      </c>
      <c r="AE35" s="58">
        <f t="shared" si="2"/>
        <v>3.6895803599439716E-5</v>
      </c>
      <c r="AF35" s="58">
        <f t="shared" si="2"/>
        <v>3.7700197363455692E-5</v>
      </c>
    </row>
    <row r="38" spans="1:32">
      <c r="A38" t="s">
        <v>3394</v>
      </c>
      <c r="B38">
        <v>2020</v>
      </c>
      <c r="C38">
        <v>2021</v>
      </c>
      <c r="D38">
        <v>2022</v>
      </c>
      <c r="E38">
        <v>2023</v>
      </c>
      <c r="F38">
        <v>2024</v>
      </c>
      <c r="G38">
        <v>2025</v>
      </c>
      <c r="H38">
        <v>2026</v>
      </c>
      <c r="I38">
        <v>2027</v>
      </c>
      <c r="J38">
        <v>2028</v>
      </c>
      <c r="K38">
        <v>2029</v>
      </c>
      <c r="L38">
        <v>2030</v>
      </c>
      <c r="M38">
        <v>2031</v>
      </c>
      <c r="N38">
        <v>2032</v>
      </c>
      <c r="O38">
        <v>2033</v>
      </c>
      <c r="P38">
        <v>2034</v>
      </c>
      <c r="Q38">
        <v>2035</v>
      </c>
      <c r="R38">
        <v>2036</v>
      </c>
      <c r="S38">
        <v>2037</v>
      </c>
      <c r="T38">
        <v>2038</v>
      </c>
      <c r="U38">
        <v>2039</v>
      </c>
      <c r="V38">
        <v>2040</v>
      </c>
      <c r="W38">
        <v>2041</v>
      </c>
      <c r="X38">
        <v>2042</v>
      </c>
      <c r="Y38">
        <v>2043</v>
      </c>
      <c r="Z38">
        <v>2044</v>
      </c>
      <c r="AA38">
        <v>2045</v>
      </c>
      <c r="AB38">
        <v>2046</v>
      </c>
      <c r="AC38">
        <v>2047</v>
      </c>
      <c r="AD38">
        <v>2048</v>
      </c>
      <c r="AE38">
        <v>2049</v>
      </c>
      <c r="AF38">
        <v>2050</v>
      </c>
    </row>
    <row r="39" spans="1:32">
      <c r="A39" t="s">
        <v>3403</v>
      </c>
      <c r="B39">
        <v>1.67</v>
      </c>
      <c r="C39">
        <v>1.67</v>
      </c>
      <c r="D39" s="4">
        <v>1.67</v>
      </c>
      <c r="E39" s="4">
        <v>1.67</v>
      </c>
      <c r="F39" s="4">
        <v>1.67</v>
      </c>
      <c r="G39" s="4">
        <v>1.67</v>
      </c>
      <c r="H39" s="4">
        <v>1.67</v>
      </c>
      <c r="I39" s="4">
        <v>1.67</v>
      </c>
      <c r="J39" s="4">
        <v>1.67</v>
      </c>
      <c r="K39" s="4">
        <v>1.67</v>
      </c>
      <c r="L39" s="4">
        <v>1.67</v>
      </c>
      <c r="M39" s="4">
        <v>1.67</v>
      </c>
      <c r="N39" s="4">
        <v>1.67</v>
      </c>
      <c r="O39" s="4">
        <v>1.67</v>
      </c>
      <c r="P39" s="4">
        <v>1.67</v>
      </c>
      <c r="Q39" s="4">
        <v>1.67</v>
      </c>
      <c r="R39" s="4">
        <v>1.67</v>
      </c>
      <c r="S39" s="4">
        <v>1.67</v>
      </c>
      <c r="T39" s="4">
        <v>1.67</v>
      </c>
      <c r="U39" s="4">
        <v>1.67</v>
      </c>
      <c r="V39" s="4">
        <v>1.67</v>
      </c>
      <c r="W39" s="4">
        <v>1.67</v>
      </c>
      <c r="X39" s="4">
        <v>1.67</v>
      </c>
      <c r="Y39" s="4">
        <v>1.67</v>
      </c>
      <c r="Z39" s="4">
        <v>1.67</v>
      </c>
      <c r="AA39" s="4">
        <v>1.67</v>
      </c>
      <c r="AB39" s="4">
        <v>1.67</v>
      </c>
      <c r="AC39" s="4">
        <v>1.67</v>
      </c>
      <c r="AD39" s="4">
        <v>1.67</v>
      </c>
      <c r="AE39" s="4">
        <v>1.67</v>
      </c>
      <c r="AF39" s="4">
        <v>1.67</v>
      </c>
    </row>
    <row r="41" spans="1:32">
      <c r="A41" s="2" t="s">
        <v>606</v>
      </c>
      <c r="B41" s="3"/>
    </row>
    <row r="42" spans="1:32">
      <c r="A42" t="s">
        <v>607</v>
      </c>
      <c r="B42">
        <v>120476</v>
      </c>
    </row>
    <row r="43" spans="1:32">
      <c r="A43" t="s">
        <v>608</v>
      </c>
      <c r="B43">
        <v>137452</v>
      </c>
    </row>
    <row r="45" spans="1:32">
      <c r="A45" t="s">
        <v>3404</v>
      </c>
      <c r="B45">
        <v>3412.14</v>
      </c>
    </row>
    <row r="47" spans="1:32">
      <c r="A47" t="s">
        <v>3405</v>
      </c>
      <c r="B47">
        <v>33.700000000000003</v>
      </c>
    </row>
    <row r="49" spans="1:35">
      <c r="A49" t="s">
        <v>3406</v>
      </c>
    </row>
    <row r="50" spans="1:35">
      <c r="A50" s="1" t="s">
        <v>3407</v>
      </c>
      <c r="B50">
        <v>2020</v>
      </c>
      <c r="C50">
        <v>2021</v>
      </c>
      <c r="D50">
        <v>2022</v>
      </c>
      <c r="E50">
        <v>2023</v>
      </c>
      <c r="F50">
        <v>2024</v>
      </c>
      <c r="G50">
        <v>2025</v>
      </c>
      <c r="H50">
        <v>2026</v>
      </c>
      <c r="I50">
        <v>2027</v>
      </c>
      <c r="J50">
        <v>2028</v>
      </c>
      <c r="K50">
        <v>2029</v>
      </c>
      <c r="L50">
        <v>2030</v>
      </c>
      <c r="M50">
        <v>2031</v>
      </c>
      <c r="N50">
        <v>2032</v>
      </c>
      <c r="O50">
        <v>2033</v>
      </c>
      <c r="P50">
        <v>2034</v>
      </c>
      <c r="Q50">
        <v>2035</v>
      </c>
      <c r="R50">
        <v>2036</v>
      </c>
      <c r="S50">
        <v>2037</v>
      </c>
      <c r="T50">
        <v>2038</v>
      </c>
      <c r="U50">
        <v>2039</v>
      </c>
      <c r="V50">
        <v>2040</v>
      </c>
      <c r="W50">
        <v>2041</v>
      </c>
      <c r="X50">
        <v>2042</v>
      </c>
      <c r="Y50">
        <v>2043</v>
      </c>
      <c r="Z50">
        <v>2044</v>
      </c>
      <c r="AA50">
        <v>2045</v>
      </c>
      <c r="AB50">
        <v>2046</v>
      </c>
      <c r="AC50">
        <v>2047</v>
      </c>
      <c r="AD50">
        <v>2048</v>
      </c>
      <c r="AE50">
        <v>2049</v>
      </c>
      <c r="AF50">
        <v>2050</v>
      </c>
    </row>
    <row r="51" spans="1:35">
      <c r="A51" t="s">
        <v>112</v>
      </c>
      <c r="B51">
        <f t="shared" ref="B51:AF51" si="3">B9*$B$45/$B$39*$B$47</f>
        <v>89.622758331900158</v>
      </c>
      <c r="C51">
        <f t="shared" si="3"/>
        <v>89.006927288903967</v>
      </c>
      <c r="D51">
        <f t="shared" si="3"/>
        <v>88.612670767037329</v>
      </c>
      <c r="E51">
        <f t="shared" si="3"/>
        <v>88.114604438241543</v>
      </c>
      <c r="F51">
        <f t="shared" si="3"/>
        <v>87.605933074974217</v>
      </c>
      <c r="G51">
        <f t="shared" si="3"/>
        <v>87.369164072422251</v>
      </c>
      <c r="H51">
        <f t="shared" si="3"/>
        <v>87.144819549728993</v>
      </c>
      <c r="I51">
        <f t="shared" si="3"/>
        <v>86.7740384801658</v>
      </c>
      <c r="J51">
        <f t="shared" si="3"/>
        <v>86.498155300268536</v>
      </c>
      <c r="K51">
        <f t="shared" si="3"/>
        <v>86.253150720672423</v>
      </c>
      <c r="L51">
        <f t="shared" si="3"/>
        <v>86.078498055441585</v>
      </c>
      <c r="M51">
        <f t="shared" si="3"/>
        <v>85.980755975080669</v>
      </c>
      <c r="N51">
        <f t="shared" si="3"/>
        <v>85.846981260736328</v>
      </c>
      <c r="O51">
        <f t="shared" si="3"/>
        <v>85.790005400157199</v>
      </c>
      <c r="P51">
        <f t="shared" si="3"/>
        <v>85.759235782139129</v>
      </c>
      <c r="Q51">
        <f t="shared" si="3"/>
        <v>85.735232769753509</v>
      </c>
      <c r="R51">
        <f t="shared" si="3"/>
        <v>85.668119702474741</v>
      </c>
      <c r="S51">
        <f t="shared" si="3"/>
        <v>85.636670956090114</v>
      </c>
      <c r="T51">
        <f t="shared" si="3"/>
        <v>85.618503074005659</v>
      </c>
      <c r="U51">
        <f t="shared" si="3"/>
        <v>85.597688372468582</v>
      </c>
      <c r="V51">
        <f t="shared" si="3"/>
        <v>85.570458662525255</v>
      </c>
      <c r="W51">
        <f t="shared" si="3"/>
        <v>85.563022286980299</v>
      </c>
      <c r="X51">
        <f t="shared" si="3"/>
        <v>85.555143125365234</v>
      </c>
      <c r="Y51">
        <f t="shared" si="3"/>
        <v>85.544093952796516</v>
      </c>
      <c r="Z51">
        <f t="shared" si="3"/>
        <v>85.544065131823814</v>
      </c>
      <c r="AA51">
        <f t="shared" si="3"/>
        <v>85.550202215327218</v>
      </c>
      <c r="AB51">
        <f t="shared" si="3"/>
        <v>85.555375942132926</v>
      </c>
      <c r="AC51">
        <f t="shared" si="3"/>
        <v>85.547043749394561</v>
      </c>
      <c r="AD51">
        <f t="shared" si="3"/>
        <v>85.540055502922897</v>
      </c>
      <c r="AE51">
        <f t="shared" si="3"/>
        <v>85.529836722671163</v>
      </c>
      <c r="AF51">
        <f t="shared" si="3"/>
        <v>85.531572791456028</v>
      </c>
      <c r="AG51" s="4"/>
      <c r="AH51" s="4"/>
      <c r="AI51" s="4"/>
    </row>
    <row r="52" spans="1:35">
      <c r="A52" t="s">
        <v>113</v>
      </c>
      <c r="B52">
        <f t="shared" ref="B52:AF57" si="4">B10/$B$39*$B$42</f>
        <v>27.435003789504723</v>
      </c>
      <c r="C52">
        <f t="shared" si="4"/>
        <v>28.478964615029835</v>
      </c>
      <c r="D52">
        <f t="shared" si="4"/>
        <v>29.085727000357398</v>
      </c>
      <c r="E52">
        <f t="shared" si="4"/>
        <v>29.477804132389693</v>
      </c>
      <c r="F52">
        <f t="shared" si="4"/>
        <v>29.733389312921869</v>
      </c>
      <c r="G52">
        <f t="shared" si="4"/>
        <v>30.020746934960513</v>
      </c>
      <c r="H52">
        <f t="shared" si="4"/>
        <v>30.201755954297465</v>
      </c>
      <c r="I52">
        <f t="shared" si="4"/>
        <v>30.206995846969715</v>
      </c>
      <c r="J52">
        <f t="shared" si="4"/>
        <v>30.188250938409791</v>
      </c>
      <c r="K52">
        <f t="shared" si="4"/>
        <v>30.172798724032305</v>
      </c>
      <c r="L52">
        <f t="shared" si="4"/>
        <v>30.221613536225775</v>
      </c>
      <c r="M52">
        <f t="shared" si="4"/>
        <v>30.208491410789865</v>
      </c>
      <c r="N52">
        <f t="shared" si="4"/>
        <v>30.191501076073479</v>
      </c>
      <c r="O52">
        <f t="shared" si="4"/>
        <v>30.174174236538441</v>
      </c>
      <c r="P52">
        <f t="shared" si="4"/>
        <v>30.176118546252621</v>
      </c>
      <c r="Q52">
        <f t="shared" si="4"/>
        <v>30.127554046859441</v>
      </c>
      <c r="R52">
        <f t="shared" si="4"/>
        <v>30.074232882922772</v>
      </c>
      <c r="S52">
        <f t="shared" si="4"/>
        <v>30.040461915872523</v>
      </c>
      <c r="T52">
        <f t="shared" si="4"/>
        <v>30.020490960417355</v>
      </c>
      <c r="U52">
        <f t="shared" si="4"/>
        <v>29.975672108239571</v>
      </c>
      <c r="V52">
        <f t="shared" si="4"/>
        <v>29.941268492383692</v>
      </c>
      <c r="W52">
        <f t="shared" si="4"/>
        <v>29.911184901899237</v>
      </c>
      <c r="X52">
        <f t="shared" si="4"/>
        <v>29.875939807473397</v>
      </c>
      <c r="Y52">
        <f t="shared" si="4"/>
        <v>29.842111779055994</v>
      </c>
      <c r="Z52">
        <f t="shared" si="4"/>
        <v>29.816914430176062</v>
      </c>
      <c r="AA52">
        <f t="shared" si="4"/>
        <v>29.799039183010986</v>
      </c>
      <c r="AB52">
        <f t="shared" si="4"/>
        <v>29.76855805037939</v>
      </c>
      <c r="AC52">
        <f t="shared" si="4"/>
        <v>29.738573334914719</v>
      </c>
      <c r="AD52">
        <f t="shared" si="4"/>
        <v>29.700932956100836</v>
      </c>
      <c r="AE52">
        <f t="shared" si="4"/>
        <v>29.675002564890217</v>
      </c>
      <c r="AF52">
        <f t="shared" si="4"/>
        <v>29.650867581575177</v>
      </c>
      <c r="AG52" s="4"/>
      <c r="AH52" s="4"/>
      <c r="AI52" s="4"/>
    </row>
    <row r="53" spans="1:35">
      <c r="A53" t="s">
        <v>114</v>
      </c>
      <c r="B53">
        <f t="shared" si="4"/>
        <v>28.931811294797296</v>
      </c>
      <c r="C53">
        <f t="shared" si="4"/>
        <v>29.97034284557957</v>
      </c>
      <c r="D53">
        <f t="shared" si="4"/>
        <v>30.533501799466755</v>
      </c>
      <c r="E53">
        <f t="shared" si="4"/>
        <v>30.90696346213522</v>
      </c>
      <c r="F53" s="37">
        <f>-((F29*EV_FE_2024+F30*NG_FE_2024+F32*Diesel_FE_2024+F33*PHEV_FE_2024+F34*LPG_FE_2024+F35*Hydg_FE_2024)-B5)/F31</f>
        <v>28.68251605946098</v>
      </c>
      <c r="G53" s="37">
        <f>-((G29*EV_FE_2024+G30*NG_FE_2024+G32*Diesel_FE_2024+G33*PHEV_FE_2024+G34*LPG_FE_2024+G35*Hydg_FE_2024)-C5)/G31</f>
        <v>30.061604554859713</v>
      </c>
      <c r="H53" s="37">
        <f>-((H29*EV_FE_2024+H30*NG_FE_2024+H32*Diesel_FE_2024+H33*PHEV_FE_2024+H34*LPG_FE_2024+H35*Hydg_FE_2024)-D5)/H31</f>
        <v>32.78813809195762</v>
      </c>
      <c r="I53">
        <f t="shared" si="4"/>
        <v>31.836276316122863</v>
      </c>
      <c r="J53">
        <f t="shared" si="4"/>
        <v>31.842694652950104</v>
      </c>
      <c r="K53">
        <f t="shared" si="4"/>
        <v>31.845961697096751</v>
      </c>
      <c r="L53">
        <f t="shared" si="4"/>
        <v>31.924177024609833</v>
      </c>
      <c r="M53">
        <f t="shared" si="4"/>
        <v>31.928377588310095</v>
      </c>
      <c r="N53">
        <f t="shared" si="4"/>
        <v>31.931654778766095</v>
      </c>
      <c r="O53">
        <f t="shared" si="4"/>
        <v>31.932290533857728</v>
      </c>
      <c r="P53">
        <f t="shared" si="4"/>
        <v>31.950725136348066</v>
      </c>
      <c r="Q53">
        <f t="shared" si="4"/>
        <v>31.911845273692272</v>
      </c>
      <c r="R53">
        <f t="shared" si="4"/>
        <v>31.872526016022036</v>
      </c>
      <c r="S53">
        <f t="shared" si="4"/>
        <v>31.851612327037738</v>
      </c>
      <c r="T53">
        <f t="shared" si="4"/>
        <v>31.844278010483585</v>
      </c>
      <c r="U53">
        <f t="shared" si="4"/>
        <v>31.810612077919561</v>
      </c>
      <c r="V53">
        <f t="shared" si="4"/>
        <v>31.789276557174567</v>
      </c>
      <c r="W53">
        <f t="shared" si="4"/>
        <v>31.775708896767821</v>
      </c>
      <c r="X53">
        <f t="shared" si="4"/>
        <v>31.754253497775348</v>
      </c>
      <c r="Y53">
        <f t="shared" si="4"/>
        <v>31.736351681845459</v>
      </c>
      <c r="Z53">
        <f t="shared" si="4"/>
        <v>31.728239978006194</v>
      </c>
      <c r="AA53">
        <f t="shared" si="4"/>
        <v>31.728568758770198</v>
      </c>
      <c r="AB53">
        <f t="shared" si="4"/>
        <v>31.713654714276398</v>
      </c>
      <c r="AC53">
        <f t="shared" si="4"/>
        <v>31.703005297146838</v>
      </c>
      <c r="AD53">
        <f t="shared" si="4"/>
        <v>31.684195715730624</v>
      </c>
      <c r="AE53">
        <f t="shared" si="4"/>
        <v>31.680010636654625</v>
      </c>
      <c r="AF53">
        <f t="shared" si="4"/>
        <v>31.677001169237776</v>
      </c>
      <c r="AG53" s="4"/>
      <c r="AH53" s="4"/>
      <c r="AI53" s="4"/>
    </row>
    <row r="54" spans="1:35">
      <c r="A54" t="s">
        <v>115</v>
      </c>
      <c r="B54">
        <f t="shared" si="4"/>
        <v>30.41826872574363</v>
      </c>
      <c r="C54">
        <f t="shared" si="4"/>
        <v>31.048448871665705</v>
      </c>
      <c r="D54">
        <f t="shared" si="4"/>
        <v>31.324095914234988</v>
      </c>
      <c r="E54">
        <f t="shared" si="4"/>
        <v>31.565900073610877</v>
      </c>
      <c r="F54">
        <f t="shared" si="4"/>
        <v>31.719053938274374</v>
      </c>
      <c r="G54">
        <f t="shared" si="4"/>
        <v>32.074479864056769</v>
      </c>
      <c r="H54">
        <f t="shared" si="4"/>
        <v>32.100009267333938</v>
      </c>
      <c r="I54">
        <f t="shared" si="4"/>
        <v>32.02121826346086</v>
      </c>
      <c r="J54">
        <f t="shared" si="4"/>
        <v>31.985685498542964</v>
      </c>
      <c r="K54">
        <f t="shared" si="4"/>
        <v>31.937761030304781</v>
      </c>
      <c r="L54">
        <f t="shared" si="4"/>
        <v>31.889974123093452</v>
      </c>
      <c r="M54">
        <f t="shared" si="4"/>
        <v>31.839354272799198</v>
      </c>
      <c r="N54">
        <f t="shared" si="4"/>
        <v>31.795672585692035</v>
      </c>
      <c r="O54">
        <f t="shared" si="4"/>
        <v>31.745779434777692</v>
      </c>
      <c r="P54">
        <f t="shared" si="4"/>
        <v>31.713232145411244</v>
      </c>
      <c r="Q54">
        <f t="shared" si="4"/>
        <v>31.667723938484901</v>
      </c>
      <c r="R54">
        <f t="shared" si="4"/>
        <v>31.636725054803307</v>
      </c>
      <c r="S54">
        <f t="shared" si="4"/>
        <v>31.602797490668575</v>
      </c>
      <c r="T54">
        <f t="shared" si="4"/>
        <v>31.570037741573653</v>
      </c>
      <c r="U54">
        <f t="shared" si="4"/>
        <v>31.546264460189718</v>
      </c>
      <c r="V54">
        <f t="shared" si="4"/>
        <v>31.508592072843829</v>
      </c>
      <c r="W54">
        <f t="shared" si="4"/>
        <v>31.483249345117411</v>
      </c>
      <c r="X54">
        <f t="shared" si="4"/>
        <v>31.454922340144215</v>
      </c>
      <c r="Y54">
        <f t="shared" si="4"/>
        <v>31.43077535064182</v>
      </c>
      <c r="Z54">
        <f t="shared" si="4"/>
        <v>31.407411779001762</v>
      </c>
      <c r="AA54">
        <f t="shared" si="4"/>
        <v>31.388600494742629</v>
      </c>
      <c r="AB54">
        <f t="shared" si="4"/>
        <v>31.359983613235816</v>
      </c>
      <c r="AC54">
        <f t="shared" si="4"/>
        <v>31.336793067434151</v>
      </c>
      <c r="AD54">
        <f t="shared" si="4"/>
        <v>31.312554084989852</v>
      </c>
      <c r="AE54">
        <f t="shared" si="4"/>
        <v>31.287723740671371</v>
      </c>
      <c r="AF54">
        <f t="shared" si="4"/>
        <v>31.2622143800183</v>
      </c>
      <c r="AG54" s="4"/>
      <c r="AH54" s="4"/>
      <c r="AI54" s="4"/>
    </row>
    <row r="55" spans="1:35">
      <c r="A55" t="s">
        <v>116</v>
      </c>
      <c r="B55">
        <f t="shared" si="4"/>
        <v>47.424489029200636</v>
      </c>
      <c r="C55">
        <f t="shared" si="4"/>
        <v>48.961020216069009</v>
      </c>
      <c r="D55">
        <f t="shared" si="4"/>
        <v>49.492626165831794</v>
      </c>
      <c r="E55">
        <f t="shared" si="4"/>
        <v>49.774046543179615</v>
      </c>
      <c r="F55">
        <f t="shared" si="4"/>
        <v>50.682933098137518</v>
      </c>
      <c r="G55">
        <f t="shared" si="4"/>
        <v>52.717624119186496</v>
      </c>
      <c r="H55">
        <f t="shared" si="4"/>
        <v>55.196400249212871</v>
      </c>
      <c r="I55">
        <f t="shared" si="4"/>
        <v>55.353694339967532</v>
      </c>
      <c r="J55">
        <f t="shared" si="4"/>
        <v>55.271621263689461</v>
      </c>
      <c r="K55">
        <f t="shared" si="4"/>
        <v>55.186329489283004</v>
      </c>
      <c r="L55">
        <f t="shared" si="4"/>
        <v>55.14086107000351</v>
      </c>
      <c r="M55">
        <f t="shared" si="4"/>
        <v>55.04199899493053</v>
      </c>
      <c r="N55">
        <f t="shared" si="4"/>
        <v>54.986618325145734</v>
      </c>
      <c r="O55">
        <f t="shared" si="4"/>
        <v>54.924875128922324</v>
      </c>
      <c r="P55">
        <f t="shared" si="4"/>
        <v>54.869992880918623</v>
      </c>
      <c r="Q55">
        <f t="shared" si="4"/>
        <v>54.785214385321829</v>
      </c>
      <c r="R55">
        <f t="shared" si="4"/>
        <v>54.730674878131374</v>
      </c>
      <c r="S55">
        <f t="shared" si="4"/>
        <v>54.668368469858265</v>
      </c>
      <c r="T55">
        <f t="shared" si="4"/>
        <v>54.593282001769751</v>
      </c>
      <c r="U55">
        <f t="shared" si="4"/>
        <v>54.497171739106768</v>
      </c>
      <c r="V55">
        <f t="shared" si="4"/>
        <v>54.401962620422005</v>
      </c>
      <c r="W55">
        <f t="shared" si="4"/>
        <v>54.296003783367041</v>
      </c>
      <c r="X55">
        <f t="shared" si="4"/>
        <v>54.169247752840562</v>
      </c>
      <c r="Y55">
        <f t="shared" si="4"/>
        <v>54.038354551400289</v>
      </c>
      <c r="Z55">
        <f t="shared" si="4"/>
        <v>53.890083259716775</v>
      </c>
      <c r="AA55">
        <f t="shared" si="4"/>
        <v>53.721454412492207</v>
      </c>
      <c r="AB55">
        <f t="shared" si="4"/>
        <v>53.520014929580618</v>
      </c>
      <c r="AC55">
        <f t="shared" si="4"/>
        <v>53.30313673689426</v>
      </c>
      <c r="AD55">
        <f t="shared" si="4"/>
        <v>53.044757220026256</v>
      </c>
      <c r="AE55">
        <f t="shared" si="4"/>
        <v>52.777190825227407</v>
      </c>
      <c r="AF55">
        <f t="shared" si="4"/>
        <v>52.471440576795054</v>
      </c>
      <c r="AG55" s="4"/>
      <c r="AH55" s="4"/>
      <c r="AI55" s="4"/>
    </row>
    <row r="56" spans="1:35">
      <c r="A56" t="s">
        <v>853</v>
      </c>
      <c r="B56">
        <f t="shared" si="4"/>
        <v>26.236585997151597</v>
      </c>
      <c r="C56">
        <f t="shared" si="4"/>
        <v>27.067268144978996</v>
      </c>
      <c r="D56">
        <f t="shared" si="4"/>
        <v>27.624600135849665</v>
      </c>
      <c r="E56">
        <f t="shared" si="4"/>
        <v>27.945701319355816</v>
      </c>
      <c r="F56">
        <f t="shared" si="4"/>
        <v>28.148216544636224</v>
      </c>
      <c r="G56">
        <f t="shared" si="4"/>
        <v>28.418980148393533</v>
      </c>
      <c r="H56">
        <f t="shared" si="4"/>
        <v>28.55411959253825</v>
      </c>
      <c r="I56">
        <f t="shared" si="4"/>
        <v>28.554028754924364</v>
      </c>
      <c r="J56">
        <f t="shared" si="4"/>
        <v>28.545504143637547</v>
      </c>
      <c r="K56">
        <f t="shared" si="4"/>
        <v>28.533602475612263</v>
      </c>
      <c r="L56">
        <f t="shared" si="4"/>
        <v>28.563423668618782</v>
      </c>
      <c r="M56">
        <f t="shared" si="4"/>
        <v>28.565889427460082</v>
      </c>
      <c r="N56">
        <f t="shared" si="4"/>
        <v>28.54510104315974</v>
      </c>
      <c r="O56">
        <f t="shared" si="4"/>
        <v>28.528301087208369</v>
      </c>
      <c r="P56">
        <f t="shared" si="4"/>
        <v>28.520157871464338</v>
      </c>
      <c r="Q56">
        <f t="shared" si="4"/>
        <v>28.487055450359563</v>
      </c>
      <c r="R56">
        <f t="shared" si="4"/>
        <v>28.443963060972258</v>
      </c>
      <c r="S56">
        <f t="shared" si="4"/>
        <v>28.407975208409354</v>
      </c>
      <c r="T56">
        <f t="shared" si="4"/>
        <v>28.387355796462185</v>
      </c>
      <c r="U56">
        <f t="shared" si="4"/>
        <v>28.34967289782271</v>
      </c>
      <c r="V56">
        <f t="shared" si="4"/>
        <v>28.315963916953425</v>
      </c>
      <c r="W56">
        <f t="shared" si="4"/>
        <v>28.287465544408487</v>
      </c>
      <c r="X56">
        <f t="shared" si="4"/>
        <v>28.256860147121817</v>
      </c>
      <c r="Y56">
        <f t="shared" si="4"/>
        <v>28.223654167799623</v>
      </c>
      <c r="Z56">
        <f t="shared" si="4"/>
        <v>28.196536908506996</v>
      </c>
      <c r="AA56">
        <f t="shared" si="4"/>
        <v>28.172062301537217</v>
      </c>
      <c r="AB56">
        <f t="shared" si="4"/>
        <v>28.143404921921832</v>
      </c>
      <c r="AC56">
        <f t="shared" si="4"/>
        <v>28.112045540383214</v>
      </c>
      <c r="AD56">
        <f t="shared" si="4"/>
        <v>28.077936029799101</v>
      </c>
      <c r="AE56">
        <f t="shared" si="4"/>
        <v>28.045794210481322</v>
      </c>
      <c r="AF56">
        <f t="shared" si="4"/>
        <v>28.017636778893273</v>
      </c>
      <c r="AG56" s="4"/>
      <c r="AH56" s="4"/>
      <c r="AI56" s="4"/>
    </row>
    <row r="57" spans="1:35">
      <c r="A57" t="s">
        <v>854</v>
      </c>
      <c r="B57">
        <f t="shared" si="4"/>
        <v>42.415065685527267</v>
      </c>
      <c r="C57">
        <f t="shared" si="4"/>
        <v>42.272626641610366</v>
      </c>
      <c r="D57">
        <f t="shared" si="4"/>
        <v>42.193808985356775</v>
      </c>
      <c r="E57">
        <f t="shared" si="4"/>
        <v>42.167116434131238</v>
      </c>
      <c r="F57">
        <f t="shared" si="4"/>
        <v>42.209787125281842</v>
      </c>
      <c r="G57">
        <f t="shared" si="4"/>
        <v>42.237182222698955</v>
      </c>
      <c r="H57">
        <f t="shared" si="4"/>
        <v>42.330627641417557</v>
      </c>
      <c r="I57">
        <f t="shared" si="4"/>
        <v>42.242485252955007</v>
      </c>
      <c r="J57">
        <f t="shared" si="4"/>
        <v>42.19275118134653</v>
      </c>
      <c r="K57">
        <f t="shared" si="4"/>
        <v>42.125024654464006</v>
      </c>
      <c r="L57">
        <f t="shared" si="4"/>
        <v>42.075400549798061</v>
      </c>
      <c r="M57">
        <f t="shared" si="4"/>
        <v>42.009942609888512</v>
      </c>
      <c r="N57">
        <f t="shared" si="4"/>
        <v>41.943305354858495</v>
      </c>
      <c r="O57">
        <f t="shared" si="4"/>
        <v>41.880498607595499</v>
      </c>
      <c r="P57">
        <f t="shared" si="4"/>
        <v>41.831863823693098</v>
      </c>
      <c r="Q57">
        <f t="shared" si="4"/>
        <v>41.774670725248377</v>
      </c>
      <c r="R57">
        <f t="shared" si="4"/>
        <v>41.719603629881341</v>
      </c>
      <c r="S57">
        <f t="shared" si="4"/>
        <v>41.678160771847551</v>
      </c>
      <c r="T57">
        <f t="shared" si="4"/>
        <v>41.646309305493766</v>
      </c>
      <c r="U57">
        <f t="shared" si="4"/>
        <v>41.616786837097671</v>
      </c>
      <c r="V57">
        <f t="shared" si="4"/>
        <v>41.594938758237681</v>
      </c>
      <c r="W57">
        <f t="shared" si="4"/>
        <v>41.581306965685251</v>
      </c>
      <c r="X57">
        <f t="shared" si="4"/>
        <v>41.56964439198547</v>
      </c>
      <c r="Y57">
        <f t="shared" si="4"/>
        <v>41.562111166255065</v>
      </c>
      <c r="Z57">
        <f t="shared" si="4"/>
        <v>41.561046746226381</v>
      </c>
      <c r="AA57">
        <f t="shared" si="4"/>
        <v>41.56545975844287</v>
      </c>
      <c r="AB57">
        <f t="shared" si="4"/>
        <v>41.567265154880374</v>
      </c>
      <c r="AC57">
        <f t="shared" si="4"/>
        <v>41.567871484832423</v>
      </c>
      <c r="AD57">
        <f t="shared" si="4"/>
        <v>41.569473358861252</v>
      </c>
      <c r="AE57">
        <f t="shared" si="4"/>
        <v>41.572121941247467</v>
      </c>
      <c r="AF57">
        <f t="shared" si="4"/>
        <v>41.579028738497485</v>
      </c>
      <c r="AG57" s="4"/>
      <c r="AH57" s="4"/>
      <c r="AI57" s="4"/>
    </row>
    <row r="59" spans="1:35">
      <c r="A59" t="s">
        <v>3408</v>
      </c>
      <c r="B59">
        <f>SUMPRODUCT(B51:B57,B19:B25)/SUM(B19:B25)</f>
        <v>30.012645354709161</v>
      </c>
      <c r="C59">
        <f>SUMPRODUCT(C51:C57,C19:C25)/SUM(C19:C25)</f>
        <v>31.575582368384342</v>
      </c>
      <c r="D59">
        <f>SUMPRODUCT(D51:D57,D19:D25)/SUM(D19:D25)</f>
        <v>33.081077271121302</v>
      </c>
      <c r="E59">
        <f>SUMPRODUCT(E51:E57,E19:E25)/SUM(E19:E25)</f>
        <v>34.535885937768242</v>
      </c>
      <c r="F59">
        <f>E59</f>
        <v>34.535885937768242</v>
      </c>
      <c r="G59">
        <f t="shared" ref="G59:AF59" si="5">SUMPRODUCT(G51:G57,G19:G25)/SUM(G19:G25)</f>
        <v>36.786698842707899</v>
      </c>
      <c r="H59">
        <f t="shared" si="5"/>
        <v>40.657041607074738</v>
      </c>
      <c r="I59">
        <f t="shared" si="5"/>
        <v>41.166234870689244</v>
      </c>
      <c r="J59">
        <f t="shared" si="5"/>
        <v>42.319761316399827</v>
      </c>
      <c r="K59">
        <f t="shared" si="5"/>
        <v>43.364560995168333</v>
      </c>
      <c r="L59">
        <f t="shared" si="5"/>
        <v>44.527706062626912</v>
      </c>
      <c r="M59">
        <f t="shared" si="5"/>
        <v>45.429160513946613</v>
      </c>
      <c r="N59">
        <f t="shared" si="5"/>
        <v>46.189841545316469</v>
      </c>
      <c r="O59">
        <f t="shared" si="5"/>
        <v>46.928463281650885</v>
      </c>
      <c r="P59">
        <f t="shared" si="5"/>
        <v>47.583512964435954</v>
      </c>
      <c r="Q59">
        <f t="shared" si="5"/>
        <v>48.158917897201412</v>
      </c>
      <c r="R59">
        <f t="shared" si="5"/>
        <v>48.720634459436091</v>
      </c>
      <c r="S59">
        <f t="shared" si="5"/>
        <v>49.272773160232092</v>
      </c>
      <c r="T59">
        <f t="shared" si="5"/>
        <v>49.865369132217261</v>
      </c>
      <c r="U59">
        <f t="shared" si="5"/>
        <v>50.346289183875932</v>
      </c>
      <c r="V59">
        <f t="shared" si="5"/>
        <v>50.84952959063213</v>
      </c>
      <c r="W59">
        <f t="shared" si="5"/>
        <v>51.376449362466502</v>
      </c>
      <c r="X59">
        <f t="shared" si="5"/>
        <v>51.847541836531391</v>
      </c>
      <c r="Y59">
        <f t="shared" si="5"/>
        <v>52.355116350250363</v>
      </c>
      <c r="Z59">
        <f t="shared" si="5"/>
        <v>52.882166948757764</v>
      </c>
      <c r="AA59">
        <f t="shared" si="5"/>
        <v>53.361537108722089</v>
      </c>
      <c r="AB59">
        <f t="shared" si="5"/>
        <v>53.845378709798958</v>
      </c>
      <c r="AC59">
        <f t="shared" si="5"/>
        <v>54.358859205224455</v>
      </c>
      <c r="AD59">
        <f t="shared" si="5"/>
        <v>54.786294974756707</v>
      </c>
      <c r="AE59">
        <f t="shared" si="5"/>
        <v>55.227011983382702</v>
      </c>
      <c r="AF59">
        <f t="shared" si="5"/>
        <v>55.67336929022531</v>
      </c>
    </row>
    <row r="61" spans="1:35" ht="29">
      <c r="A61" s="127" t="s">
        <v>3409</v>
      </c>
      <c r="B61">
        <f>$F$61*'AEO 7'!C41/'AEO 7'!$G$41</f>
        <v>3.7068404566156505E-4</v>
      </c>
      <c r="C61">
        <f>$F$61*'AEO 7'!D41/'AEO 7'!$G$41</f>
        <v>3.8286968063361244E-4</v>
      </c>
      <c r="D61">
        <f>$F$61*'AEO 7'!E41/'AEO 7'!$G$41</f>
        <v>3.8999540362380768E-4</v>
      </c>
      <c r="E61">
        <f>$F$61*'AEO 7'!F41/'AEO 7'!$G$41</f>
        <v>3.9439145706872869E-4</v>
      </c>
      <c r="F61">
        <f>F53*$B$39/$B$42</f>
        <v>3.9758791642567675E-4</v>
      </c>
      <c r="G61">
        <f>G53*$B$39/$B$42</f>
        <v>4.1670440259151796E-4</v>
      </c>
      <c r="H61">
        <f t="shared" ref="H61" si="6">H53*$B$39/$B$42</f>
        <v>4.5449874343080136E-4</v>
      </c>
      <c r="I61">
        <f>$H$61*'AEO 7'!J41/'AEO 7'!$I$41</f>
        <v>4.5571840174311271E-4</v>
      </c>
      <c r="J61">
        <f>$H$61*'AEO 7'!K41/'AEO 7'!$I$41</f>
        <v>4.5632492494806224E-4</v>
      </c>
      <c r="K61">
        <f>$H$61*'AEO 7'!L41/'AEO 7'!$I$41</f>
        <v>4.5682343934192723E-4</v>
      </c>
      <c r="L61">
        <f>$H$61*'AEO 7'!M41/'AEO 7'!$I$41</f>
        <v>4.5864796428233097E-4</v>
      </c>
      <c r="M61">
        <f>$H$61*'AEO 7'!N41/'AEO 7'!$I$41</f>
        <v>4.5942511490356416E-4</v>
      </c>
      <c r="N61">
        <f>$H$61*'AEO 7'!O41/'AEO 7'!$I$41</f>
        <v>4.6038567019040524E-4</v>
      </c>
      <c r="O61">
        <f>$H$61*'AEO 7'!P41/'AEO 7'!$I$41</f>
        <v>4.6137990440500237E-4</v>
      </c>
      <c r="P61">
        <f>$H$61*'AEO 7'!Q41/'AEO 7'!$I$41</f>
        <v>4.627584500454361E-4</v>
      </c>
      <c r="Q61">
        <f>$H$61*'AEO 7'!R41/'AEO 7'!$I$41</f>
        <v>4.6332164296180965E-4</v>
      </c>
      <c r="R61">
        <f>$H$61*'AEO 7'!S41/'AEO 7'!$I$41</f>
        <v>4.6388593065941057E-4</v>
      </c>
      <c r="S61">
        <f>$H$61*'AEO 7'!T41/'AEO 7'!$I$41</f>
        <v>4.6479081055883617E-4</v>
      </c>
      <c r="T61">
        <f>$H$61*'AEO 7'!U41/'AEO 7'!$I$41</f>
        <v>4.6598088096797761E-4</v>
      </c>
      <c r="U61">
        <f>$H$61*'AEO 7'!V41/'AEO 7'!$I$41</f>
        <v>4.6672534660756901E-4</v>
      </c>
      <c r="V61">
        <f>$H$61*'AEO 7'!W41/'AEO 7'!$I$41</f>
        <v>4.6768413007742366E-4</v>
      </c>
      <c r="W61">
        <f>$H$61*'AEO 7'!X41/'AEO 7'!$I$41</f>
        <v>4.6835837126328925E-4</v>
      </c>
      <c r="X61">
        <f>$H$61*'AEO 7'!Y41/'AEO 7'!$I$41</f>
        <v>4.6888408232764332E-4</v>
      </c>
      <c r="Y61">
        <f>$H$61*'AEO 7'!Z41/'AEO 7'!$I$41</f>
        <v>4.6949898925199146E-4</v>
      </c>
      <c r="Z61">
        <f>$H$61*'AEO 7'!AA41/'AEO 7'!$I$41</f>
        <v>4.7032072339820558E-4</v>
      </c>
      <c r="AA61">
        <f>$H$61*'AEO 7'!AB41/'AEO 7'!$I$41</f>
        <v>4.7135545011319722E-4</v>
      </c>
      <c r="AB61">
        <f>$H$61*'AEO 7'!AC41/'AEO 7'!$I$41</f>
        <v>4.7215508696463892E-4</v>
      </c>
      <c r="AC61">
        <f>$H$61*'AEO 7'!AD41/'AEO 7'!$I$41</f>
        <v>4.730119981602886E-4</v>
      </c>
      <c r="AD61">
        <f>$H$61*'AEO 7'!AE41/'AEO 7'!$I$41</f>
        <v>4.737905892831368E-4</v>
      </c>
      <c r="AE61">
        <f>$H$61*'AEO 7'!AF41/'AEO 7'!$I$41</f>
        <v>4.7491927991846777E-4</v>
      </c>
      <c r="AF61">
        <f>$H$61*'AEO 7'!AG41/'AEO 7'!$I$41</f>
        <v>4.7615242132589445E-4</v>
      </c>
    </row>
    <row r="62" spans="1:35">
      <c r="A62" t="s">
        <v>3410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K104"/>
  <sheetViews>
    <sheetView topLeftCell="A88" workbookViewId="0">
      <selection activeCell="E77" sqref="E77"/>
    </sheetView>
  </sheetViews>
  <sheetFormatPr defaultRowHeight="14.5"/>
  <cols>
    <col min="1" max="1" width="50.36328125" customWidth="1"/>
    <col min="2" max="2" width="20.08984375" bestFit="1" customWidth="1"/>
    <col min="3" max="3" width="11.7265625" bestFit="1" customWidth="1"/>
    <col min="4" max="4" width="21.26953125" customWidth="1"/>
    <col min="5" max="5" width="17.81640625" customWidth="1"/>
    <col min="6" max="33" width="11.7265625" bestFit="1" customWidth="1"/>
    <col min="34" max="36" width="10" bestFit="1" customWidth="1"/>
  </cols>
  <sheetData>
    <row r="1" spans="1:36">
      <c r="A1" s="2" t="s">
        <v>471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6">
      <c r="B2">
        <f>'AEO 7'!C$1</f>
        <v>2020</v>
      </c>
      <c r="C2">
        <f>'AEO 7'!D$1</f>
        <v>2021</v>
      </c>
      <c r="D2">
        <f>'AEO 7'!E$1</f>
        <v>2022</v>
      </c>
      <c r="E2">
        <f>'AEO 7'!F$1</f>
        <v>2023</v>
      </c>
      <c r="F2">
        <f>'AEO 7'!G$1</f>
        <v>2024</v>
      </c>
      <c r="G2">
        <f>'AEO 7'!H$1</f>
        <v>2025</v>
      </c>
      <c r="H2">
        <f>'AEO 7'!I$1</f>
        <v>2026</v>
      </c>
      <c r="I2">
        <f>'AEO 7'!J$1</f>
        <v>2027</v>
      </c>
      <c r="J2">
        <f>'AEO 7'!K$1</f>
        <v>2028</v>
      </c>
      <c r="K2">
        <f>'AEO 7'!L$1</f>
        <v>2029</v>
      </c>
      <c r="L2">
        <f>'AEO 7'!M$1</f>
        <v>2030</v>
      </c>
      <c r="M2">
        <f>'AEO 7'!N$1</f>
        <v>2031</v>
      </c>
      <c r="N2">
        <f>'AEO 7'!O$1</f>
        <v>2032</v>
      </c>
      <c r="O2">
        <f>'AEO 7'!P$1</f>
        <v>2033</v>
      </c>
      <c r="P2">
        <f>'AEO 7'!Q$1</f>
        <v>2034</v>
      </c>
      <c r="Q2">
        <f>'AEO 7'!R$1</f>
        <v>2035</v>
      </c>
      <c r="R2">
        <f>'AEO 7'!S$1</f>
        <v>2036</v>
      </c>
      <c r="S2">
        <f>'AEO 7'!T$1</f>
        <v>2037</v>
      </c>
      <c r="T2">
        <f>'AEO 7'!U$1</f>
        <v>2038</v>
      </c>
      <c r="U2">
        <f>'AEO 7'!V$1</f>
        <v>2039</v>
      </c>
      <c r="V2">
        <f>'AEO 7'!W$1</f>
        <v>2040</v>
      </c>
      <c r="W2">
        <f>'AEO 7'!X$1</f>
        <v>2041</v>
      </c>
      <c r="X2">
        <f>'AEO 7'!Y$1</f>
        <v>2042</v>
      </c>
      <c r="Y2">
        <f>'AEO 7'!Z$1</f>
        <v>2043</v>
      </c>
      <c r="Z2">
        <f>'AEO 7'!AA$1</f>
        <v>2044</v>
      </c>
      <c r="AA2">
        <f>'AEO 7'!AB$1</f>
        <v>2045</v>
      </c>
      <c r="AB2">
        <f>'AEO 7'!AC$1</f>
        <v>2046</v>
      </c>
      <c r="AC2">
        <f>'AEO 7'!AD$1</f>
        <v>2047</v>
      </c>
      <c r="AD2">
        <f>'AEO 7'!AE$1</f>
        <v>2048</v>
      </c>
      <c r="AE2">
        <f>'AEO 7'!AF$1</f>
        <v>2049</v>
      </c>
      <c r="AF2">
        <f>'AEO 7'!AG$1</f>
        <v>2050</v>
      </c>
    </row>
    <row r="3" spans="1:36">
      <c r="A3" t="s">
        <v>469</v>
      </c>
      <c r="B3" s="58">
        <f>(INDEX('AEO 48'!$E$70:$AL$70,MATCH('Calculations Etc'!B$2,'AEO 48'!$E$1:$AL$1,0))-INDEX('AEO 48'!$E$178:$AL$178,MATCH('Calculations Etc'!B$2,'AEO 48'!$E$1:$AL$1,0)))/INDEX('AEO 48'!$E$70:$AL$70,MATCH('Calculations Etc'!B$2,'AEO 48'!$E$1:$AL$1,0))</f>
        <v>0.45646238062495437</v>
      </c>
      <c r="C3" s="58">
        <f>(INDEX('AEO 48'!$E$70:$AL$70,MATCH('Calculations Etc'!C$2,'AEO 48'!$E$1:$AL$1,0))-INDEX('AEO 48'!$E$178:$AL$178,MATCH('Calculations Etc'!C$2,'AEO 48'!$E$1:$AL$1,0)))/INDEX('AEO 48'!$E$70:$AL$70,MATCH('Calculations Etc'!C$2,'AEO 48'!$E$1:$AL$1,0))</f>
        <v>0.80451859019570515</v>
      </c>
      <c r="D3">
        <f>(INDEX('AEO 48'!$E$70:$AL$70,MATCH('Calculations Etc'!D$2,'AEO 48'!$E$1:$AL$1,0))-INDEX('AEO 48'!$E$178:$AL$178,MATCH('Calculations Etc'!D$2,'AEO 48'!$E$1:$AL$1,0)))/INDEX('AEO 48'!$E$70:$AL$70,MATCH('Calculations Etc'!D$2,'AEO 48'!$E$1:$AL$1,0))</f>
        <v>0.82350819166817801</v>
      </c>
      <c r="E3">
        <f>(INDEX('AEO 48'!$E$70:$AL$70,MATCH('Calculations Etc'!E$2,'AEO 48'!$E$1:$AL$1,0))-INDEX('AEO 48'!$E$178:$AL$178,MATCH('Calculations Etc'!E$2,'AEO 48'!$E$1:$AL$1,0)))/INDEX('AEO 48'!$E$70:$AL$70,MATCH('Calculations Etc'!E$2,'AEO 48'!$E$1:$AL$1,0))</f>
        <v>0.83051191176702843</v>
      </c>
      <c r="F3">
        <f>(INDEX('AEO 48'!$E$70:$AL$70,MATCH('Calculations Etc'!F$2,'AEO 48'!$E$1:$AL$1,0))-INDEX('AEO 48'!$E$178:$AL$178,MATCH('Calculations Etc'!F$2,'AEO 48'!$E$1:$AL$1,0)))/INDEX('AEO 48'!$E$70:$AL$70,MATCH('Calculations Etc'!F$2,'AEO 48'!$E$1:$AL$1,0))</f>
        <v>0.82964599858463339</v>
      </c>
      <c r="G3">
        <f>(INDEX('AEO 48'!$E$70:$AL$70,MATCH('Calculations Etc'!G$2,'AEO 48'!$E$1:$AL$1,0))-INDEX('AEO 48'!$E$178:$AL$178,MATCH('Calculations Etc'!G$2,'AEO 48'!$E$1:$AL$1,0)))/INDEX('AEO 48'!$E$70:$AL$70,MATCH('Calculations Etc'!G$2,'AEO 48'!$E$1:$AL$1,0))</f>
        <v>0.83066130200264388</v>
      </c>
      <c r="H3">
        <f>(INDEX('AEO 48'!$E$70:$AL$70,MATCH('Calculations Etc'!H$2,'AEO 48'!$E$1:$AL$1,0))-INDEX('AEO 48'!$E$178:$AL$178,MATCH('Calculations Etc'!H$2,'AEO 48'!$E$1:$AL$1,0)))/INDEX('AEO 48'!$E$70:$AL$70,MATCH('Calculations Etc'!H$2,'AEO 48'!$E$1:$AL$1,0))</f>
        <v>0.83024458343973562</v>
      </c>
      <c r="I3">
        <f>(INDEX('AEO 48'!$E$70:$AL$70,MATCH('Calculations Etc'!I$2,'AEO 48'!$E$1:$AL$1,0))-INDEX('AEO 48'!$E$178:$AL$178,MATCH('Calculations Etc'!I$2,'AEO 48'!$E$1:$AL$1,0)))/INDEX('AEO 48'!$E$70:$AL$70,MATCH('Calculations Etc'!I$2,'AEO 48'!$E$1:$AL$1,0))</f>
        <v>0.82717388968807581</v>
      </c>
      <c r="J3">
        <f>(INDEX('AEO 48'!$E$70:$AL$70,MATCH('Calculations Etc'!J$2,'AEO 48'!$E$1:$AL$1,0))-INDEX('AEO 48'!$E$178:$AL$178,MATCH('Calculations Etc'!J$2,'AEO 48'!$E$1:$AL$1,0)))/INDEX('AEO 48'!$E$70:$AL$70,MATCH('Calculations Etc'!J$2,'AEO 48'!$E$1:$AL$1,0))</f>
        <v>0.82558588600548399</v>
      </c>
      <c r="K3">
        <f>(INDEX('AEO 48'!$E$70:$AL$70,MATCH('Calculations Etc'!K$2,'AEO 48'!$E$1:$AL$1,0))-INDEX('AEO 48'!$E$178:$AL$178,MATCH('Calculations Etc'!K$2,'AEO 48'!$E$1:$AL$1,0)))/INDEX('AEO 48'!$E$70:$AL$70,MATCH('Calculations Etc'!K$2,'AEO 48'!$E$1:$AL$1,0))</f>
        <v>0.82280853108035013</v>
      </c>
      <c r="L3">
        <f>(INDEX('AEO 48'!$E$70:$AL$70,MATCH('Calculations Etc'!L$2,'AEO 48'!$E$1:$AL$1,0))-INDEX('AEO 48'!$E$178:$AL$178,MATCH('Calculations Etc'!L$2,'AEO 48'!$E$1:$AL$1,0)))/INDEX('AEO 48'!$E$70:$AL$70,MATCH('Calculations Etc'!L$2,'AEO 48'!$E$1:$AL$1,0))</f>
        <v>0.82068082397903597</v>
      </c>
      <c r="M3">
        <f>(INDEX('AEO 48'!$E$70:$AL$70,MATCH('Calculations Etc'!M$2,'AEO 48'!$E$1:$AL$1,0))-INDEX('AEO 48'!$E$178:$AL$178,MATCH('Calculations Etc'!M$2,'AEO 48'!$E$1:$AL$1,0)))/INDEX('AEO 48'!$E$70:$AL$70,MATCH('Calculations Etc'!M$2,'AEO 48'!$E$1:$AL$1,0))</f>
        <v>0.81877068858058866</v>
      </c>
      <c r="N3">
        <f>(INDEX('AEO 48'!$E$70:$AL$70,MATCH('Calculations Etc'!N$2,'AEO 48'!$E$1:$AL$1,0))-INDEX('AEO 48'!$E$178:$AL$178,MATCH('Calculations Etc'!N$2,'AEO 48'!$E$1:$AL$1,0)))/INDEX('AEO 48'!$E$70:$AL$70,MATCH('Calculations Etc'!N$2,'AEO 48'!$E$1:$AL$1,0))</f>
        <v>0.81724414176213445</v>
      </c>
      <c r="O3">
        <f>(INDEX('AEO 48'!$E$70:$AL$70,MATCH('Calculations Etc'!O$2,'AEO 48'!$E$1:$AL$1,0))-INDEX('AEO 48'!$E$178:$AL$178,MATCH('Calculations Etc'!O$2,'AEO 48'!$E$1:$AL$1,0)))/INDEX('AEO 48'!$E$70:$AL$70,MATCH('Calculations Etc'!O$2,'AEO 48'!$E$1:$AL$1,0))</f>
        <v>0.81577368537994743</v>
      </c>
      <c r="P3">
        <f>(INDEX('AEO 48'!$E$70:$AL$70,MATCH('Calculations Etc'!P$2,'AEO 48'!$E$1:$AL$1,0))-INDEX('AEO 48'!$E$178:$AL$178,MATCH('Calculations Etc'!P$2,'AEO 48'!$E$1:$AL$1,0)))/INDEX('AEO 48'!$E$70:$AL$70,MATCH('Calculations Etc'!P$2,'AEO 48'!$E$1:$AL$1,0))</f>
        <v>0.81453005123984989</v>
      </c>
      <c r="Q3">
        <f>(INDEX('AEO 48'!$E$70:$AL$70,MATCH('Calculations Etc'!Q$2,'AEO 48'!$E$1:$AL$1,0))-INDEX('AEO 48'!$E$178:$AL$178,MATCH('Calculations Etc'!Q$2,'AEO 48'!$E$1:$AL$1,0)))/INDEX('AEO 48'!$E$70:$AL$70,MATCH('Calculations Etc'!Q$2,'AEO 48'!$E$1:$AL$1,0))</f>
        <v>0.81347784679670865</v>
      </c>
      <c r="R3">
        <f>(INDEX('AEO 48'!$E$70:$AL$70,MATCH('Calculations Etc'!R$2,'AEO 48'!$E$1:$AL$1,0))-INDEX('AEO 48'!$E$178:$AL$178,MATCH('Calculations Etc'!R$2,'AEO 48'!$E$1:$AL$1,0)))/INDEX('AEO 48'!$E$70:$AL$70,MATCH('Calculations Etc'!R$2,'AEO 48'!$E$1:$AL$1,0))</f>
        <v>0.81226134880511536</v>
      </c>
      <c r="S3">
        <f>(INDEX('AEO 48'!$E$70:$AL$70,MATCH('Calculations Etc'!S$2,'AEO 48'!$E$1:$AL$1,0))-INDEX('AEO 48'!$E$178:$AL$178,MATCH('Calculations Etc'!S$2,'AEO 48'!$E$1:$AL$1,0)))/INDEX('AEO 48'!$E$70:$AL$70,MATCH('Calculations Etc'!S$2,'AEO 48'!$E$1:$AL$1,0))</f>
        <v>0.81089861828833454</v>
      </c>
      <c r="T3">
        <f>(INDEX('AEO 48'!$E$70:$AL$70,MATCH('Calculations Etc'!T$2,'AEO 48'!$E$1:$AL$1,0))-INDEX('AEO 48'!$E$178:$AL$178,MATCH('Calculations Etc'!T$2,'AEO 48'!$E$1:$AL$1,0)))/INDEX('AEO 48'!$E$70:$AL$70,MATCH('Calculations Etc'!T$2,'AEO 48'!$E$1:$AL$1,0))</f>
        <v>0.80960928872549065</v>
      </c>
      <c r="U3">
        <f>(INDEX('AEO 48'!$E$70:$AL$70,MATCH('Calculations Etc'!U$2,'AEO 48'!$E$1:$AL$1,0))-INDEX('AEO 48'!$E$178:$AL$178,MATCH('Calculations Etc'!U$2,'AEO 48'!$E$1:$AL$1,0)))/INDEX('AEO 48'!$E$70:$AL$70,MATCH('Calculations Etc'!U$2,'AEO 48'!$E$1:$AL$1,0))</f>
        <v>0.80854339979797762</v>
      </c>
      <c r="V3">
        <f>(INDEX('AEO 48'!$E$70:$AL$70,MATCH('Calculations Etc'!V$2,'AEO 48'!$E$1:$AL$1,0))-INDEX('AEO 48'!$E$178:$AL$178,MATCH('Calculations Etc'!V$2,'AEO 48'!$E$1:$AL$1,0)))/INDEX('AEO 48'!$E$70:$AL$70,MATCH('Calculations Etc'!V$2,'AEO 48'!$E$1:$AL$1,0))</f>
        <v>0.80769921912658138</v>
      </c>
      <c r="W3">
        <f>(INDEX('AEO 48'!$E$70:$AL$70,MATCH('Calculations Etc'!W$2,'AEO 48'!$E$1:$AL$1,0))-INDEX('AEO 48'!$E$178:$AL$178,MATCH('Calculations Etc'!W$2,'AEO 48'!$E$1:$AL$1,0)))/INDEX('AEO 48'!$E$70:$AL$70,MATCH('Calculations Etc'!W$2,'AEO 48'!$E$1:$AL$1,0))</f>
        <v>0.80683145066899897</v>
      </c>
      <c r="X3">
        <f>(INDEX('AEO 48'!$E$70:$AL$70,MATCH('Calculations Etc'!X$2,'AEO 48'!$E$1:$AL$1,0))-INDEX('AEO 48'!$E$178:$AL$178,MATCH('Calculations Etc'!X$2,'AEO 48'!$E$1:$AL$1,0)))/INDEX('AEO 48'!$E$70:$AL$70,MATCH('Calculations Etc'!X$2,'AEO 48'!$E$1:$AL$1,0))</f>
        <v>0.80595770656789423</v>
      </c>
      <c r="Y3">
        <f>(INDEX('AEO 48'!$E$70:$AL$70,MATCH('Calculations Etc'!Y$2,'AEO 48'!$E$1:$AL$1,0))-INDEX('AEO 48'!$E$178:$AL$178,MATCH('Calculations Etc'!Y$2,'AEO 48'!$E$1:$AL$1,0)))/INDEX('AEO 48'!$E$70:$AL$70,MATCH('Calculations Etc'!Y$2,'AEO 48'!$E$1:$AL$1,0))</f>
        <v>0.80506417041865486</v>
      </c>
      <c r="Z3">
        <f>(INDEX('AEO 48'!$E$70:$AL$70,MATCH('Calculations Etc'!Z$2,'AEO 48'!$E$1:$AL$1,0))-INDEX('AEO 48'!$E$178:$AL$178,MATCH('Calculations Etc'!Z$2,'AEO 48'!$E$1:$AL$1,0)))/INDEX('AEO 48'!$E$70:$AL$70,MATCH('Calculations Etc'!Z$2,'AEO 48'!$E$1:$AL$1,0))</f>
        <v>0.80411986046228401</v>
      </c>
      <c r="AA3">
        <f>(INDEX('AEO 48'!$E$70:$AL$70,MATCH('Calculations Etc'!AA$2,'AEO 48'!$E$1:$AL$1,0))-INDEX('AEO 48'!$E$178:$AL$178,MATCH('Calculations Etc'!AA$2,'AEO 48'!$E$1:$AL$1,0)))/INDEX('AEO 48'!$E$70:$AL$70,MATCH('Calculations Etc'!AA$2,'AEO 48'!$E$1:$AL$1,0))</f>
        <v>0.80330423223188197</v>
      </c>
      <c r="AB3">
        <f>(INDEX('AEO 48'!$E$70:$AL$70,MATCH('Calculations Etc'!AB$2,'AEO 48'!$E$1:$AL$1,0))-INDEX('AEO 48'!$E$178:$AL$178,MATCH('Calculations Etc'!AB$2,'AEO 48'!$E$1:$AL$1,0)))/INDEX('AEO 48'!$E$70:$AL$70,MATCH('Calculations Etc'!AB$2,'AEO 48'!$E$1:$AL$1,0))</f>
        <v>0.80236267284546015</v>
      </c>
      <c r="AC3">
        <f>(INDEX('AEO 48'!$E$70:$AL$70,MATCH('Calculations Etc'!AC$2,'AEO 48'!$E$1:$AL$1,0))-INDEX('AEO 48'!$E$178:$AL$178,MATCH('Calculations Etc'!AC$2,'AEO 48'!$E$1:$AL$1,0)))/INDEX('AEO 48'!$E$70:$AL$70,MATCH('Calculations Etc'!AC$2,'AEO 48'!$E$1:$AL$1,0))</f>
        <v>0.80128033440027124</v>
      </c>
      <c r="AD3">
        <f>(INDEX('AEO 48'!$E$70:$AL$70,MATCH('Calculations Etc'!AD$2,'AEO 48'!$E$1:$AL$1,0))-INDEX('AEO 48'!$E$178:$AL$178,MATCH('Calculations Etc'!AD$2,'AEO 48'!$E$1:$AL$1,0)))/INDEX('AEO 48'!$E$70:$AL$70,MATCH('Calculations Etc'!AD$2,'AEO 48'!$E$1:$AL$1,0))</f>
        <v>0.80042119195248607</v>
      </c>
      <c r="AE3">
        <f>(INDEX('AEO 48'!$E$70:$AL$70,MATCH('Calculations Etc'!AE$2,'AEO 48'!$E$1:$AL$1,0))-INDEX('AEO 48'!$E$178:$AL$178,MATCH('Calculations Etc'!AE$2,'AEO 48'!$E$1:$AL$1,0)))/INDEX('AEO 48'!$E$70:$AL$70,MATCH('Calculations Etc'!AE$2,'AEO 48'!$E$1:$AL$1,0))</f>
        <v>0.79956023935946874</v>
      </c>
      <c r="AF3">
        <f>(INDEX('AEO 48'!$E$70:$AL$70,MATCH('Calculations Etc'!AF$2,'AEO 48'!$E$1:$AL$1,0))-INDEX('AEO 48'!$E$178:$AL$178,MATCH('Calculations Etc'!AF$2,'AEO 48'!$E$1:$AL$1,0)))/INDEX('AEO 48'!$E$70:$AL$70,MATCH('Calculations Etc'!AF$2,'AEO 48'!$E$1:$AL$1,0))</f>
        <v>0.79872579413914413</v>
      </c>
    </row>
    <row r="4" spans="1:36">
      <c r="A4" t="s">
        <v>470</v>
      </c>
      <c r="B4" s="115">
        <f>INDEX('AEO 48'!$178:$178,MATCH(B$2,'AEO 48'!$1:$1,0))/INDEX('AEO 48'!$70:$70,MATCH(B$2,'AEO 48'!$1:$1,0))</f>
        <v>0.54353761937504563</v>
      </c>
      <c r="C4" s="115">
        <f>INDEX('AEO 48'!$178:$178,MATCH(C$2,'AEO 48'!$1:$1,0))/INDEX('AEO 48'!$70:$70,MATCH(C$2,'AEO 48'!$1:$1,0))</f>
        <v>0.19548140980429482</v>
      </c>
      <c r="D4">
        <f>INDEX('AEO 48'!$178:$178,MATCH(D$2,'AEO 48'!$1:$1,0))/INDEX('AEO 48'!$70:$70,MATCH(D$2,'AEO 48'!$1:$1,0))</f>
        <v>0.17649180833182201</v>
      </c>
      <c r="E4">
        <f>INDEX('AEO 48'!$178:$178,MATCH(E$2,'AEO 48'!$1:$1,0))/INDEX('AEO 48'!$70:$70,MATCH(E$2,'AEO 48'!$1:$1,0))</f>
        <v>0.16948808823297154</v>
      </c>
      <c r="F4">
        <f>INDEX('AEO 48'!$178:$178,MATCH(F$2,'AEO 48'!$1:$1,0))/INDEX('AEO 48'!$70:$70,MATCH(F$2,'AEO 48'!$1:$1,0))</f>
        <v>0.17035400141536666</v>
      </c>
      <c r="G4">
        <f>INDEX('AEO 48'!$178:$178,MATCH(G$2,'AEO 48'!$1:$1,0))/INDEX('AEO 48'!$70:$70,MATCH(G$2,'AEO 48'!$1:$1,0))</f>
        <v>0.16933869799735615</v>
      </c>
      <c r="H4">
        <f>INDEX('AEO 48'!$178:$178,MATCH(H$2,'AEO 48'!$1:$1,0))/INDEX('AEO 48'!$70:$70,MATCH(H$2,'AEO 48'!$1:$1,0))</f>
        <v>0.16975541656026447</v>
      </c>
      <c r="I4">
        <f>INDEX('AEO 48'!$178:$178,MATCH(I$2,'AEO 48'!$1:$1,0))/INDEX('AEO 48'!$70:$70,MATCH(I$2,'AEO 48'!$1:$1,0))</f>
        <v>0.17282611031192421</v>
      </c>
      <c r="J4">
        <f>INDEX('AEO 48'!$178:$178,MATCH(J$2,'AEO 48'!$1:$1,0))/INDEX('AEO 48'!$70:$70,MATCH(J$2,'AEO 48'!$1:$1,0))</f>
        <v>0.17441411399451595</v>
      </c>
      <c r="K4">
        <f>INDEX('AEO 48'!$178:$178,MATCH(K$2,'AEO 48'!$1:$1,0))/INDEX('AEO 48'!$70:$70,MATCH(K$2,'AEO 48'!$1:$1,0))</f>
        <v>0.17719146891964979</v>
      </c>
      <c r="L4">
        <f>INDEX('AEO 48'!$178:$178,MATCH(L$2,'AEO 48'!$1:$1,0))/INDEX('AEO 48'!$70:$70,MATCH(L$2,'AEO 48'!$1:$1,0))</f>
        <v>0.17931917602096412</v>
      </c>
      <c r="M4">
        <f>INDEX('AEO 48'!$178:$178,MATCH(M$2,'AEO 48'!$1:$1,0))/INDEX('AEO 48'!$70:$70,MATCH(M$2,'AEO 48'!$1:$1,0))</f>
        <v>0.18122931141941132</v>
      </c>
      <c r="N4">
        <f>INDEX('AEO 48'!$178:$178,MATCH(N$2,'AEO 48'!$1:$1,0))/INDEX('AEO 48'!$70:$70,MATCH(N$2,'AEO 48'!$1:$1,0))</f>
        <v>0.18275585823786555</v>
      </c>
      <c r="O4">
        <f>INDEX('AEO 48'!$178:$178,MATCH(O$2,'AEO 48'!$1:$1,0))/INDEX('AEO 48'!$70:$70,MATCH(O$2,'AEO 48'!$1:$1,0))</f>
        <v>0.18422631462005259</v>
      </c>
      <c r="P4">
        <f>INDEX('AEO 48'!$178:$178,MATCH(P$2,'AEO 48'!$1:$1,0))/INDEX('AEO 48'!$70:$70,MATCH(P$2,'AEO 48'!$1:$1,0))</f>
        <v>0.18546994876015016</v>
      </c>
      <c r="Q4">
        <f>INDEX('AEO 48'!$178:$178,MATCH(Q$2,'AEO 48'!$1:$1,0))/INDEX('AEO 48'!$70:$70,MATCH(Q$2,'AEO 48'!$1:$1,0))</f>
        <v>0.1865221532032913</v>
      </c>
      <c r="R4">
        <f>INDEX('AEO 48'!$178:$178,MATCH(R$2,'AEO 48'!$1:$1,0))/INDEX('AEO 48'!$70:$70,MATCH(R$2,'AEO 48'!$1:$1,0))</f>
        <v>0.18773865119488459</v>
      </c>
      <c r="S4">
        <f>INDEX('AEO 48'!$178:$178,MATCH(S$2,'AEO 48'!$1:$1,0))/INDEX('AEO 48'!$70:$70,MATCH(S$2,'AEO 48'!$1:$1,0))</f>
        <v>0.18910138171166541</v>
      </c>
      <c r="T4">
        <f>INDEX('AEO 48'!$178:$178,MATCH(T$2,'AEO 48'!$1:$1,0))/INDEX('AEO 48'!$70:$70,MATCH(T$2,'AEO 48'!$1:$1,0))</f>
        <v>0.19039071127450938</v>
      </c>
      <c r="U4">
        <f>INDEX('AEO 48'!$178:$178,MATCH(U$2,'AEO 48'!$1:$1,0))/INDEX('AEO 48'!$70:$70,MATCH(U$2,'AEO 48'!$1:$1,0))</f>
        <v>0.19145660020202246</v>
      </c>
      <c r="V4">
        <f>INDEX('AEO 48'!$178:$178,MATCH(V$2,'AEO 48'!$1:$1,0))/INDEX('AEO 48'!$70:$70,MATCH(V$2,'AEO 48'!$1:$1,0))</f>
        <v>0.19230078087341868</v>
      </c>
      <c r="W4">
        <f>INDEX('AEO 48'!$178:$178,MATCH(W$2,'AEO 48'!$1:$1,0))/INDEX('AEO 48'!$70:$70,MATCH(W$2,'AEO 48'!$1:$1,0))</f>
        <v>0.19316854933100105</v>
      </c>
      <c r="X4">
        <f>INDEX('AEO 48'!$178:$178,MATCH(X$2,'AEO 48'!$1:$1,0))/INDEX('AEO 48'!$70:$70,MATCH(X$2,'AEO 48'!$1:$1,0))</f>
        <v>0.19404229343210577</v>
      </c>
      <c r="Y4">
        <f>INDEX('AEO 48'!$178:$178,MATCH(Y$2,'AEO 48'!$1:$1,0))/INDEX('AEO 48'!$70:$70,MATCH(Y$2,'AEO 48'!$1:$1,0))</f>
        <v>0.19493582958134512</v>
      </c>
      <c r="Z4">
        <f>INDEX('AEO 48'!$178:$178,MATCH(Z$2,'AEO 48'!$1:$1,0))/INDEX('AEO 48'!$70:$70,MATCH(Z$2,'AEO 48'!$1:$1,0))</f>
        <v>0.19588013953771591</v>
      </c>
      <c r="AA4">
        <f>INDEX('AEO 48'!$178:$178,MATCH(AA$2,'AEO 48'!$1:$1,0))/INDEX('AEO 48'!$70:$70,MATCH(AA$2,'AEO 48'!$1:$1,0))</f>
        <v>0.19669576776811792</v>
      </c>
      <c r="AB4">
        <f>INDEX('AEO 48'!$178:$178,MATCH(AB$2,'AEO 48'!$1:$1,0))/INDEX('AEO 48'!$70:$70,MATCH(AB$2,'AEO 48'!$1:$1,0))</f>
        <v>0.19763732715453985</v>
      </c>
      <c r="AC4">
        <f>INDEX('AEO 48'!$178:$178,MATCH(AC$2,'AEO 48'!$1:$1,0))/INDEX('AEO 48'!$70:$70,MATCH(AC$2,'AEO 48'!$1:$1,0))</f>
        <v>0.19871966559972876</v>
      </c>
      <c r="AD4">
        <f>INDEX('AEO 48'!$178:$178,MATCH(AD$2,'AEO 48'!$1:$1,0))/INDEX('AEO 48'!$70:$70,MATCH(AD$2,'AEO 48'!$1:$1,0))</f>
        <v>0.19957880804751388</v>
      </c>
      <c r="AE4">
        <f>INDEX('AEO 48'!$178:$178,MATCH(AE$2,'AEO 48'!$1:$1,0))/INDEX('AEO 48'!$70:$70,MATCH(AE$2,'AEO 48'!$1:$1,0))</f>
        <v>0.20043976064053126</v>
      </c>
      <c r="AF4">
        <f>INDEX('AEO 48'!$178:$178,MATCH(AF$2,'AEO 48'!$1:$1,0))/INDEX('AEO 48'!$70:$70,MATCH(AF$2,'AEO 48'!$1:$1,0))</f>
        <v>0.20127420586085587</v>
      </c>
    </row>
    <row r="5" spans="1:36">
      <c r="B5">
        <f>SUM(B3:B4)</f>
        <v>1</v>
      </c>
      <c r="C5">
        <f t="shared" ref="C5:AF5" si="0">SUM(C3:C4)</f>
        <v>1</v>
      </c>
      <c r="D5">
        <f t="shared" si="0"/>
        <v>1</v>
      </c>
      <c r="E5">
        <f t="shared" si="0"/>
        <v>1</v>
      </c>
      <c r="F5">
        <f t="shared" si="0"/>
        <v>1</v>
      </c>
      <c r="G5">
        <f t="shared" si="0"/>
        <v>1</v>
      </c>
      <c r="H5">
        <f t="shared" si="0"/>
        <v>1</v>
      </c>
      <c r="I5">
        <f t="shared" si="0"/>
        <v>1</v>
      </c>
      <c r="J5">
        <f t="shared" si="0"/>
        <v>1</v>
      </c>
      <c r="K5">
        <f t="shared" si="0"/>
        <v>0.99999999999999989</v>
      </c>
      <c r="L5">
        <f t="shared" si="0"/>
        <v>1</v>
      </c>
      <c r="M5">
        <f t="shared" si="0"/>
        <v>1</v>
      </c>
      <c r="N5">
        <f t="shared" si="0"/>
        <v>1</v>
      </c>
      <c r="O5">
        <f t="shared" si="0"/>
        <v>1</v>
      </c>
      <c r="P5">
        <f t="shared" si="0"/>
        <v>1</v>
      </c>
      <c r="Q5">
        <f t="shared" si="0"/>
        <v>1</v>
      </c>
      <c r="R5">
        <f t="shared" si="0"/>
        <v>1</v>
      </c>
      <c r="S5">
        <f t="shared" si="0"/>
        <v>1</v>
      </c>
      <c r="T5">
        <f t="shared" si="0"/>
        <v>1</v>
      </c>
      <c r="U5">
        <f t="shared" si="0"/>
        <v>1</v>
      </c>
      <c r="V5">
        <f t="shared" si="0"/>
        <v>1</v>
      </c>
      <c r="W5">
        <f t="shared" si="0"/>
        <v>1</v>
      </c>
      <c r="X5">
        <f t="shared" si="0"/>
        <v>1</v>
      </c>
      <c r="Y5">
        <f t="shared" si="0"/>
        <v>1</v>
      </c>
      <c r="Z5">
        <f t="shared" si="0"/>
        <v>0.99999999999999989</v>
      </c>
      <c r="AA5">
        <f t="shared" si="0"/>
        <v>0.99999999999999989</v>
      </c>
      <c r="AB5">
        <f t="shared" si="0"/>
        <v>1</v>
      </c>
      <c r="AC5">
        <f t="shared" si="0"/>
        <v>1</v>
      </c>
      <c r="AD5">
        <f t="shared" si="0"/>
        <v>1</v>
      </c>
      <c r="AE5">
        <f t="shared" si="0"/>
        <v>1</v>
      </c>
      <c r="AF5">
        <f t="shared" si="0"/>
        <v>1</v>
      </c>
    </row>
    <row r="6" spans="1:36">
      <c r="A6" s="2" t="s">
        <v>476</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6">
      <c r="B7">
        <f>B2</f>
        <v>2020</v>
      </c>
      <c r="C7">
        <f t="shared" ref="C7:AF7" si="1">C2</f>
        <v>2021</v>
      </c>
      <c r="D7">
        <f t="shared" si="1"/>
        <v>2022</v>
      </c>
      <c r="E7">
        <f t="shared" si="1"/>
        <v>2023</v>
      </c>
      <c r="F7">
        <f t="shared" si="1"/>
        <v>2024</v>
      </c>
      <c r="G7">
        <f t="shared" si="1"/>
        <v>2025</v>
      </c>
      <c r="H7">
        <f t="shared" si="1"/>
        <v>2026</v>
      </c>
      <c r="I7">
        <f t="shared" si="1"/>
        <v>2027</v>
      </c>
      <c r="J7">
        <f t="shared" si="1"/>
        <v>2028</v>
      </c>
      <c r="K7">
        <f t="shared" si="1"/>
        <v>2029</v>
      </c>
      <c r="L7">
        <f t="shared" si="1"/>
        <v>2030</v>
      </c>
      <c r="M7">
        <f t="shared" si="1"/>
        <v>2031</v>
      </c>
      <c r="N7">
        <f t="shared" si="1"/>
        <v>2032</v>
      </c>
      <c r="O7">
        <f t="shared" si="1"/>
        <v>2033</v>
      </c>
      <c r="P7">
        <f t="shared" si="1"/>
        <v>2034</v>
      </c>
      <c r="Q7">
        <f t="shared" si="1"/>
        <v>2035</v>
      </c>
      <c r="R7">
        <f t="shared" si="1"/>
        <v>2036</v>
      </c>
      <c r="S7">
        <f t="shared" si="1"/>
        <v>2037</v>
      </c>
      <c r="T7">
        <f t="shared" si="1"/>
        <v>2038</v>
      </c>
      <c r="U7">
        <f t="shared" si="1"/>
        <v>2039</v>
      </c>
      <c r="V7">
        <f t="shared" si="1"/>
        <v>2040</v>
      </c>
      <c r="W7">
        <f t="shared" si="1"/>
        <v>2041</v>
      </c>
      <c r="X7">
        <f t="shared" si="1"/>
        <v>2042</v>
      </c>
      <c r="Y7">
        <f t="shared" si="1"/>
        <v>2043</v>
      </c>
      <c r="Z7">
        <f t="shared" si="1"/>
        <v>2044</v>
      </c>
      <c r="AA7">
        <f t="shared" si="1"/>
        <v>2045</v>
      </c>
      <c r="AB7">
        <f t="shared" si="1"/>
        <v>2046</v>
      </c>
      <c r="AC7">
        <f t="shared" si="1"/>
        <v>2047</v>
      </c>
      <c r="AD7">
        <f t="shared" si="1"/>
        <v>2048</v>
      </c>
      <c r="AE7">
        <f t="shared" si="1"/>
        <v>2049</v>
      </c>
      <c r="AF7">
        <f t="shared" si="1"/>
        <v>2050</v>
      </c>
    </row>
    <row r="8" spans="1:36">
      <c r="A8" t="s">
        <v>472</v>
      </c>
      <c r="B8" s="37">
        <f>INDEX('AEO 47'!$E$170:$AL$170,MATCH('Calculations Etc'!B$2,'AEO 47'!$E$1:$AL$1,0))/INDEX('AEO 47'!$E$175:$AL$175,MATCH('Calculations Etc'!B$2,'AEO 47'!$E$1:$AL$1,0))</f>
        <v>1.0267589376257868</v>
      </c>
      <c r="C8">
        <f>INDEX('AEO 47'!$E$170:$AL$170,MATCH('Calculations Etc'!C$2,'AEO 47'!$E$1:$AL$1,0))/INDEX('AEO 47'!$E$175:$AL$175,MATCH('Calculations Etc'!C$2,'AEO 47'!$E$1:$AL$1,0))</f>
        <v>1.0566226518577373</v>
      </c>
      <c r="D8">
        <f>INDEX('AEO 47'!$E$170:$AL$170,MATCH('Calculations Etc'!D$2,'AEO 47'!$E$1:$AL$1,0))/INDEX('AEO 47'!$E$175:$AL$175,MATCH('Calculations Etc'!D$2,'AEO 47'!$E$1:$AL$1,0))</f>
        <v>1.0726760422544461</v>
      </c>
      <c r="E8">
        <f>INDEX('AEO 47'!$E$170:$AL$170,MATCH('Calculations Etc'!E$2,'AEO 47'!$E$1:$AL$1,0))/INDEX('AEO 47'!$E$175:$AL$175,MATCH('Calculations Etc'!E$2,'AEO 47'!$E$1:$AL$1,0))</f>
        <v>1.080032575194942</v>
      </c>
      <c r="F8">
        <f>INDEX('AEO 47'!$E$170:$AL$170,MATCH('Calculations Etc'!F$2,'AEO 47'!$E$1:$AL$1,0))/INDEX('AEO 47'!$E$175:$AL$175,MATCH('Calculations Etc'!F$2,'AEO 47'!$E$1:$AL$1,0))</f>
        <v>1.0807966841291061</v>
      </c>
      <c r="G8">
        <f>INDEX('AEO 47'!$E$170:$AL$170,MATCH('Calculations Etc'!G$2,'AEO 47'!$E$1:$AL$1,0))/INDEX('AEO 47'!$E$175:$AL$175,MATCH('Calculations Etc'!G$2,'AEO 47'!$E$1:$AL$1,0))</f>
        <v>1.0803786226963543</v>
      </c>
      <c r="H8">
        <f>INDEX('AEO 47'!$E$170:$AL$170,MATCH('Calculations Etc'!H$2,'AEO 47'!$E$1:$AL$1,0))/INDEX('AEO 47'!$E$175:$AL$175,MATCH('Calculations Etc'!H$2,'AEO 47'!$E$1:$AL$1,0))</f>
        <v>1.0801477744476284</v>
      </c>
      <c r="I8">
        <f>INDEX('AEO 47'!$E$170:$AL$170,MATCH('Calculations Etc'!I$2,'AEO 47'!$E$1:$AL$1,0))/INDEX('AEO 47'!$E$175:$AL$175,MATCH('Calculations Etc'!I$2,'AEO 47'!$E$1:$AL$1,0))</f>
        <v>1.0801863726728571</v>
      </c>
      <c r="J8">
        <f>INDEX('AEO 47'!$E$170:$AL$170,MATCH('Calculations Etc'!J$2,'AEO 47'!$E$1:$AL$1,0))/INDEX('AEO 47'!$E$175:$AL$175,MATCH('Calculations Etc'!J$2,'AEO 47'!$E$1:$AL$1,0))</f>
        <v>1.0801703043350759</v>
      </c>
      <c r="K8">
        <f>INDEX('AEO 47'!$E$170:$AL$170,MATCH('Calculations Etc'!K$2,'AEO 47'!$E$1:$AL$1,0))/INDEX('AEO 47'!$E$175:$AL$175,MATCH('Calculations Etc'!K$2,'AEO 47'!$E$1:$AL$1,0))</f>
        <v>1.0803006689634698</v>
      </c>
      <c r="L8">
        <f>INDEX('AEO 47'!$E$170:$AL$170,MATCH('Calculations Etc'!L$2,'AEO 47'!$E$1:$AL$1,0))/INDEX('AEO 47'!$E$175:$AL$175,MATCH('Calculations Etc'!L$2,'AEO 47'!$E$1:$AL$1,0))</f>
        <v>1.0800974058005088</v>
      </c>
      <c r="M8">
        <f>INDEX('AEO 47'!$E$170:$AL$170,MATCH('Calculations Etc'!M$2,'AEO 47'!$E$1:$AL$1,0))/INDEX('AEO 47'!$E$175:$AL$175,MATCH('Calculations Etc'!M$2,'AEO 47'!$E$1:$AL$1,0))</f>
        <v>1.0796479552201315</v>
      </c>
      <c r="N8">
        <f>INDEX('AEO 47'!$E$170:$AL$170,MATCH('Calculations Etc'!N$2,'AEO 47'!$E$1:$AL$1,0))/INDEX('AEO 47'!$E$175:$AL$175,MATCH('Calculations Etc'!N$2,'AEO 47'!$E$1:$AL$1,0))</f>
        <v>1.0788233839061232</v>
      </c>
      <c r="O8">
        <f>INDEX('AEO 47'!$E$170:$AL$170,MATCH('Calculations Etc'!O$2,'AEO 47'!$E$1:$AL$1,0))/INDEX('AEO 47'!$E$175:$AL$175,MATCH('Calculations Etc'!O$2,'AEO 47'!$E$1:$AL$1,0))</f>
        <v>1.0776572777055966</v>
      </c>
      <c r="P8">
        <f>INDEX('AEO 47'!$E$170:$AL$170,MATCH('Calculations Etc'!P$2,'AEO 47'!$E$1:$AL$1,0))/INDEX('AEO 47'!$E$175:$AL$175,MATCH('Calculations Etc'!P$2,'AEO 47'!$E$1:$AL$1,0))</f>
        <v>1.076380949111378</v>
      </c>
      <c r="Q8">
        <f>INDEX('AEO 47'!$E$170:$AL$170,MATCH('Calculations Etc'!Q$2,'AEO 47'!$E$1:$AL$1,0))/INDEX('AEO 47'!$E$175:$AL$175,MATCH('Calculations Etc'!Q$2,'AEO 47'!$E$1:$AL$1,0))</f>
        <v>1.0748618309569336</v>
      </c>
      <c r="R8">
        <f>INDEX('AEO 47'!$E$170:$AL$170,MATCH('Calculations Etc'!R$2,'AEO 47'!$E$1:$AL$1,0))/INDEX('AEO 47'!$E$175:$AL$175,MATCH('Calculations Etc'!R$2,'AEO 47'!$E$1:$AL$1,0))</f>
        <v>1.0734124867562602</v>
      </c>
      <c r="S8">
        <f>INDEX('AEO 47'!$E$170:$AL$170,MATCH('Calculations Etc'!S$2,'AEO 47'!$E$1:$AL$1,0))/INDEX('AEO 47'!$E$175:$AL$175,MATCH('Calculations Etc'!S$2,'AEO 47'!$E$1:$AL$1,0))</f>
        <v>1.0720164120332718</v>
      </c>
      <c r="T8">
        <f>INDEX('AEO 47'!$E$170:$AL$170,MATCH('Calculations Etc'!T$2,'AEO 47'!$E$1:$AL$1,0))/INDEX('AEO 47'!$E$175:$AL$175,MATCH('Calculations Etc'!T$2,'AEO 47'!$E$1:$AL$1,0))</f>
        <v>1.0707930711041553</v>
      </c>
      <c r="U8">
        <f>INDEX('AEO 47'!$E$170:$AL$170,MATCH('Calculations Etc'!U$2,'AEO 47'!$E$1:$AL$1,0))/INDEX('AEO 47'!$E$175:$AL$175,MATCH('Calculations Etc'!U$2,'AEO 47'!$E$1:$AL$1,0))</f>
        <v>1.069887456744699</v>
      </c>
      <c r="V8">
        <f>INDEX('AEO 47'!$E$170:$AL$170,MATCH('Calculations Etc'!V$2,'AEO 47'!$E$1:$AL$1,0))/INDEX('AEO 47'!$E$175:$AL$175,MATCH('Calculations Etc'!V$2,'AEO 47'!$E$1:$AL$1,0))</f>
        <v>1.0691757565982958</v>
      </c>
      <c r="W8">
        <f>INDEX('AEO 47'!$E$170:$AL$170,MATCH('Calculations Etc'!W$2,'AEO 47'!$E$1:$AL$1,0))/INDEX('AEO 47'!$E$175:$AL$175,MATCH('Calculations Etc'!W$2,'AEO 47'!$E$1:$AL$1,0))</f>
        <v>1.0685676746579558</v>
      </c>
      <c r="X8">
        <f>INDEX('AEO 47'!$E$170:$AL$170,MATCH('Calculations Etc'!X$2,'AEO 47'!$E$1:$AL$1,0))/INDEX('AEO 47'!$E$175:$AL$175,MATCH('Calculations Etc'!X$2,'AEO 47'!$E$1:$AL$1,0))</f>
        <v>1.0680013267815363</v>
      </c>
      <c r="Y8">
        <f>INDEX('AEO 47'!$E$170:$AL$170,MATCH('Calculations Etc'!Y$2,'AEO 47'!$E$1:$AL$1,0))/INDEX('AEO 47'!$E$175:$AL$175,MATCH('Calculations Etc'!Y$2,'AEO 47'!$E$1:$AL$1,0))</f>
        <v>1.0673990407710821</v>
      </c>
      <c r="Z8">
        <f>INDEX('AEO 47'!$E$170:$AL$170,MATCH('Calculations Etc'!Z$2,'AEO 47'!$E$1:$AL$1,0))/INDEX('AEO 47'!$E$175:$AL$175,MATCH('Calculations Etc'!Z$2,'AEO 47'!$E$1:$AL$1,0))</f>
        <v>1.0670790658864524</v>
      </c>
      <c r="AA8">
        <f>INDEX('AEO 47'!$E$170:$AL$170,MATCH('Calculations Etc'!AA$2,'AEO 47'!$E$1:$AL$1,0))/INDEX('AEO 47'!$E$175:$AL$175,MATCH('Calculations Etc'!AA$2,'AEO 47'!$E$1:$AL$1,0))</f>
        <v>1.0670327238047188</v>
      </c>
      <c r="AB8">
        <f>INDEX('AEO 47'!$E$170:$AL$170,MATCH('Calculations Etc'!AB$2,'AEO 47'!$E$1:$AL$1,0))/INDEX('AEO 47'!$E$175:$AL$175,MATCH('Calculations Etc'!AB$2,'AEO 47'!$E$1:$AL$1,0))</f>
        <v>1.06715660210925</v>
      </c>
      <c r="AC8">
        <f>INDEX('AEO 47'!$E$170:$AL$170,MATCH('Calculations Etc'!AC$2,'AEO 47'!$E$1:$AL$1,0))/INDEX('AEO 47'!$E$175:$AL$175,MATCH('Calculations Etc'!AC$2,'AEO 47'!$E$1:$AL$1,0))</f>
        <v>1.0674450504798578</v>
      </c>
      <c r="AD8">
        <f>INDEX('AEO 47'!$E$170:$AL$170,MATCH('Calculations Etc'!AD$2,'AEO 47'!$E$1:$AL$1,0))/INDEX('AEO 47'!$E$175:$AL$175,MATCH('Calculations Etc'!AD$2,'AEO 47'!$E$1:$AL$1,0))</f>
        <v>1.0675325681941918</v>
      </c>
      <c r="AE8">
        <f>INDEX('AEO 47'!$E$170:$AL$170,MATCH('Calculations Etc'!AE$2,'AEO 47'!$E$1:$AL$1,0))/INDEX('AEO 47'!$E$175:$AL$175,MATCH('Calculations Etc'!AE$2,'AEO 47'!$E$1:$AL$1,0))</f>
        <v>1.0677374953366006</v>
      </c>
      <c r="AF8">
        <f>INDEX('AEO 47'!$E$170:$AL$170,MATCH('Calculations Etc'!AF$2,'AEO 47'!$E$1:$AL$1,0))/INDEX('AEO 47'!$E$175:$AL$175,MATCH('Calculations Etc'!AF$2,'AEO 47'!$E$1:$AL$1,0))</f>
        <v>1.0680294218651734</v>
      </c>
    </row>
    <row r="9" spans="1:36">
      <c r="A9" t="s">
        <v>598</v>
      </c>
      <c r="B9">
        <f>INDEX('AEO 49'!$202:$202,MATCH('Calculations Etc'!B$2,'AEO 49'!$1:$1,0))/INDEX('AEO 49'!$131:$131,MATCH('Calculations Etc'!B$2,'AEO 49'!$1:$1,0))</f>
        <v>1.0500638212832756</v>
      </c>
      <c r="C9">
        <f>INDEX('AEO 49'!$202:$202,MATCH('Calculations Etc'!C$2,'AEO 49'!$1:$1,0))/INDEX('AEO 49'!$131:$131,MATCH('Calculations Etc'!C$2,'AEO 49'!$1:$1,0))</f>
        <v>1.0593922591475193</v>
      </c>
      <c r="D9">
        <f>INDEX('AEO 49'!$202:$202,MATCH('Calculations Etc'!D$2,'AEO 49'!$1:$1,0))/INDEX('AEO 49'!$131:$131,MATCH('Calculations Etc'!D$2,'AEO 49'!$1:$1,0))</f>
        <v>1.055273588491612</v>
      </c>
      <c r="E9">
        <f>INDEX('AEO 49'!$202:$202,MATCH('Calculations Etc'!E$2,'AEO 49'!$1:$1,0))/INDEX('AEO 49'!$131:$131,MATCH('Calculations Etc'!E$2,'AEO 49'!$1:$1,0))</f>
        <v>1.0598405656839316</v>
      </c>
      <c r="F9">
        <f>INDEX('AEO 49'!$202:$202,MATCH('Calculations Etc'!F$2,'AEO 49'!$1:$1,0))/INDEX('AEO 49'!$131:$131,MATCH('Calculations Etc'!F$2,'AEO 49'!$1:$1,0))</f>
        <v>1.0720519339174091</v>
      </c>
      <c r="G9">
        <f>INDEX('AEO 49'!$202:$202,MATCH('Calculations Etc'!G$2,'AEO 49'!$1:$1,0))/INDEX('AEO 49'!$131:$131,MATCH('Calculations Etc'!G$2,'AEO 49'!$1:$1,0))</f>
        <v>1.0870789809585106</v>
      </c>
      <c r="H9">
        <f>INDEX('AEO 49'!$202:$202,MATCH('Calculations Etc'!H$2,'AEO 49'!$1:$1,0))/INDEX('AEO 49'!$131:$131,MATCH('Calculations Etc'!H$2,'AEO 49'!$1:$1,0))</f>
        <v>1.1026064527430068</v>
      </c>
      <c r="I9">
        <f>INDEX('AEO 49'!$202:$202,MATCH('Calculations Etc'!I$2,'AEO 49'!$1:$1,0))/INDEX('AEO 49'!$131:$131,MATCH('Calculations Etc'!I$2,'AEO 49'!$1:$1,0))</f>
        <v>1.1198731054782076</v>
      </c>
      <c r="J9">
        <f>INDEX('AEO 49'!$202:$202,MATCH('Calculations Etc'!J$2,'AEO 49'!$1:$1,0))/INDEX('AEO 49'!$131:$131,MATCH('Calculations Etc'!J$2,'AEO 49'!$1:$1,0))</f>
        <v>1.1218489479307785</v>
      </c>
      <c r="K9">
        <f>INDEX('AEO 49'!$202:$202,MATCH('Calculations Etc'!K$2,'AEO 49'!$1:$1,0))/INDEX('AEO 49'!$131:$131,MATCH('Calculations Etc'!K$2,'AEO 49'!$1:$1,0))</f>
        <v>1.1279514295135296</v>
      </c>
      <c r="L9">
        <f>INDEX('AEO 49'!$202:$202,MATCH('Calculations Etc'!L$2,'AEO 49'!$1:$1,0))/INDEX('AEO 49'!$131:$131,MATCH('Calculations Etc'!L$2,'AEO 49'!$1:$1,0))</f>
        <v>1.1283726764032007</v>
      </c>
      <c r="M9">
        <f>INDEX('AEO 49'!$202:$202,MATCH('Calculations Etc'!M$2,'AEO 49'!$1:$1,0))/INDEX('AEO 49'!$131:$131,MATCH('Calculations Etc'!M$2,'AEO 49'!$1:$1,0))</f>
        <v>1.1261203459152576</v>
      </c>
      <c r="N9">
        <f>INDEX('AEO 49'!$202:$202,MATCH('Calculations Etc'!N$2,'AEO 49'!$1:$1,0))/INDEX('AEO 49'!$131:$131,MATCH('Calculations Etc'!N$2,'AEO 49'!$1:$1,0))</f>
        <v>1.1166039177170293</v>
      </c>
      <c r="O9">
        <f>INDEX('AEO 49'!$202:$202,MATCH('Calculations Etc'!O$2,'AEO 49'!$1:$1,0))/INDEX('AEO 49'!$131:$131,MATCH('Calculations Etc'!O$2,'AEO 49'!$1:$1,0))</f>
        <v>1.1011107053022853</v>
      </c>
      <c r="P9">
        <f>INDEX('AEO 49'!$202:$202,MATCH('Calculations Etc'!P$2,'AEO 49'!$1:$1,0))/INDEX('AEO 49'!$131:$131,MATCH('Calculations Etc'!P$2,'AEO 49'!$1:$1,0))</f>
        <v>1.0875110717646859</v>
      </c>
      <c r="Q9">
        <f>INDEX('AEO 49'!$202:$202,MATCH('Calculations Etc'!Q$2,'AEO 49'!$1:$1,0))/INDEX('AEO 49'!$131:$131,MATCH('Calculations Etc'!Q$2,'AEO 49'!$1:$1,0))</f>
        <v>1.0745895895708351</v>
      </c>
      <c r="R9">
        <f>INDEX('AEO 49'!$202:$202,MATCH('Calculations Etc'!R$2,'AEO 49'!$1:$1,0))/INDEX('AEO 49'!$131:$131,MATCH('Calculations Etc'!R$2,'AEO 49'!$1:$1,0))</f>
        <v>1.0628059054583676</v>
      </c>
      <c r="S9">
        <f>INDEX('AEO 49'!$202:$202,MATCH('Calculations Etc'!S$2,'AEO 49'!$1:$1,0))/INDEX('AEO 49'!$131:$131,MATCH('Calculations Etc'!S$2,'AEO 49'!$1:$1,0))</f>
        <v>1.0532608552647895</v>
      </c>
      <c r="T9">
        <f>INDEX('AEO 49'!$202:$202,MATCH('Calculations Etc'!T$2,'AEO 49'!$1:$1,0))/INDEX('AEO 49'!$131:$131,MATCH('Calculations Etc'!T$2,'AEO 49'!$1:$1,0))</f>
        <v>1.0458209852303599</v>
      </c>
      <c r="U9">
        <f>INDEX('AEO 49'!$202:$202,MATCH('Calculations Etc'!U$2,'AEO 49'!$1:$1,0))/INDEX('AEO 49'!$131:$131,MATCH('Calculations Etc'!U$2,'AEO 49'!$1:$1,0))</f>
        <v>1.0373868366369192</v>
      </c>
      <c r="V9">
        <f>INDEX('AEO 49'!$202:$202,MATCH('Calculations Etc'!V$2,'AEO 49'!$1:$1,0))/INDEX('AEO 49'!$131:$131,MATCH('Calculations Etc'!V$2,'AEO 49'!$1:$1,0))</f>
        <v>1.0291690215826339</v>
      </c>
      <c r="W9">
        <f>INDEX('AEO 49'!$202:$202,MATCH('Calculations Etc'!W$2,'AEO 49'!$1:$1,0))/INDEX('AEO 49'!$131:$131,MATCH('Calculations Etc'!W$2,'AEO 49'!$1:$1,0))</f>
        <v>1.0229229297301126</v>
      </c>
      <c r="X9">
        <f>INDEX('AEO 49'!$202:$202,MATCH('Calculations Etc'!X$2,'AEO 49'!$1:$1,0))/INDEX('AEO 49'!$131:$131,MATCH('Calculations Etc'!X$2,'AEO 49'!$1:$1,0))</f>
        <v>1.0186349516301247</v>
      </c>
      <c r="Y9">
        <f>INDEX('AEO 49'!$202:$202,MATCH('Calculations Etc'!Y$2,'AEO 49'!$1:$1,0))/INDEX('AEO 49'!$131:$131,MATCH('Calculations Etc'!Y$2,'AEO 49'!$1:$1,0))</f>
        <v>1.0149193628782565</v>
      </c>
      <c r="Z9">
        <f>INDEX('AEO 49'!$202:$202,MATCH('Calculations Etc'!Z$2,'AEO 49'!$1:$1,0))/INDEX('AEO 49'!$131:$131,MATCH('Calculations Etc'!Z$2,'AEO 49'!$1:$1,0))</f>
        <v>1.0124311900473977</v>
      </c>
      <c r="AA9">
        <f>INDEX('AEO 49'!$202:$202,MATCH('Calculations Etc'!AA$2,'AEO 49'!$1:$1,0))/INDEX('AEO 49'!$131:$131,MATCH('Calculations Etc'!AA$2,'AEO 49'!$1:$1,0))</f>
        <v>1.0108032830038116</v>
      </c>
      <c r="AB9">
        <f>INDEX('AEO 49'!$202:$202,MATCH('Calculations Etc'!AB$2,'AEO 49'!$1:$1,0))/INDEX('AEO 49'!$131:$131,MATCH('Calculations Etc'!AB$2,'AEO 49'!$1:$1,0))</f>
        <v>1.0083650321161761</v>
      </c>
      <c r="AC9">
        <f>INDEX('AEO 49'!$202:$202,MATCH('Calculations Etc'!AC$2,'AEO 49'!$1:$1,0))/INDEX('AEO 49'!$131:$131,MATCH('Calculations Etc'!AC$2,'AEO 49'!$1:$1,0))</f>
        <v>1.0075344892777718</v>
      </c>
      <c r="AD9">
        <f>INDEX('AEO 49'!$202:$202,MATCH('Calculations Etc'!AD$2,'AEO 49'!$1:$1,0))/INDEX('AEO 49'!$131:$131,MATCH('Calculations Etc'!AD$2,'AEO 49'!$1:$1,0))</f>
        <v>1.0068776572893245</v>
      </c>
      <c r="AE9">
        <f>INDEX('AEO 49'!$202:$202,MATCH('Calculations Etc'!AE$2,'AEO 49'!$1:$1,0))/INDEX('AEO 49'!$131:$131,MATCH('Calculations Etc'!AE$2,'AEO 49'!$1:$1,0))</f>
        <v>1.004062394919603</v>
      </c>
      <c r="AF9">
        <f>INDEX('AEO 49'!$202:$202,MATCH('Calculations Etc'!AF$2,'AEO 49'!$1:$1,0))/INDEX('AEO 49'!$131:$131,MATCH('Calculations Etc'!AF$2,'AEO 49'!$1:$1,0))</f>
        <v>1.0019605166207237</v>
      </c>
    </row>
    <row r="11" spans="1:36">
      <c r="A11" s="2" t="s">
        <v>857</v>
      </c>
      <c r="B11" s="2"/>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1"/>
    </row>
    <row r="12" spans="1:36">
      <c r="B12">
        <f>B2</f>
        <v>2020</v>
      </c>
      <c r="C12">
        <v>2021</v>
      </c>
      <c r="D12">
        <f t="shared" ref="D12" si="2">D2</f>
        <v>2022</v>
      </c>
      <c r="E12">
        <v>2022</v>
      </c>
      <c r="F12">
        <f t="shared" ref="F12" si="3">F2</f>
        <v>2024</v>
      </c>
      <c r="G12">
        <v>2023</v>
      </c>
      <c r="H12">
        <f t="shared" ref="H12" si="4">H2</f>
        <v>2026</v>
      </c>
      <c r="I12">
        <v>2024</v>
      </c>
      <c r="J12">
        <f t="shared" ref="J12" si="5">J2</f>
        <v>2028</v>
      </c>
      <c r="K12">
        <v>2025</v>
      </c>
      <c r="L12">
        <f t="shared" ref="L12" si="6">L2</f>
        <v>2030</v>
      </c>
      <c r="M12">
        <v>2026</v>
      </c>
      <c r="N12">
        <f t="shared" ref="N12" si="7">N2</f>
        <v>2032</v>
      </c>
      <c r="O12">
        <v>2027</v>
      </c>
      <c r="P12">
        <f t="shared" ref="P12" si="8">P2</f>
        <v>2034</v>
      </c>
      <c r="Q12">
        <v>2028</v>
      </c>
      <c r="R12">
        <f t="shared" ref="R12" si="9">R2</f>
        <v>2036</v>
      </c>
      <c r="S12">
        <v>2029</v>
      </c>
      <c r="T12">
        <f t="shared" ref="T12" si="10">T2</f>
        <v>2038</v>
      </c>
      <c r="U12">
        <v>2030</v>
      </c>
      <c r="V12">
        <f t="shared" ref="V12" si="11">V2</f>
        <v>2040</v>
      </c>
      <c r="W12">
        <v>2031</v>
      </c>
      <c r="X12">
        <f t="shared" ref="X12" si="12">X2</f>
        <v>2042</v>
      </c>
      <c r="Y12">
        <v>2032</v>
      </c>
      <c r="Z12">
        <f t="shared" ref="Z12" si="13">Z2</f>
        <v>2044</v>
      </c>
      <c r="AA12">
        <v>2033</v>
      </c>
      <c r="AB12">
        <f t="shared" ref="AB12" si="14">AB2</f>
        <v>2046</v>
      </c>
      <c r="AC12">
        <v>2034</v>
      </c>
      <c r="AD12">
        <f t="shared" ref="AD12" si="15">AD2</f>
        <v>2048</v>
      </c>
      <c r="AE12">
        <v>2035</v>
      </c>
      <c r="AF12">
        <f t="shared" ref="AF12" si="16">AF2</f>
        <v>2050</v>
      </c>
    </row>
    <row r="13" spans="1:36">
      <c r="A13" t="s">
        <v>858</v>
      </c>
      <c r="B13" cm="1">
        <f t="array" ref="B13">(INDEX('AEO 7'!$22:$22,MATCH(B2,'AEO 7'!$1:$1,0))*10^9)/(INDEX('AEO 7'!$58:$58,,MATCH(B2,'AEO 7'!$1:$1,0))*10^15)</f>
        <v>8.7638862145128277E-4</v>
      </c>
      <c r="C13" cm="1">
        <f t="array" ref="C13">(INDEX('AEO 7'!$22:$22,MATCH(C2,'AEO 7'!$1:$1,0))*10^9)/(INDEX('AEO 7'!$58:$58,,MATCH(C2,'AEO 7'!$1:$1,0))*10^15)</f>
        <v>8.6858289366033401E-4</v>
      </c>
      <c r="D13" cm="1">
        <f t="array" ref="D13">(INDEX('AEO 7'!$22:$22,MATCH(D2,'AEO 7'!$1:$1,0))*10^9)/(INDEX('AEO 7'!$58:$58,,MATCH(D2,'AEO 7'!$1:$1,0))*10^15)</f>
        <v>8.6877437432266249E-4</v>
      </c>
      <c r="E13" cm="1">
        <f t="array" ref="E13">(INDEX('AEO 7'!$22:$22,MATCH(E2,'AEO 7'!$1:$1,0))*10^9)/(INDEX('AEO 7'!$58:$58,,MATCH(E2,'AEO 7'!$1:$1,0))*10^15)</f>
        <v>8.7093458730761733E-4</v>
      </c>
      <c r="F13" cm="1">
        <f t="array" ref="F13">(INDEX('AEO 7'!$22:$22,MATCH(F2,'AEO 7'!$1:$1,0))*10^9)/(INDEX('AEO 7'!$58:$58,,MATCH(F2,'AEO 7'!$1:$1,0))*10^15)</f>
        <v>8.736463756778552E-4</v>
      </c>
      <c r="G13" cm="1">
        <f t="array" ref="G13">(INDEX('AEO 7'!$22:$22,MATCH(G2,'AEO 7'!$1:$1,0))*10^9)/(INDEX('AEO 7'!$58:$58,,MATCH(G2,'AEO 7'!$1:$1,0))*10^15)</f>
        <v>8.7735221110251792E-4</v>
      </c>
      <c r="H13" cm="1">
        <f t="array" ref="H13">(INDEX('AEO 7'!$22:$22,MATCH(H2,'AEO 7'!$1:$1,0))*10^9)/(INDEX('AEO 7'!$58:$58,,MATCH(H2,'AEO 7'!$1:$1,0))*10^15)</f>
        <v>8.8073902997118413E-4</v>
      </c>
      <c r="I13" cm="1">
        <f t="array" ref="I13">(INDEX('AEO 7'!$22:$22,MATCH(I2,'AEO 7'!$1:$1,0))*10^9)/(INDEX('AEO 7'!$58:$58,,MATCH(I2,'AEO 7'!$1:$1,0))*10^15)</f>
        <v>8.8339079190982771E-4</v>
      </c>
      <c r="J13" cm="1">
        <f t="array" ref="J13">(INDEX('AEO 7'!$22:$22,MATCH(J2,'AEO 7'!$1:$1,0))*10^9)/(INDEX('AEO 7'!$58:$58,,MATCH(J2,'AEO 7'!$1:$1,0))*10^15)</f>
        <v>8.8949252263659186E-4</v>
      </c>
      <c r="K13" cm="1">
        <f t="array" ref="K13">(INDEX('AEO 7'!$22:$22,MATCH(K2,'AEO 7'!$1:$1,0))*10^9)/(INDEX('AEO 7'!$58:$58,,MATCH(K2,'AEO 7'!$1:$1,0))*10^15)</f>
        <v>8.9464835150599158E-4</v>
      </c>
      <c r="L13" cm="1">
        <f t="array" ref="L13">(INDEX('AEO 7'!$22:$22,MATCH(L2,'AEO 7'!$1:$1,0))*10^9)/(INDEX('AEO 7'!$58:$58,,MATCH(L2,'AEO 7'!$1:$1,0))*10^15)</f>
        <v>8.973424598838829E-4</v>
      </c>
      <c r="M13" cm="1">
        <f t="array" ref="M13">(INDEX('AEO 7'!$22:$22,MATCH(M2,'AEO 7'!$1:$1,0))*10^9)/(INDEX('AEO 7'!$58:$58,,MATCH(M2,'AEO 7'!$1:$1,0))*10^15)</f>
        <v>9.0212622002573651E-4</v>
      </c>
      <c r="N13" cm="1">
        <f t="array" ref="N13">(INDEX('AEO 7'!$22:$22,MATCH(N2,'AEO 7'!$1:$1,0))*10^9)/(INDEX('AEO 7'!$58:$58,,MATCH(N2,'AEO 7'!$1:$1,0))*10^15)</f>
        <v>9.0526711058628933E-4</v>
      </c>
      <c r="O13" cm="1">
        <f t="array" ref="O13">(INDEX('AEO 7'!$22:$22,MATCH(O2,'AEO 7'!$1:$1,0))*10^9)/(INDEX('AEO 7'!$58:$58,,MATCH(O2,'AEO 7'!$1:$1,0))*10^15)</f>
        <v>9.0834532435354919E-4</v>
      </c>
      <c r="P13" cm="1">
        <f t="array" ref="P13">(INDEX('AEO 7'!$22:$22,MATCH(P2,'AEO 7'!$1:$1,0))*10^9)/(INDEX('AEO 7'!$58:$58,,MATCH(P2,'AEO 7'!$1:$1,0))*10^15)</f>
        <v>9.1088507423963392E-4</v>
      </c>
      <c r="Q13" cm="1">
        <f t="array" ref="Q13">(INDEX('AEO 7'!$22:$22,MATCH(Q2,'AEO 7'!$1:$1,0))*10^9)/(INDEX('AEO 7'!$58:$58,,MATCH(Q2,'AEO 7'!$1:$1,0))*10^15)</f>
        <v>9.1469488608285192E-4</v>
      </c>
      <c r="R13" cm="1">
        <f t="array" ref="R13">(INDEX('AEO 7'!$22:$22,MATCH(R2,'AEO 7'!$1:$1,0))*10^9)/(INDEX('AEO 7'!$58:$58,,MATCH(R2,'AEO 7'!$1:$1,0))*10^15)</f>
        <v>9.1742988466540179E-4</v>
      </c>
      <c r="S13" cm="1">
        <f t="array" ref="S13">(INDEX('AEO 7'!$22:$22,MATCH(S2,'AEO 7'!$1:$1,0))*10^9)/(INDEX('AEO 7'!$58:$58,,MATCH(S2,'AEO 7'!$1:$1,0))*10^15)</f>
        <v>9.1979706310358516E-4</v>
      </c>
      <c r="T13" cm="1">
        <f t="array" ref="T13">(INDEX('AEO 7'!$22:$22,MATCH(T2,'AEO 7'!$1:$1,0))*10^9)/(INDEX('AEO 7'!$58:$58,,MATCH(T2,'AEO 7'!$1:$1,0))*10^15)</f>
        <v>9.2232841836233169E-4</v>
      </c>
      <c r="U13" cm="1">
        <f t="array" ref="U13">(INDEX('AEO 7'!$22:$22,MATCH(U2,'AEO 7'!$1:$1,0))*10^9)/(INDEX('AEO 7'!$58:$58,,MATCH(U2,'AEO 7'!$1:$1,0))*10^15)</f>
        <v>9.2542898153305628E-4</v>
      </c>
      <c r="V13" cm="1">
        <f t="array" ref="V13">(INDEX('AEO 7'!$22:$22,MATCH(V2,'AEO 7'!$1:$1,0))*10^9)/(INDEX('AEO 7'!$58:$58,,MATCH(V2,'AEO 7'!$1:$1,0))*10^15)</f>
        <v>9.280444612359502E-4</v>
      </c>
      <c r="W13" cm="1">
        <f t="array" ref="W13">(INDEX('AEO 7'!$22:$22,MATCH(W2,'AEO 7'!$1:$1,0))*10^9)/(INDEX('AEO 7'!$58:$58,,MATCH(W2,'AEO 7'!$1:$1,0))*10^15)</f>
        <v>9.311671890877151E-4</v>
      </c>
      <c r="X13" cm="1">
        <f t="array" ref="X13">(INDEX('AEO 7'!$22:$22,MATCH(X2,'AEO 7'!$1:$1,0))*10^9)/(INDEX('AEO 7'!$58:$58,,MATCH(X2,'AEO 7'!$1:$1,0))*10^15)</f>
        <v>9.3441961609233137E-4</v>
      </c>
      <c r="Y13" cm="1">
        <f t="array" ref="Y13">(INDEX('AEO 7'!$22:$22,MATCH(Y2,'AEO 7'!$1:$1,0))*10^9)/(INDEX('AEO 7'!$58:$58,,MATCH(Y2,'AEO 7'!$1:$1,0))*10^15)</f>
        <v>9.376490052737177E-4</v>
      </c>
      <c r="Z13" cm="1">
        <f t="array" ref="Z13">(INDEX('AEO 7'!$22:$22,MATCH(Z2,'AEO 7'!$1:$1,0))*10^9)/(INDEX('AEO 7'!$58:$58,,MATCH(Z2,'AEO 7'!$1:$1,0))*10^15)</f>
        <v>9.408107292685578E-4</v>
      </c>
      <c r="AA13" cm="1">
        <f t="array" ref="AA13">(INDEX('AEO 7'!$22:$22,MATCH(AA2,'AEO 7'!$1:$1,0))*10^9)/(INDEX('AEO 7'!$58:$58,,MATCH(AA2,'AEO 7'!$1:$1,0))*10^15)</f>
        <v>9.4402193862419092E-4</v>
      </c>
      <c r="AB13" cm="1">
        <f t="array" ref="AB13">(INDEX('AEO 7'!$22:$22,MATCH(AB2,'AEO 7'!$1:$1,0))*10^9)/(INDEX('AEO 7'!$58:$58,,MATCH(AB2,'AEO 7'!$1:$1,0))*10^15)</f>
        <v>9.4751187609984149E-4</v>
      </c>
      <c r="AC13" cm="1">
        <f t="array" ref="AC13">(INDEX('AEO 7'!$22:$22,MATCH(AC2,'AEO 7'!$1:$1,0))*10^9)/(INDEX('AEO 7'!$58:$58,,MATCH(AC2,'AEO 7'!$1:$1,0))*10^15)</f>
        <v>9.5068608282059051E-4</v>
      </c>
      <c r="AD13" cm="1">
        <f t="array" ref="AD13">(INDEX('AEO 7'!$22:$22,MATCH(AD2,'AEO 7'!$1:$1,0))*10^9)/(INDEX('AEO 7'!$58:$58,,MATCH(AD2,'AEO 7'!$1:$1,0))*10^15)</f>
        <v>9.5426655440848456E-4</v>
      </c>
      <c r="AE13" cm="1">
        <f t="array" ref="AE13">(INDEX('AEO 7'!$22:$22,MATCH(AE2,'AEO 7'!$1:$1,0))*10^9)/(INDEX('AEO 7'!$58:$58,,MATCH(AE2,'AEO 7'!$1:$1,0))*10^15)</f>
        <v>9.5698177977524121E-4</v>
      </c>
      <c r="AF13" cm="1">
        <f t="array" ref="AF13">(INDEX('AEO 7'!$22:$22,MATCH(AF2,'AEO 7'!$1:$1,0))*10^9)/(INDEX('AEO 7'!$58:$58,,MATCH(AF2,'AEO 7'!$1:$1,0))*10^15)</f>
        <v>9.5946977568148097E-4</v>
      </c>
    </row>
    <row r="15" spans="1:36">
      <c r="A15" s="2" t="s">
        <v>599</v>
      </c>
      <c r="B15" s="3"/>
      <c r="D15" s="2" t="s">
        <v>610</v>
      </c>
    </row>
    <row r="16" spans="1:36">
      <c r="A16" t="s">
        <v>604</v>
      </c>
      <c r="B16" s="12">
        <v>0.68595041322314043</v>
      </c>
      <c r="D16" s="8" t="s">
        <v>600</v>
      </c>
    </row>
    <row r="17" spans="1:5">
      <c r="A17" t="s">
        <v>475</v>
      </c>
      <c r="B17" s="12">
        <v>0.68881036513545346</v>
      </c>
    </row>
    <row r="19" spans="1:5">
      <c r="A19" s="2" t="s">
        <v>601</v>
      </c>
      <c r="B19" s="3"/>
      <c r="D19" s="2" t="s">
        <v>610</v>
      </c>
    </row>
    <row r="20" spans="1:5">
      <c r="A20" t="s">
        <v>602</v>
      </c>
      <c r="B20">
        <v>0.55000000000000004</v>
      </c>
      <c r="D20" s="8" t="s">
        <v>603</v>
      </c>
    </row>
    <row r="22" spans="1:5">
      <c r="A22" s="2" t="s">
        <v>612</v>
      </c>
      <c r="B22" s="3"/>
      <c r="D22" s="2" t="s">
        <v>610</v>
      </c>
    </row>
    <row r="23" spans="1:5">
      <c r="A23" t="s">
        <v>595</v>
      </c>
      <c r="B23">
        <v>1.67</v>
      </c>
      <c r="D23" s="8" t="s">
        <v>605</v>
      </c>
    </row>
    <row r="24" spans="1:5">
      <c r="A24" t="s">
        <v>596</v>
      </c>
      <c r="B24">
        <v>1</v>
      </c>
    </row>
    <row r="25" spans="1:5">
      <c r="A25" t="s">
        <v>598</v>
      </c>
      <c r="B25">
        <v>16</v>
      </c>
    </row>
    <row r="26" spans="1:5">
      <c r="A26" t="s">
        <v>508</v>
      </c>
      <c r="B26">
        <v>48.656731685074099</v>
      </c>
    </row>
    <row r="28" spans="1:5">
      <c r="A28" s="2" t="s">
        <v>606</v>
      </c>
      <c r="B28" s="3"/>
      <c r="D28" s="2" t="s">
        <v>610</v>
      </c>
    </row>
    <row r="29" spans="1:5">
      <c r="A29" t="s">
        <v>607</v>
      </c>
      <c r="B29">
        <v>120476</v>
      </c>
      <c r="D29" t="s">
        <v>473</v>
      </c>
      <c r="E29" t="s">
        <v>611</v>
      </c>
    </row>
    <row r="30" spans="1:5">
      <c r="A30" t="s">
        <v>608</v>
      </c>
      <c r="B30">
        <v>137452</v>
      </c>
      <c r="D30" s="5">
        <v>2017</v>
      </c>
      <c r="E30" t="s">
        <v>609</v>
      </c>
    </row>
    <row r="32" spans="1:5">
      <c r="A32" s="2" t="s">
        <v>842</v>
      </c>
      <c r="B32" s="3"/>
      <c r="D32" s="2" t="s">
        <v>610</v>
      </c>
    </row>
    <row r="33" spans="1:33">
      <c r="A33" t="s">
        <v>843</v>
      </c>
      <c r="B33" s="17">
        <v>0.2</v>
      </c>
      <c r="D33" s="8" t="s">
        <v>844</v>
      </c>
    </row>
    <row r="34" spans="1:33">
      <c r="A34" t="s">
        <v>845</v>
      </c>
      <c r="B34" s="17">
        <v>0.6</v>
      </c>
      <c r="D34" s="8" t="s">
        <v>846</v>
      </c>
    </row>
    <row r="35" spans="1:33">
      <c r="A35" t="s">
        <v>847</v>
      </c>
      <c r="B35">
        <f>B34/B33</f>
        <v>2.9999999999999996</v>
      </c>
    </row>
    <row r="37" spans="1:33">
      <c r="A37" s="2" t="s">
        <v>848</v>
      </c>
      <c r="B37" s="2"/>
      <c r="D37" s="2" t="s">
        <v>610</v>
      </c>
    </row>
    <row r="38" spans="1:33">
      <c r="A38" t="s">
        <v>849</v>
      </c>
      <c r="B38" s="18">
        <v>0.22500000000000001</v>
      </c>
      <c r="D38" s="19" t="s">
        <v>850</v>
      </c>
    </row>
    <row r="39" spans="1:33">
      <c r="A39" t="s">
        <v>851</v>
      </c>
      <c r="B39">
        <f>1-B38</f>
        <v>0.77500000000000002</v>
      </c>
      <c r="D39" s="19" t="s">
        <v>852</v>
      </c>
    </row>
    <row r="41" spans="1:33">
      <c r="A41" s="2" t="s">
        <v>980</v>
      </c>
    </row>
    <row r="42" spans="1:33" s="1" customFormat="1">
      <c r="A42" s="38" t="s">
        <v>981</v>
      </c>
      <c r="B42" s="1">
        <v>2020</v>
      </c>
      <c r="C42" s="1">
        <v>2021</v>
      </c>
      <c r="D42" s="1">
        <v>2022</v>
      </c>
      <c r="E42" s="1">
        <v>2023</v>
      </c>
      <c r="F42" s="1">
        <v>2024</v>
      </c>
      <c r="G42" s="1">
        <v>2025</v>
      </c>
      <c r="H42" s="1">
        <v>2026</v>
      </c>
      <c r="I42" s="1">
        <v>2027</v>
      </c>
      <c r="J42" s="1">
        <v>2028</v>
      </c>
      <c r="K42" s="1">
        <v>2029</v>
      </c>
      <c r="L42" s="1">
        <v>2030</v>
      </c>
      <c r="M42" s="1">
        <v>2031</v>
      </c>
      <c r="N42" s="1">
        <v>2032</v>
      </c>
      <c r="O42" s="1">
        <v>2033</v>
      </c>
      <c r="P42" s="1">
        <v>2034</v>
      </c>
      <c r="Q42" s="1">
        <v>2035</v>
      </c>
      <c r="R42" s="1">
        <v>2036</v>
      </c>
      <c r="S42" s="1">
        <v>2037</v>
      </c>
      <c r="T42" s="1">
        <v>2038</v>
      </c>
      <c r="U42" s="1">
        <v>2039</v>
      </c>
      <c r="V42" s="1">
        <v>2040</v>
      </c>
      <c r="W42" s="1">
        <v>2041</v>
      </c>
      <c r="X42" s="1">
        <v>2042</v>
      </c>
      <c r="Y42" s="1">
        <v>2043</v>
      </c>
      <c r="Z42" s="1">
        <v>2044</v>
      </c>
      <c r="AA42" s="1">
        <v>2045</v>
      </c>
      <c r="AB42" s="1">
        <v>2046</v>
      </c>
      <c r="AC42" s="1">
        <v>2047</v>
      </c>
      <c r="AD42" s="1">
        <v>2048</v>
      </c>
      <c r="AE42" s="1">
        <v>2049</v>
      </c>
      <c r="AF42" s="1">
        <v>2050</v>
      </c>
    </row>
    <row r="43" spans="1:33" s="1" customFormat="1">
      <c r="A43" s="45" t="s">
        <v>983</v>
      </c>
    </row>
    <row r="44" spans="1:33">
      <c r="A44" t="s">
        <v>916</v>
      </c>
      <c r="B44" s="42">
        <f>INDEX('AEO 38'!$F$17:$AK$76,MATCH($A44,'AEO 38'!$B$17:$B$76,0),MATCH(B$42,'AEO 38'!$F$1:$AK$1,0))</f>
        <v>4430.5400390000004</v>
      </c>
      <c r="C44" s="42">
        <f>INDEX('AEO 38'!$F$17:$AK$76,MATCH($A44,'AEO 38'!$B$17:$B$76,0),MATCH(C$42,'AEO 38'!$F$1:$AK$1,0))</f>
        <v>4768.9262699999999</v>
      </c>
      <c r="D44" s="42">
        <f>INDEX('AEO 38'!$F$17:$AK$76,MATCH($A44,'AEO 38'!$B$17:$B$76,0),MATCH(D$42,'AEO 38'!$F$1:$AK$1,0))</f>
        <v>5242.6860349999997</v>
      </c>
      <c r="E44" s="42">
        <f>INDEX('AEO 38'!$F$17:$AK$76,MATCH($A44,'AEO 38'!$B$17:$B$76,0),MATCH(E$42,'AEO 38'!$F$1:$AK$1,0))</f>
        <v>5277.4257809999999</v>
      </c>
      <c r="F44" s="42">
        <f>INDEX('AEO 38'!$F$17:$AK$76,MATCH($A44,'AEO 38'!$B$17:$B$76,0),MATCH(F$42,'AEO 38'!$F$1:$AK$1,0))</f>
        <v>5332.482422</v>
      </c>
      <c r="G44" s="42">
        <f>INDEX('AEO 38'!$F$17:$AK$76,MATCH($A44,'AEO 38'!$B$17:$B$76,0),MATCH(G$42,'AEO 38'!$F$1:$AK$1,0))</f>
        <v>5366.3647460000002</v>
      </c>
      <c r="H44" s="42">
        <f>INDEX('AEO 38'!$F$17:$AK$76,MATCH($A44,'AEO 38'!$B$17:$B$76,0),MATCH(H$42,'AEO 38'!$F$1:$AK$1,0))</f>
        <v>5276.0283200000003</v>
      </c>
      <c r="I44" s="42">
        <f>INDEX('AEO 38'!$F$17:$AK$76,MATCH($A44,'AEO 38'!$B$17:$B$76,0),MATCH(I$42,'AEO 38'!$F$1:$AK$1,0))</f>
        <v>5157.7226559999999</v>
      </c>
      <c r="J44" s="42">
        <f>INDEX('AEO 38'!$F$17:$AK$76,MATCH($A44,'AEO 38'!$B$17:$B$76,0),MATCH(J$42,'AEO 38'!$F$1:$AK$1,0))</f>
        <v>5160.4291990000002</v>
      </c>
      <c r="K44" s="42">
        <f>INDEX('AEO 38'!$F$17:$AK$76,MATCH($A44,'AEO 38'!$B$17:$B$76,0),MATCH(K$42,'AEO 38'!$F$1:$AK$1,0))</f>
        <v>5150.4785160000001</v>
      </c>
      <c r="L44" s="42">
        <f>INDEX('AEO 38'!$F$17:$AK$76,MATCH($A44,'AEO 38'!$B$17:$B$76,0),MATCH(L$42,'AEO 38'!$F$1:$AK$1,0))</f>
        <v>5149.1210940000001</v>
      </c>
      <c r="M44" s="42">
        <f>INDEX('AEO 38'!$F$17:$AK$76,MATCH($A44,'AEO 38'!$B$17:$B$76,0),MATCH(M$42,'AEO 38'!$F$1:$AK$1,0))</f>
        <v>5129.0278319999998</v>
      </c>
      <c r="N44" s="42">
        <f>INDEX('AEO 38'!$F$17:$AK$76,MATCH($A44,'AEO 38'!$B$17:$B$76,0),MATCH(N$42,'AEO 38'!$F$1:$AK$1,0))</f>
        <v>5123.6499020000001</v>
      </c>
      <c r="O44" s="42">
        <f>INDEX('AEO 38'!$F$17:$AK$76,MATCH($A44,'AEO 38'!$B$17:$B$76,0),MATCH(O$42,'AEO 38'!$F$1:$AK$1,0))</f>
        <v>5107.1650390000004</v>
      </c>
      <c r="P44" s="42">
        <f>INDEX('AEO 38'!$F$17:$AK$76,MATCH($A44,'AEO 38'!$B$17:$B$76,0),MATCH(P$42,'AEO 38'!$F$1:$AK$1,0))</f>
        <v>5106.6157229999999</v>
      </c>
      <c r="Q44" s="42">
        <f>INDEX('AEO 38'!$F$17:$AK$76,MATCH($A44,'AEO 38'!$B$17:$B$76,0),MATCH(Q$42,'AEO 38'!$F$1:$AK$1,0))</f>
        <v>5067.029297</v>
      </c>
      <c r="R44" s="42">
        <f>INDEX('AEO 38'!$F$17:$AK$76,MATCH($A44,'AEO 38'!$B$17:$B$76,0),MATCH(R$42,'AEO 38'!$F$1:$AK$1,0))</f>
        <v>4988.6606449999999</v>
      </c>
      <c r="S44" s="42">
        <f>INDEX('AEO 38'!$F$17:$AK$76,MATCH($A44,'AEO 38'!$B$17:$B$76,0),MATCH(S$42,'AEO 38'!$F$1:$AK$1,0))</f>
        <v>4915.4423829999996</v>
      </c>
      <c r="T44" s="42">
        <f>INDEX('AEO 38'!$F$17:$AK$76,MATCH($A44,'AEO 38'!$B$17:$B$76,0),MATCH(T$42,'AEO 38'!$F$1:$AK$1,0))</f>
        <v>4879.7421880000002</v>
      </c>
      <c r="U44" s="42">
        <f>INDEX('AEO 38'!$F$17:$AK$76,MATCH($A44,'AEO 38'!$B$17:$B$76,0),MATCH(U$42,'AEO 38'!$F$1:$AK$1,0))</f>
        <v>4824.8183589999999</v>
      </c>
      <c r="V44" s="42">
        <f>INDEX('AEO 38'!$F$17:$AK$76,MATCH($A44,'AEO 38'!$B$17:$B$76,0),MATCH(V$42,'AEO 38'!$F$1:$AK$1,0))</f>
        <v>4767.015625</v>
      </c>
      <c r="W44" s="42">
        <f>INDEX('AEO 38'!$F$17:$AK$76,MATCH($A44,'AEO 38'!$B$17:$B$76,0),MATCH(W$42,'AEO 38'!$F$1:$AK$1,0))</f>
        <v>4718.7866210000002</v>
      </c>
      <c r="X44" s="42">
        <f>INDEX('AEO 38'!$F$17:$AK$76,MATCH($A44,'AEO 38'!$B$17:$B$76,0),MATCH(X$42,'AEO 38'!$F$1:$AK$1,0))</f>
        <v>4672.1494140000004</v>
      </c>
      <c r="Y44" s="42">
        <f>INDEX('AEO 38'!$F$17:$AK$76,MATCH($A44,'AEO 38'!$B$17:$B$76,0),MATCH(Y$42,'AEO 38'!$F$1:$AK$1,0))</f>
        <v>4616.1040039999998</v>
      </c>
      <c r="Z44" s="42">
        <f>INDEX('AEO 38'!$F$17:$AK$76,MATCH($A44,'AEO 38'!$B$17:$B$76,0),MATCH(Z$42,'AEO 38'!$F$1:$AK$1,0))</f>
        <v>4570.1870120000003</v>
      </c>
      <c r="AA44" s="42">
        <f>INDEX('AEO 38'!$F$17:$AK$76,MATCH($A44,'AEO 38'!$B$17:$B$76,0),MATCH(AA$42,'AEO 38'!$F$1:$AK$1,0))</f>
        <v>4571.701172</v>
      </c>
      <c r="AB44" s="42">
        <f>INDEX('AEO 38'!$F$17:$AK$76,MATCH($A44,'AEO 38'!$B$17:$B$76,0),MATCH(AB$42,'AEO 38'!$F$1:$AK$1,0))</f>
        <v>4505.4287109999996</v>
      </c>
      <c r="AC44" s="42">
        <f>INDEX('AEO 38'!$F$17:$AK$76,MATCH($A44,'AEO 38'!$B$17:$B$76,0),MATCH(AC$42,'AEO 38'!$F$1:$AK$1,0))</f>
        <v>4434.6743159999996</v>
      </c>
      <c r="AD44" s="42">
        <f>INDEX('AEO 38'!$F$17:$AK$76,MATCH($A44,'AEO 38'!$B$17:$B$76,0),MATCH(AD$42,'AEO 38'!$F$1:$AK$1,0))</f>
        <v>4405.3608400000003</v>
      </c>
      <c r="AE44" s="42">
        <f>INDEX('AEO 38'!$F$17:$AK$76,MATCH($A44,'AEO 38'!$B$17:$B$76,0),MATCH(AE$42,'AEO 38'!$F$1:$AK$1,0))</f>
        <v>4332.6879879999997</v>
      </c>
      <c r="AF44" s="42">
        <f>INDEX('AEO 38'!$F$17:$AK$76,MATCH($A44,'AEO 38'!$B$17:$B$76,0),MATCH(AF$42,'AEO 38'!$F$1:$AK$1,0))</f>
        <v>4252.9243159999996</v>
      </c>
      <c r="AG44" s="42"/>
    </row>
    <row r="45" spans="1:33">
      <c r="A45" t="s">
        <v>938</v>
      </c>
      <c r="B45" s="42">
        <f>INDEX('AEO 38'!$F$17:$AK$76,MATCH($A45,'AEO 38'!$B$17:$B$76,0),MATCH(B$42,'AEO 38'!$F$1:$AK$1,0))</f>
        <v>6511.5112300000001</v>
      </c>
      <c r="C45" s="42">
        <f>INDEX('AEO 38'!$F$17:$AK$76,MATCH($A45,'AEO 38'!$B$17:$B$76,0),MATCH(C$42,'AEO 38'!$F$1:$AK$1,0))</f>
        <v>7292.9345700000003</v>
      </c>
      <c r="D45" s="42">
        <f>INDEX('AEO 38'!$F$17:$AK$76,MATCH($A45,'AEO 38'!$B$17:$B$76,0),MATCH(D$42,'AEO 38'!$F$1:$AK$1,0))</f>
        <v>7525.9262699999999</v>
      </c>
      <c r="E45" s="42">
        <f>INDEX('AEO 38'!$F$17:$AK$76,MATCH($A45,'AEO 38'!$B$17:$B$76,0),MATCH(E$42,'AEO 38'!$F$1:$AK$1,0))</f>
        <v>7716.5991210000002</v>
      </c>
      <c r="F45" s="42">
        <f>INDEX('AEO 38'!$F$17:$AK$76,MATCH($A45,'AEO 38'!$B$17:$B$76,0),MATCH(F$42,'AEO 38'!$F$1:$AK$1,0))</f>
        <v>8010.6342770000001</v>
      </c>
      <c r="G45" s="42">
        <f>INDEX('AEO 38'!$F$17:$AK$76,MATCH($A45,'AEO 38'!$B$17:$B$76,0),MATCH(G$42,'AEO 38'!$F$1:$AK$1,0))</f>
        <v>8217.6806639999995</v>
      </c>
      <c r="H45" s="42">
        <f>INDEX('AEO 38'!$F$17:$AK$76,MATCH($A45,'AEO 38'!$B$17:$B$76,0),MATCH(H$42,'AEO 38'!$F$1:$AK$1,0))</f>
        <v>8112.4086909999996</v>
      </c>
      <c r="I45" s="42">
        <f>INDEX('AEO 38'!$F$17:$AK$76,MATCH($A45,'AEO 38'!$B$17:$B$76,0),MATCH(I$42,'AEO 38'!$F$1:$AK$1,0))</f>
        <v>7927.6225590000004</v>
      </c>
      <c r="J45" s="42">
        <f>INDEX('AEO 38'!$F$17:$AK$76,MATCH($A45,'AEO 38'!$B$17:$B$76,0),MATCH(J$42,'AEO 38'!$F$1:$AK$1,0))</f>
        <v>7939.861328</v>
      </c>
      <c r="K45" s="42">
        <f>INDEX('AEO 38'!$F$17:$AK$76,MATCH($A45,'AEO 38'!$B$17:$B$76,0),MATCH(K$42,'AEO 38'!$F$1:$AK$1,0))</f>
        <v>7908.939453</v>
      </c>
      <c r="L45" s="42">
        <f>INDEX('AEO 38'!$F$17:$AK$76,MATCH($A45,'AEO 38'!$B$17:$B$76,0),MATCH(L$42,'AEO 38'!$F$1:$AK$1,0))</f>
        <v>7718.6572269999997</v>
      </c>
      <c r="M45" s="42">
        <f>INDEX('AEO 38'!$F$17:$AK$76,MATCH($A45,'AEO 38'!$B$17:$B$76,0),MATCH(M$42,'AEO 38'!$F$1:$AK$1,0))</f>
        <v>7683.6752930000002</v>
      </c>
      <c r="N45" s="42">
        <f>INDEX('AEO 38'!$F$17:$AK$76,MATCH($A45,'AEO 38'!$B$17:$B$76,0),MATCH(N$42,'AEO 38'!$F$1:$AK$1,0))</f>
        <v>7655.0903319999998</v>
      </c>
      <c r="O45" s="42">
        <f>INDEX('AEO 38'!$F$17:$AK$76,MATCH($A45,'AEO 38'!$B$17:$B$76,0),MATCH(O$42,'AEO 38'!$F$1:$AK$1,0))</f>
        <v>7618.3012699999999</v>
      </c>
      <c r="P45" s="42">
        <f>INDEX('AEO 38'!$F$17:$AK$76,MATCH($A45,'AEO 38'!$B$17:$B$76,0),MATCH(P$42,'AEO 38'!$F$1:$AK$1,0))</f>
        <v>7564.6049800000001</v>
      </c>
      <c r="Q45" s="42">
        <f>INDEX('AEO 38'!$F$17:$AK$76,MATCH($A45,'AEO 38'!$B$17:$B$76,0),MATCH(Q$42,'AEO 38'!$F$1:$AK$1,0))</f>
        <v>7588.0214839999999</v>
      </c>
      <c r="R45" s="42">
        <f>INDEX('AEO 38'!$F$17:$AK$76,MATCH($A45,'AEO 38'!$B$17:$B$76,0),MATCH(R$42,'AEO 38'!$F$1:$AK$1,0))</f>
        <v>7548.6801759999998</v>
      </c>
      <c r="S45" s="42">
        <f>INDEX('AEO 38'!$F$17:$AK$76,MATCH($A45,'AEO 38'!$B$17:$B$76,0),MATCH(S$42,'AEO 38'!$F$1:$AK$1,0))</f>
        <v>7479.4257809999999</v>
      </c>
      <c r="T45" s="42">
        <f>INDEX('AEO 38'!$F$17:$AK$76,MATCH($A45,'AEO 38'!$B$17:$B$76,0),MATCH(T$42,'AEO 38'!$F$1:$AK$1,0))</f>
        <v>7456.2070309999999</v>
      </c>
      <c r="U45" s="42">
        <f>INDEX('AEO 38'!$F$17:$AK$76,MATCH($A45,'AEO 38'!$B$17:$B$76,0),MATCH(U$42,'AEO 38'!$F$1:$AK$1,0))</f>
        <v>7444.9130859999996</v>
      </c>
      <c r="V45" s="42">
        <f>INDEX('AEO 38'!$F$17:$AK$76,MATCH($A45,'AEO 38'!$B$17:$B$76,0),MATCH(V$42,'AEO 38'!$F$1:$AK$1,0))</f>
        <v>7408.1596680000002</v>
      </c>
      <c r="W45" s="42">
        <f>INDEX('AEO 38'!$F$17:$AK$76,MATCH($A45,'AEO 38'!$B$17:$B$76,0),MATCH(W$42,'AEO 38'!$F$1:$AK$1,0))</f>
        <v>7379.0336909999996</v>
      </c>
      <c r="X45" s="42">
        <f>INDEX('AEO 38'!$F$17:$AK$76,MATCH($A45,'AEO 38'!$B$17:$B$76,0),MATCH(X$42,'AEO 38'!$F$1:$AK$1,0))</f>
        <v>7367.5815430000002</v>
      </c>
      <c r="Y45" s="42">
        <f>INDEX('AEO 38'!$F$17:$AK$76,MATCH($A45,'AEO 38'!$B$17:$B$76,0),MATCH(Y$42,'AEO 38'!$F$1:$AK$1,0))</f>
        <v>7330.8530270000001</v>
      </c>
      <c r="Z45" s="42">
        <f>INDEX('AEO 38'!$F$17:$AK$76,MATCH($A45,'AEO 38'!$B$17:$B$76,0),MATCH(Z$42,'AEO 38'!$F$1:$AK$1,0))</f>
        <v>7297.3505859999996</v>
      </c>
      <c r="AA45" s="42">
        <f>INDEX('AEO 38'!$F$17:$AK$76,MATCH($A45,'AEO 38'!$B$17:$B$76,0),MATCH(AA$42,'AEO 38'!$F$1:$AK$1,0))</f>
        <v>7318.8364259999998</v>
      </c>
      <c r="AB45" s="42">
        <f>INDEX('AEO 38'!$F$17:$AK$76,MATCH($A45,'AEO 38'!$B$17:$B$76,0),MATCH(AB$42,'AEO 38'!$F$1:$AK$1,0))</f>
        <v>7272.265625</v>
      </c>
      <c r="AC45" s="42">
        <f>INDEX('AEO 38'!$F$17:$AK$76,MATCH($A45,'AEO 38'!$B$17:$B$76,0),MATCH(AC$42,'AEO 38'!$F$1:$AK$1,0))</f>
        <v>7213.9648440000001</v>
      </c>
      <c r="AD45" s="42">
        <f>INDEX('AEO 38'!$F$17:$AK$76,MATCH($A45,'AEO 38'!$B$17:$B$76,0),MATCH(AD$42,'AEO 38'!$F$1:$AK$1,0))</f>
        <v>7236.2163090000004</v>
      </c>
      <c r="AE45" s="42">
        <f>INDEX('AEO 38'!$F$17:$AK$76,MATCH($A45,'AEO 38'!$B$17:$B$76,0),MATCH(AE$42,'AEO 38'!$F$1:$AK$1,0))</f>
        <v>7160.7158200000003</v>
      </c>
      <c r="AF45" s="42">
        <f>INDEX('AEO 38'!$F$17:$AK$76,MATCH($A45,'AEO 38'!$B$17:$B$76,0),MATCH(AF$42,'AEO 38'!$F$1:$AK$1,0))</f>
        <v>7073.6337890000004</v>
      </c>
      <c r="AG45" s="42"/>
    </row>
    <row r="46" spans="1:33" s="41" customFormat="1">
      <c r="A46" s="40" t="s">
        <v>577</v>
      </c>
      <c r="B46" s="43">
        <f>SUM(B44:B45)</f>
        <v>10942.051269</v>
      </c>
      <c r="C46" s="43">
        <f t="shared" ref="C46:AF46" si="17">SUM(C44:C45)</f>
        <v>12061.860840000001</v>
      </c>
      <c r="D46" s="43">
        <f t="shared" si="17"/>
        <v>12768.612304999999</v>
      </c>
      <c r="E46" s="43">
        <f t="shared" si="17"/>
        <v>12994.024902000001</v>
      </c>
      <c r="F46" s="43">
        <f t="shared" si="17"/>
        <v>13343.116699</v>
      </c>
      <c r="G46" s="43">
        <f t="shared" si="17"/>
        <v>13584.045409999999</v>
      </c>
      <c r="H46" s="43">
        <f t="shared" si="17"/>
        <v>13388.437011</v>
      </c>
      <c r="I46" s="43">
        <f t="shared" si="17"/>
        <v>13085.345215000001</v>
      </c>
      <c r="J46" s="43">
        <f t="shared" si="17"/>
        <v>13100.290527000001</v>
      </c>
      <c r="K46" s="43">
        <f t="shared" si="17"/>
        <v>13059.417969</v>
      </c>
      <c r="L46" s="43">
        <f t="shared" si="17"/>
        <v>12867.778321</v>
      </c>
      <c r="M46" s="43">
        <f t="shared" si="17"/>
        <v>12812.703125</v>
      </c>
      <c r="N46" s="43">
        <f t="shared" si="17"/>
        <v>12778.740234000001</v>
      </c>
      <c r="O46" s="43">
        <f t="shared" si="17"/>
        <v>12725.466308999999</v>
      </c>
      <c r="P46" s="43">
        <f t="shared" si="17"/>
        <v>12671.220702999999</v>
      </c>
      <c r="Q46" s="43">
        <f t="shared" si="17"/>
        <v>12655.050781</v>
      </c>
      <c r="R46" s="43">
        <f t="shared" si="17"/>
        <v>12537.340821</v>
      </c>
      <c r="S46" s="43">
        <f t="shared" si="17"/>
        <v>12394.868164</v>
      </c>
      <c r="T46" s="43">
        <f t="shared" si="17"/>
        <v>12335.949219</v>
      </c>
      <c r="U46" s="43">
        <f t="shared" si="17"/>
        <v>12269.731444999999</v>
      </c>
      <c r="V46" s="43">
        <f t="shared" si="17"/>
        <v>12175.175293</v>
      </c>
      <c r="W46" s="43">
        <f t="shared" si="17"/>
        <v>12097.820312</v>
      </c>
      <c r="X46" s="43">
        <f t="shared" si="17"/>
        <v>12039.730957</v>
      </c>
      <c r="Y46" s="43">
        <f t="shared" si="17"/>
        <v>11946.957031</v>
      </c>
      <c r="Z46" s="43">
        <f t="shared" si="17"/>
        <v>11867.537597999999</v>
      </c>
      <c r="AA46" s="43">
        <f t="shared" si="17"/>
        <v>11890.537597999999</v>
      </c>
      <c r="AB46" s="43">
        <f t="shared" si="17"/>
        <v>11777.694336</v>
      </c>
      <c r="AC46" s="43">
        <f t="shared" si="17"/>
        <v>11648.639159999999</v>
      </c>
      <c r="AD46" s="43">
        <f t="shared" si="17"/>
        <v>11641.577149000001</v>
      </c>
      <c r="AE46" s="43">
        <f t="shared" si="17"/>
        <v>11493.403807999999</v>
      </c>
      <c r="AF46" s="43">
        <f t="shared" si="17"/>
        <v>11326.558105</v>
      </c>
      <c r="AG46" s="43"/>
    </row>
    <row r="47" spans="1:33">
      <c r="A47" s="38" t="s">
        <v>982</v>
      </c>
      <c r="B47" s="1">
        <f>B42</f>
        <v>2020</v>
      </c>
      <c r="C47" s="1">
        <f t="shared" ref="C47:AF47" si="18">C42</f>
        <v>2021</v>
      </c>
      <c r="D47" s="1">
        <f t="shared" si="18"/>
        <v>2022</v>
      </c>
      <c r="E47" s="1">
        <f t="shared" si="18"/>
        <v>2023</v>
      </c>
      <c r="F47" s="1">
        <f t="shared" si="18"/>
        <v>2024</v>
      </c>
      <c r="G47" s="1">
        <f t="shared" si="18"/>
        <v>2025</v>
      </c>
      <c r="H47" s="1">
        <f t="shared" si="18"/>
        <v>2026</v>
      </c>
      <c r="I47" s="1">
        <f t="shared" si="18"/>
        <v>2027</v>
      </c>
      <c r="J47" s="1">
        <f t="shared" si="18"/>
        <v>2028</v>
      </c>
      <c r="K47" s="1">
        <f t="shared" si="18"/>
        <v>2029</v>
      </c>
      <c r="L47" s="1">
        <f t="shared" si="18"/>
        <v>2030</v>
      </c>
      <c r="M47" s="1">
        <f t="shared" si="18"/>
        <v>2031</v>
      </c>
      <c r="N47" s="1">
        <f t="shared" si="18"/>
        <v>2032</v>
      </c>
      <c r="O47" s="1">
        <f t="shared" si="18"/>
        <v>2033</v>
      </c>
      <c r="P47" s="1">
        <f t="shared" si="18"/>
        <v>2034</v>
      </c>
      <c r="Q47" s="1">
        <f t="shared" si="18"/>
        <v>2035</v>
      </c>
      <c r="R47" s="1">
        <f t="shared" si="18"/>
        <v>2036</v>
      </c>
      <c r="S47" s="1">
        <f t="shared" si="18"/>
        <v>2037</v>
      </c>
      <c r="T47" s="1">
        <f t="shared" si="18"/>
        <v>2038</v>
      </c>
      <c r="U47" s="1">
        <f t="shared" si="18"/>
        <v>2039</v>
      </c>
      <c r="V47" s="1">
        <f t="shared" si="18"/>
        <v>2040</v>
      </c>
      <c r="W47" s="1">
        <f t="shared" si="18"/>
        <v>2041</v>
      </c>
      <c r="X47" s="1">
        <f t="shared" si="18"/>
        <v>2042</v>
      </c>
      <c r="Y47" s="1">
        <f t="shared" si="18"/>
        <v>2043</v>
      </c>
      <c r="Z47" s="1">
        <f t="shared" si="18"/>
        <v>2044</v>
      </c>
      <c r="AA47" s="1">
        <f t="shared" si="18"/>
        <v>2045</v>
      </c>
      <c r="AB47" s="1">
        <f t="shared" si="18"/>
        <v>2046</v>
      </c>
      <c r="AC47" s="1">
        <f t="shared" si="18"/>
        <v>2047</v>
      </c>
      <c r="AD47" s="1">
        <f t="shared" si="18"/>
        <v>2048</v>
      </c>
      <c r="AE47" s="1">
        <f t="shared" si="18"/>
        <v>2049</v>
      </c>
      <c r="AF47" s="1">
        <f t="shared" si="18"/>
        <v>2050</v>
      </c>
      <c r="AG47" s="1"/>
    </row>
    <row r="48" spans="1:33">
      <c r="A48" s="45" t="s">
        <v>873</v>
      </c>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row>
    <row r="49" spans="1:37">
      <c r="A49" t="s">
        <v>874</v>
      </c>
      <c r="B49" s="44">
        <f>INDEX('AEO 40'!$F$17:$AK$60,MATCH($A49,'AEO 40'!$B$17:$B$60,0),MATCH(B$42,'AEO 40'!$F$1:$AK$1,0))</f>
        <v>41.799618000000002</v>
      </c>
      <c r="C49" s="44">
        <f>INDEX('AEO 40'!$F$17:$AK$60,MATCH($A49,'AEO 40'!$B$17:$B$60,0),MATCH(C$42,'AEO 40'!$F$1:$AK$1,0))</f>
        <v>43.725628</v>
      </c>
      <c r="D49" s="44">
        <f>INDEX('AEO 40'!$F$17:$AK$60,MATCH($A49,'AEO 40'!$B$17:$B$60,0),MATCH(D$42,'AEO 40'!$F$1:$AK$1,0))</f>
        <v>44.206856000000002</v>
      </c>
      <c r="E49" s="44">
        <f>INDEX('AEO 40'!$F$17:$AK$60,MATCH($A49,'AEO 40'!$B$17:$B$60,0),MATCH(E$42,'AEO 40'!$F$1:$AK$1,0))</f>
        <v>44.834556999999997</v>
      </c>
      <c r="F49" s="44">
        <f>INDEX('AEO 40'!$F$17:$AK$60,MATCH($A49,'AEO 40'!$B$17:$B$60,0),MATCH(F$42,'AEO 40'!$F$1:$AK$1,0))</f>
        <v>45.396872999999999</v>
      </c>
      <c r="G49" s="44">
        <f>INDEX('AEO 40'!$F$17:$AK$60,MATCH($A49,'AEO 40'!$B$17:$B$60,0),MATCH(G$42,'AEO 40'!$F$1:$AK$1,0))</f>
        <v>45.904418999999997</v>
      </c>
      <c r="H49" s="44">
        <f>INDEX('AEO 40'!$F$17:$AK$60,MATCH($A49,'AEO 40'!$B$17:$B$60,0),MATCH(H$42,'AEO 40'!$F$1:$AK$1,0))</f>
        <v>46.549140999999999</v>
      </c>
      <c r="I49" s="44">
        <f>INDEX('AEO 40'!$F$17:$AK$60,MATCH($A49,'AEO 40'!$B$17:$B$60,0),MATCH(I$42,'AEO 40'!$F$1:$AK$1,0))</f>
        <v>46.557521999999999</v>
      </c>
      <c r="J49" s="44">
        <f>INDEX('AEO 40'!$F$17:$AK$60,MATCH($A49,'AEO 40'!$B$17:$B$60,0),MATCH(J$42,'AEO 40'!$F$1:$AK$1,0))</f>
        <v>46.492728999999997</v>
      </c>
      <c r="K49" s="44">
        <f>INDEX('AEO 40'!$F$17:$AK$60,MATCH($A49,'AEO 40'!$B$17:$B$60,0),MATCH(K$42,'AEO 40'!$F$1:$AK$1,0))</f>
        <v>46.427345000000003</v>
      </c>
      <c r="L49" s="44">
        <f>INDEX('AEO 40'!$F$17:$AK$60,MATCH($A49,'AEO 40'!$B$17:$B$60,0),MATCH(L$42,'AEO 40'!$F$1:$AK$1,0))</f>
        <v>46.381999999999998</v>
      </c>
      <c r="M49" s="44">
        <f>INDEX('AEO 40'!$F$17:$AK$60,MATCH($A49,'AEO 40'!$B$17:$B$60,0),MATCH(M$42,'AEO 40'!$F$1:$AK$1,0))</f>
        <v>46.339816999999996</v>
      </c>
      <c r="N49" s="44">
        <f>INDEX('AEO 40'!$F$17:$AK$60,MATCH($A49,'AEO 40'!$B$17:$B$60,0),MATCH(N$42,'AEO 40'!$F$1:$AK$1,0))</f>
        <v>46.277225000000001</v>
      </c>
      <c r="O49" s="44">
        <f>INDEX('AEO 40'!$F$17:$AK$60,MATCH($A49,'AEO 40'!$B$17:$B$60,0),MATCH(O$42,'AEO 40'!$F$1:$AK$1,0))</f>
        <v>46.229134000000002</v>
      </c>
      <c r="P49" s="44">
        <f>INDEX('AEO 40'!$F$17:$AK$60,MATCH($A49,'AEO 40'!$B$17:$B$60,0),MATCH(P$42,'AEO 40'!$F$1:$AK$1,0))</f>
        <v>46.176754000000003</v>
      </c>
      <c r="Q49" s="44">
        <f>INDEX('AEO 40'!$F$17:$AK$60,MATCH($A49,'AEO 40'!$B$17:$B$60,0),MATCH(Q$42,'AEO 40'!$F$1:$AK$1,0))</f>
        <v>46.111888999999998</v>
      </c>
      <c r="R49" s="44">
        <f>INDEX('AEO 40'!$F$17:$AK$60,MATCH($A49,'AEO 40'!$B$17:$B$60,0),MATCH(R$42,'AEO 40'!$F$1:$AK$1,0))</f>
        <v>46.038218999999998</v>
      </c>
      <c r="S49" s="44">
        <f>INDEX('AEO 40'!$F$17:$AK$60,MATCH($A49,'AEO 40'!$B$17:$B$60,0),MATCH(S$42,'AEO 40'!$F$1:$AK$1,0))</f>
        <v>45.977187999999998</v>
      </c>
      <c r="T49" s="44">
        <f>INDEX('AEO 40'!$F$17:$AK$60,MATCH($A49,'AEO 40'!$B$17:$B$60,0),MATCH(T$42,'AEO 40'!$F$1:$AK$1,0))</f>
        <v>45.919724000000002</v>
      </c>
      <c r="U49" s="44">
        <f>INDEX('AEO 40'!$F$17:$AK$60,MATCH($A49,'AEO 40'!$B$17:$B$60,0),MATCH(U$42,'AEO 40'!$F$1:$AK$1,0))</f>
        <v>45.853873999999998</v>
      </c>
      <c r="V49" s="44">
        <f>INDEX('AEO 40'!$F$17:$AK$60,MATCH($A49,'AEO 40'!$B$17:$B$60,0),MATCH(V$42,'AEO 40'!$F$1:$AK$1,0))</f>
        <v>45.786766</v>
      </c>
      <c r="W49" s="44">
        <f>INDEX('AEO 40'!$F$17:$AK$60,MATCH($A49,'AEO 40'!$B$17:$B$60,0),MATCH(W$42,'AEO 40'!$F$1:$AK$1,0))</f>
        <v>45.726635000000002</v>
      </c>
      <c r="X49" s="44">
        <f>INDEX('AEO 40'!$F$17:$AK$60,MATCH($A49,'AEO 40'!$B$17:$B$60,0),MATCH(X$42,'AEO 40'!$F$1:$AK$1,0))</f>
        <v>45.664349000000001</v>
      </c>
      <c r="Y49" s="44">
        <f>INDEX('AEO 40'!$F$17:$AK$60,MATCH($A49,'AEO 40'!$B$17:$B$60,0),MATCH(Y$42,'AEO 40'!$F$1:$AK$1,0))</f>
        <v>45.600501999999999</v>
      </c>
      <c r="Z49" s="44">
        <f>INDEX('AEO 40'!$F$17:$AK$60,MATCH($A49,'AEO 40'!$B$17:$B$60,0),MATCH(Z$42,'AEO 40'!$F$1:$AK$1,0))</f>
        <v>45.544719999999998</v>
      </c>
      <c r="AA49" s="44">
        <f>INDEX('AEO 40'!$F$17:$AK$60,MATCH($A49,'AEO 40'!$B$17:$B$60,0),MATCH(AA$42,'AEO 40'!$F$1:$AK$1,0))</f>
        <v>45.488106000000002</v>
      </c>
      <c r="AB49" s="44">
        <f>INDEX('AEO 40'!$F$17:$AK$60,MATCH($A49,'AEO 40'!$B$17:$B$60,0),MATCH(AB$42,'AEO 40'!$F$1:$AK$1,0))</f>
        <v>45.432502999999997</v>
      </c>
      <c r="AC49" s="44">
        <f>INDEX('AEO 40'!$F$17:$AK$60,MATCH($A49,'AEO 40'!$B$17:$B$60,0),MATCH(AC$42,'AEO 40'!$F$1:$AK$1,0))</f>
        <v>45.378571000000001</v>
      </c>
      <c r="AD49" s="44">
        <f>INDEX('AEO 40'!$F$17:$AK$60,MATCH($A49,'AEO 40'!$B$17:$B$60,0),MATCH(AD$42,'AEO 40'!$F$1:$AK$1,0))</f>
        <v>45.317413000000002</v>
      </c>
      <c r="AE49" s="44">
        <f>INDEX('AEO 40'!$F$17:$AK$60,MATCH($A49,'AEO 40'!$B$17:$B$60,0),MATCH(AE$42,'AEO 40'!$F$1:$AK$1,0))</f>
        <v>45.261752999999999</v>
      </c>
      <c r="AF49" s="44">
        <f>INDEX('AEO 40'!$F$17:$AK$60,MATCH($A49,'AEO 40'!$B$17:$B$60,0),MATCH(AF$42,'AEO 40'!$F$1:$AK$1,0))</f>
        <v>45.207706000000002</v>
      </c>
      <c r="AG49" s="44"/>
    </row>
    <row r="50" spans="1:37">
      <c r="A50" t="s">
        <v>891</v>
      </c>
      <c r="B50" s="44">
        <f>INDEX('AEO 40'!$F$17:$AK$60,MATCH($A50,'AEO 40'!$B$17:$B$60,0),MATCH(B$42,'AEO 40'!$F$1:$AK$1,0))</f>
        <v>30.781351000000001</v>
      </c>
      <c r="C50" s="44">
        <f>INDEX('AEO 40'!$F$17:$AK$60,MATCH($A50,'AEO 40'!$B$17:$B$60,0),MATCH(C$42,'AEO 40'!$F$1:$AK$1,0))</f>
        <v>31.734869</v>
      </c>
      <c r="D50" s="44">
        <f>INDEX('AEO 40'!$F$17:$AK$60,MATCH($A50,'AEO 40'!$B$17:$B$60,0),MATCH(D$42,'AEO 40'!$F$1:$AK$1,0))</f>
        <v>32.215733</v>
      </c>
      <c r="E50" s="44">
        <f>INDEX('AEO 40'!$F$17:$AK$60,MATCH($A50,'AEO 40'!$B$17:$B$60,0),MATCH(E$42,'AEO 40'!$F$1:$AK$1,0))</f>
        <v>32.607708000000002</v>
      </c>
      <c r="F50" s="44">
        <f>INDEX('AEO 40'!$F$17:$AK$60,MATCH($A50,'AEO 40'!$B$17:$B$60,0),MATCH(F$42,'AEO 40'!$F$1:$AK$1,0))</f>
        <v>32.887383</v>
      </c>
      <c r="G50" s="44">
        <f>INDEX('AEO 40'!$F$17:$AK$60,MATCH($A50,'AEO 40'!$B$17:$B$60,0),MATCH(G$42,'AEO 40'!$F$1:$AK$1,0))</f>
        <v>33.219242000000001</v>
      </c>
      <c r="H50" s="44">
        <f>INDEX('AEO 40'!$F$17:$AK$60,MATCH($A50,'AEO 40'!$B$17:$B$60,0),MATCH(H$42,'AEO 40'!$F$1:$AK$1,0))</f>
        <v>33.306679000000003</v>
      </c>
      <c r="I50" s="44">
        <f>INDEX('AEO 40'!$F$17:$AK$60,MATCH($A50,'AEO 40'!$B$17:$B$60,0),MATCH(I$42,'AEO 40'!$F$1:$AK$1,0))</f>
        <v>33.296996999999998</v>
      </c>
      <c r="J50" s="44">
        <f>INDEX('AEO 40'!$F$17:$AK$60,MATCH($A50,'AEO 40'!$B$17:$B$60,0),MATCH(J$42,'AEO 40'!$F$1:$AK$1,0))</f>
        <v>33.293453</v>
      </c>
      <c r="K50" s="44">
        <f>INDEX('AEO 40'!$F$17:$AK$60,MATCH($A50,'AEO 40'!$B$17:$B$60,0),MATCH(K$42,'AEO 40'!$F$1:$AK$1,0))</f>
        <v>33.279564000000001</v>
      </c>
      <c r="L50" s="44">
        <f>INDEX('AEO 40'!$F$17:$AK$60,MATCH($A50,'AEO 40'!$B$17:$B$60,0),MATCH(L$42,'AEO 40'!$F$1:$AK$1,0))</f>
        <v>33.274303000000003</v>
      </c>
      <c r="M50" s="44">
        <f>INDEX('AEO 40'!$F$17:$AK$60,MATCH($A50,'AEO 40'!$B$17:$B$60,0),MATCH(M$42,'AEO 40'!$F$1:$AK$1,0))</f>
        <v>33.249251999999998</v>
      </c>
      <c r="N50" s="44">
        <f>INDEX('AEO 40'!$F$17:$AK$60,MATCH($A50,'AEO 40'!$B$17:$B$60,0),MATCH(N$42,'AEO 40'!$F$1:$AK$1,0))</f>
        <v>33.221687000000003</v>
      </c>
      <c r="O50" s="44">
        <f>INDEX('AEO 40'!$F$17:$AK$60,MATCH($A50,'AEO 40'!$B$17:$B$60,0),MATCH(O$42,'AEO 40'!$F$1:$AK$1,0))</f>
        <v>33.185428999999999</v>
      </c>
      <c r="P50" s="44">
        <f>INDEX('AEO 40'!$F$17:$AK$60,MATCH($A50,'AEO 40'!$B$17:$B$60,0),MATCH(P$42,'AEO 40'!$F$1:$AK$1,0))</f>
        <v>33.157100999999997</v>
      </c>
      <c r="Q50" s="44">
        <f>INDEX('AEO 40'!$F$17:$AK$60,MATCH($A50,'AEO 40'!$B$17:$B$60,0),MATCH(Q$42,'AEO 40'!$F$1:$AK$1,0))</f>
        <v>33.122115999999998</v>
      </c>
      <c r="R50" s="44">
        <f>INDEX('AEO 40'!$F$17:$AK$60,MATCH($A50,'AEO 40'!$B$17:$B$60,0),MATCH(R$42,'AEO 40'!$F$1:$AK$1,0))</f>
        <v>33.086300000000001</v>
      </c>
      <c r="S50" s="44">
        <f>INDEX('AEO 40'!$F$17:$AK$60,MATCH($A50,'AEO 40'!$B$17:$B$60,0),MATCH(S$42,'AEO 40'!$F$1:$AK$1,0))</f>
        <v>33.052925000000002</v>
      </c>
      <c r="T50" s="44">
        <f>INDEX('AEO 40'!$F$17:$AK$60,MATCH($A50,'AEO 40'!$B$17:$B$60,0),MATCH(T$42,'AEO 40'!$F$1:$AK$1,0))</f>
        <v>33.036205000000002</v>
      </c>
      <c r="U50" s="44">
        <f>INDEX('AEO 40'!$F$17:$AK$60,MATCH($A50,'AEO 40'!$B$17:$B$60,0),MATCH(U$42,'AEO 40'!$F$1:$AK$1,0))</f>
        <v>33.002163000000003</v>
      </c>
      <c r="V50" s="44">
        <f>INDEX('AEO 40'!$F$17:$AK$60,MATCH($A50,'AEO 40'!$B$17:$B$60,0),MATCH(V$42,'AEO 40'!$F$1:$AK$1,0))</f>
        <v>32.977539</v>
      </c>
      <c r="W50" s="44">
        <f>INDEX('AEO 40'!$F$17:$AK$60,MATCH($A50,'AEO 40'!$B$17:$B$60,0),MATCH(W$42,'AEO 40'!$F$1:$AK$1,0))</f>
        <v>32.955719000000002</v>
      </c>
      <c r="X50" s="44">
        <f>INDEX('AEO 40'!$F$17:$AK$60,MATCH($A50,'AEO 40'!$B$17:$B$60,0),MATCH(X$42,'AEO 40'!$F$1:$AK$1,0))</f>
        <v>32.935600000000001</v>
      </c>
      <c r="Y50" s="44">
        <f>INDEX('AEO 40'!$F$17:$AK$60,MATCH($A50,'AEO 40'!$B$17:$B$60,0),MATCH(Y$42,'AEO 40'!$F$1:$AK$1,0))</f>
        <v>32.913573999999997</v>
      </c>
      <c r="Z50" s="44">
        <f>INDEX('AEO 40'!$F$17:$AK$60,MATCH($A50,'AEO 40'!$B$17:$B$60,0),MATCH(Z$42,'AEO 40'!$F$1:$AK$1,0))</f>
        <v>32.894779</v>
      </c>
      <c r="AA50" s="44">
        <f>INDEX('AEO 40'!$F$17:$AK$60,MATCH($A50,'AEO 40'!$B$17:$B$60,0),MATCH(AA$42,'AEO 40'!$F$1:$AK$1,0))</f>
        <v>32.875202000000002</v>
      </c>
      <c r="AB50" s="44">
        <f>INDEX('AEO 40'!$F$17:$AK$60,MATCH($A50,'AEO 40'!$B$17:$B$60,0),MATCH(AB$42,'AEO 40'!$F$1:$AK$1,0))</f>
        <v>32.853752</v>
      </c>
      <c r="AC50" s="44">
        <f>INDEX('AEO 40'!$F$17:$AK$60,MATCH($A50,'AEO 40'!$B$17:$B$60,0),MATCH(AC$42,'AEO 40'!$F$1:$AK$1,0))</f>
        <v>32.834758999999998</v>
      </c>
      <c r="AD50" s="44">
        <f>INDEX('AEO 40'!$F$17:$AK$60,MATCH($A50,'AEO 40'!$B$17:$B$60,0),MATCH(AD$42,'AEO 40'!$F$1:$AK$1,0))</f>
        <v>32.812449999999998</v>
      </c>
      <c r="AE50" s="44">
        <f>INDEX('AEO 40'!$F$17:$AK$60,MATCH($A50,'AEO 40'!$B$17:$B$60,0),MATCH(AE$42,'AEO 40'!$F$1:$AK$1,0))</f>
        <v>32.792171000000003</v>
      </c>
      <c r="AF50" s="44">
        <f>INDEX('AEO 40'!$F$17:$AK$60,MATCH($A50,'AEO 40'!$B$17:$B$60,0),MATCH(AF$42,'AEO 40'!$F$1:$AK$1,0))</f>
        <v>32.77158</v>
      </c>
      <c r="AG50" s="44"/>
    </row>
    <row r="51" spans="1:37">
      <c r="A51" s="46" t="s">
        <v>988</v>
      </c>
      <c r="B51" s="47">
        <f>SUM(B44/B46*B49,B45/B46*B50)</f>
        <v>35.242751509262455</v>
      </c>
      <c r="C51" s="47">
        <f t="shared" ref="C51:AF51" si="19">SUM(C44/C46*C49,C45/C46*C50)</f>
        <v>36.475683568404435</v>
      </c>
      <c r="D51" s="47">
        <f t="shared" si="19"/>
        <v>37.139188391581598</v>
      </c>
      <c r="E51" s="47">
        <f t="shared" si="19"/>
        <v>37.573551040908924</v>
      </c>
      <c r="F51" s="47">
        <f t="shared" si="19"/>
        <v>37.886712394921958</v>
      </c>
      <c r="G51" s="47">
        <f t="shared" si="19"/>
        <v>38.230509600699961</v>
      </c>
      <c r="H51" s="47">
        <f t="shared" si="19"/>
        <v>38.525182435548174</v>
      </c>
      <c r="I51" s="47">
        <f t="shared" si="19"/>
        <v>38.523768560031357</v>
      </c>
      <c r="J51" s="47">
        <f t="shared" si="19"/>
        <v>38.492874275098863</v>
      </c>
      <c r="K51" s="47">
        <f t="shared" si="19"/>
        <v>38.464891840361503</v>
      </c>
      <c r="L51" s="47">
        <f t="shared" si="19"/>
        <v>38.519429037515962</v>
      </c>
      <c r="M51" s="47">
        <f t="shared" si="19"/>
        <v>38.48951016930063</v>
      </c>
      <c r="N51" s="47">
        <f t="shared" si="19"/>
        <v>38.456319269641085</v>
      </c>
      <c r="O51" s="47">
        <f t="shared" si="19"/>
        <v>38.420314114419391</v>
      </c>
      <c r="P51" s="47">
        <f t="shared" si="19"/>
        <v>38.404138067396595</v>
      </c>
      <c r="Q51" s="47">
        <f t="shared" si="19"/>
        <v>38.323166670709242</v>
      </c>
      <c r="R51" s="47">
        <f t="shared" si="19"/>
        <v>38.239923046148803</v>
      </c>
      <c r="S51" s="47">
        <f t="shared" si="19"/>
        <v>38.17830989951451</v>
      </c>
      <c r="T51" s="47">
        <f t="shared" si="19"/>
        <v>38.132549843684103</v>
      </c>
      <c r="U51" s="47">
        <f t="shared" si="19"/>
        <v>38.055832793451806</v>
      </c>
      <c r="V51" s="47">
        <f>SUM(V44/V46*V49,V45/V46*V50)</f>
        <v>37.99280849581406</v>
      </c>
      <c r="W51" s="47">
        <f t="shared" si="19"/>
        <v>37.937048363847381</v>
      </c>
      <c r="X51" s="47">
        <f t="shared" si="19"/>
        <v>37.875130409251085</v>
      </c>
      <c r="Y51" s="47">
        <f t="shared" si="19"/>
        <v>37.81559038687552</v>
      </c>
      <c r="Z51" s="47">
        <f t="shared" si="19"/>
        <v>37.766269448912446</v>
      </c>
      <c r="AA51" s="47">
        <f t="shared" si="19"/>
        <v>37.724640263314726</v>
      </c>
      <c r="AB51" s="47">
        <f t="shared" si="19"/>
        <v>37.665616214432262</v>
      </c>
      <c r="AC51" s="47">
        <f t="shared" si="19"/>
        <v>37.610228489359017</v>
      </c>
      <c r="AD51" s="47">
        <f t="shared" si="19"/>
        <v>37.544529992321401</v>
      </c>
      <c r="AE51" s="47">
        <f t="shared" si="19"/>
        <v>37.492850541875626</v>
      </c>
      <c r="AF51" s="47">
        <f t="shared" si="19"/>
        <v>37.441127639445035</v>
      </c>
      <c r="AG51" s="47"/>
    </row>
    <row r="52" spans="1:37">
      <c r="A52" s="38" t="s">
        <v>984</v>
      </c>
      <c r="B52" s="1">
        <f>B47</f>
        <v>2020</v>
      </c>
      <c r="C52" s="1">
        <f t="shared" ref="C52:AF52" si="20">C47</f>
        <v>2021</v>
      </c>
      <c r="D52" s="1">
        <f t="shared" si="20"/>
        <v>2022</v>
      </c>
      <c r="E52" s="1">
        <f t="shared" si="20"/>
        <v>2023</v>
      </c>
      <c r="F52" s="1">
        <f t="shared" si="20"/>
        <v>2024</v>
      </c>
      <c r="G52" s="1">
        <f t="shared" si="20"/>
        <v>2025</v>
      </c>
      <c r="H52" s="1">
        <f t="shared" si="20"/>
        <v>2026</v>
      </c>
      <c r="I52" s="1">
        <f t="shared" si="20"/>
        <v>2027</v>
      </c>
      <c r="J52" s="1">
        <f t="shared" si="20"/>
        <v>2028</v>
      </c>
      <c r="K52" s="1">
        <f t="shared" si="20"/>
        <v>2029</v>
      </c>
      <c r="L52" s="1">
        <f t="shared" si="20"/>
        <v>2030</v>
      </c>
      <c r="M52" s="1">
        <f t="shared" si="20"/>
        <v>2031</v>
      </c>
      <c r="N52" s="1">
        <f t="shared" si="20"/>
        <v>2032</v>
      </c>
      <c r="O52" s="1">
        <f t="shared" si="20"/>
        <v>2033</v>
      </c>
      <c r="P52" s="1">
        <f t="shared" si="20"/>
        <v>2034</v>
      </c>
      <c r="Q52" s="1">
        <f t="shared" si="20"/>
        <v>2035</v>
      </c>
      <c r="R52" s="1">
        <f t="shared" si="20"/>
        <v>2036</v>
      </c>
      <c r="S52" s="1">
        <f t="shared" si="20"/>
        <v>2037</v>
      </c>
      <c r="T52" s="1">
        <f t="shared" si="20"/>
        <v>2038</v>
      </c>
      <c r="U52" s="1">
        <f t="shared" si="20"/>
        <v>2039</v>
      </c>
      <c r="V52" s="1">
        <f t="shared" si="20"/>
        <v>2040</v>
      </c>
      <c r="W52" s="1">
        <f t="shared" si="20"/>
        <v>2041</v>
      </c>
      <c r="X52" s="1">
        <f t="shared" si="20"/>
        <v>2042</v>
      </c>
      <c r="Y52" s="1">
        <f t="shared" si="20"/>
        <v>2043</v>
      </c>
      <c r="Z52" s="1">
        <f t="shared" si="20"/>
        <v>2044</v>
      </c>
      <c r="AA52" s="1">
        <f t="shared" si="20"/>
        <v>2045</v>
      </c>
      <c r="AB52" s="1">
        <f t="shared" si="20"/>
        <v>2046</v>
      </c>
      <c r="AC52" s="1">
        <f t="shared" si="20"/>
        <v>2047</v>
      </c>
      <c r="AD52" s="1">
        <f t="shared" si="20"/>
        <v>2048</v>
      </c>
      <c r="AE52" s="1">
        <f t="shared" si="20"/>
        <v>2049</v>
      </c>
      <c r="AF52" s="1">
        <f t="shared" si="20"/>
        <v>2050</v>
      </c>
      <c r="AG52" s="1"/>
    </row>
    <row r="53" spans="1:37">
      <c r="A53" s="45" t="s">
        <v>985</v>
      </c>
    </row>
    <row r="54" spans="1:37">
      <c r="A54" s="23" t="s">
        <v>73</v>
      </c>
      <c r="B54" s="44">
        <f>INDEX('AEO 7'!$C$18:$AH$85,MATCH($A54,'AEO 7'!$A$18:$A$85,0),MATCH(B$42,'AEO 7'!$C$1:$AH$1,0))</f>
        <v>35.306621999999997</v>
      </c>
      <c r="C54" s="44">
        <f>INDEX('AEO 7'!$C$18:$AH$85,MATCH($A54,'AEO 7'!$A$18:$A$85,0),MATCH(C$42,'AEO 7'!$C$1:$AH$1,0))</f>
        <v>36.467899000000003</v>
      </c>
      <c r="D54" s="44">
        <f>INDEX('AEO 7'!$C$18:$AH$85,MATCH($A54,'AEO 7'!$A$18:$A$85,0),MATCH(D$42,'AEO 7'!$C$1:$AH$1,0))</f>
        <v>37.145805000000003</v>
      </c>
      <c r="E54" s="44">
        <f>INDEX('AEO 7'!$C$18:$AH$85,MATCH($A54,'AEO 7'!$A$18:$A$85,0),MATCH(E$42,'AEO 7'!$C$1:$AH$1,0))</f>
        <v>37.564754000000001</v>
      </c>
      <c r="F54" s="44">
        <f>INDEX('AEO 7'!$C$18:$AH$85,MATCH($A54,'AEO 7'!$A$18:$A$85,0),MATCH(F$42,'AEO 7'!$C$1:$AH$1,0))</f>
        <v>37.869587000000003</v>
      </c>
      <c r="G54" s="44">
        <f>INDEX('AEO 7'!$C$18:$AH$85,MATCH($A54,'AEO 7'!$A$18:$A$85,0),MATCH(G$42,'AEO 7'!$C$1:$AH$1,0))</f>
        <v>38.261166000000003</v>
      </c>
      <c r="H54" s="44">
        <f>INDEX('AEO 7'!$C$18:$AH$85,MATCH($A54,'AEO 7'!$A$18:$A$85,0),MATCH(H$42,'AEO 7'!$C$1:$AH$1,0))</f>
        <v>38.678328999999998</v>
      </c>
      <c r="I54" s="44">
        <f>INDEX('AEO 7'!$C$18:$AH$85,MATCH($A54,'AEO 7'!$A$18:$A$85,0),MATCH(I$42,'AEO 7'!$C$1:$AH$1,0))</f>
        <v>38.782119999999999</v>
      </c>
      <c r="J54" s="44">
        <f>INDEX('AEO 7'!$C$18:$AH$85,MATCH($A54,'AEO 7'!$A$18:$A$85,0),MATCH(J$42,'AEO 7'!$C$1:$AH$1,0))</f>
        <v>38.833714000000001</v>
      </c>
      <c r="K54" s="44">
        <f>INDEX('AEO 7'!$C$18:$AH$85,MATCH($A54,'AEO 7'!$A$18:$A$85,0),MATCH(K$42,'AEO 7'!$C$1:$AH$1,0))</f>
        <v>38.876083000000001</v>
      </c>
      <c r="L54" s="44">
        <f>INDEX('AEO 7'!$C$18:$AH$85,MATCH($A54,'AEO 7'!$A$18:$A$85,0),MATCH(L$42,'AEO 7'!$C$1:$AH$1,0))</f>
        <v>39.031016999999999</v>
      </c>
      <c r="M54" s="44">
        <f>INDEX('AEO 7'!$C$18:$AH$85,MATCH($A54,'AEO 7'!$A$18:$A$85,0),MATCH(M$42,'AEO 7'!$C$1:$AH$1,0))</f>
        <v>39.097121999999999</v>
      </c>
      <c r="N54" s="44">
        <f>INDEX('AEO 7'!$C$18:$AH$85,MATCH($A54,'AEO 7'!$A$18:$A$85,0),MATCH(N$42,'AEO 7'!$C$1:$AH$1,0))</f>
        <v>39.178814000000003</v>
      </c>
      <c r="O54" s="44">
        <f>INDEX('AEO 7'!$C$18:$AH$85,MATCH($A54,'AEO 7'!$A$18:$A$85,0),MATCH(O$42,'AEO 7'!$C$1:$AH$1,0))</f>
        <v>39.263396999999998</v>
      </c>
      <c r="P54" s="44">
        <f>INDEX('AEO 7'!$C$18:$AH$85,MATCH($A54,'AEO 7'!$A$18:$A$85,0),MATCH(P$42,'AEO 7'!$C$1:$AH$1,0))</f>
        <v>39.380603999999998</v>
      </c>
      <c r="Q54" s="44">
        <f>INDEX('AEO 7'!$C$18:$AH$85,MATCH($A54,'AEO 7'!$A$18:$A$85,0),MATCH(Q$42,'AEO 7'!$C$1:$AH$1,0))</f>
        <v>39.428646000000001</v>
      </c>
      <c r="R54" s="44">
        <f>INDEX('AEO 7'!$C$18:$AH$85,MATCH($A54,'AEO 7'!$A$18:$A$85,0),MATCH(R$42,'AEO 7'!$C$1:$AH$1,0))</f>
        <v>39.476784000000002</v>
      </c>
      <c r="S54" s="44">
        <f>INDEX('AEO 7'!$C$18:$AH$85,MATCH($A54,'AEO 7'!$A$18:$A$85,0),MATCH(S$42,'AEO 7'!$C$1:$AH$1,0))</f>
        <v>39.553840999999998</v>
      </c>
      <c r="T54" s="44">
        <f>INDEX('AEO 7'!$C$18:$AH$85,MATCH($A54,'AEO 7'!$A$18:$A$85,0),MATCH(T$42,'AEO 7'!$C$1:$AH$1,0))</f>
        <v>39.655147999999997</v>
      </c>
      <c r="U54" s="44">
        <f>INDEX('AEO 7'!$C$18:$AH$85,MATCH($A54,'AEO 7'!$A$18:$A$85,0),MATCH(U$42,'AEO 7'!$C$1:$AH$1,0))</f>
        <v>39.718604999999997</v>
      </c>
      <c r="V54" s="44">
        <f>INDEX('AEO 7'!$C$18:$AH$85,MATCH($A54,'AEO 7'!$A$18:$A$85,0),MATCH(V$42,'AEO 7'!$C$1:$AH$1,0))</f>
        <v>39.800255</v>
      </c>
      <c r="W54" s="44">
        <f>INDEX('AEO 7'!$C$18:$AH$85,MATCH($A54,'AEO 7'!$A$18:$A$85,0),MATCH(W$42,'AEO 7'!$C$1:$AH$1,0))</f>
        <v>39.857684999999996</v>
      </c>
      <c r="X54" s="44">
        <f>INDEX('AEO 7'!$C$18:$AH$85,MATCH($A54,'AEO 7'!$A$18:$A$85,0),MATCH(X$42,'AEO 7'!$C$1:$AH$1,0))</f>
        <v>39.902507999999997</v>
      </c>
      <c r="Y54" s="44">
        <f>INDEX('AEO 7'!$C$18:$AH$85,MATCH($A54,'AEO 7'!$A$18:$A$85,0),MATCH(Y$42,'AEO 7'!$C$1:$AH$1,0))</f>
        <v>39.954895</v>
      </c>
      <c r="Z54" s="44">
        <f>INDEX('AEO 7'!$C$18:$AH$85,MATCH($A54,'AEO 7'!$A$18:$A$85,0),MATCH(Z$42,'AEO 7'!$C$1:$AH$1,0))</f>
        <v>40.024872000000002</v>
      </c>
      <c r="AA54" s="44">
        <f>INDEX('AEO 7'!$C$18:$AH$85,MATCH($A54,'AEO 7'!$A$18:$A$85,0),MATCH(AA$42,'AEO 7'!$C$1:$AH$1,0))</f>
        <v>40.112934000000003</v>
      </c>
      <c r="AB54" s="44">
        <f>INDEX('AEO 7'!$C$18:$AH$85,MATCH($A54,'AEO 7'!$A$18:$A$85,0),MATCH(AB$42,'AEO 7'!$C$1:$AH$1,0))</f>
        <v>40.181061</v>
      </c>
      <c r="AC54" s="44">
        <f>INDEX('AEO 7'!$C$18:$AH$85,MATCH($A54,'AEO 7'!$A$18:$A$85,0),MATCH(AC$42,'AEO 7'!$C$1:$AH$1,0))</f>
        <v>40.254047</v>
      </c>
      <c r="AD54" s="44">
        <f>INDEX('AEO 7'!$C$18:$AH$85,MATCH($A54,'AEO 7'!$A$18:$A$85,0),MATCH(AD$42,'AEO 7'!$C$1:$AH$1,0))</f>
        <v>40.320404000000003</v>
      </c>
      <c r="AE54" s="44">
        <f>INDEX('AEO 7'!$C$18:$AH$85,MATCH($A54,'AEO 7'!$A$18:$A$85,0),MATCH(AE$42,'AEO 7'!$C$1:$AH$1,0))</f>
        <v>40.416508</v>
      </c>
      <c r="AF54" s="44">
        <f>INDEX('AEO 7'!$C$18:$AH$85,MATCH($A54,'AEO 7'!$A$18:$A$85,0),MATCH(AF$42,'AEO 7'!$C$1:$AH$1,0))</f>
        <v>40.521500000000003</v>
      </c>
      <c r="AG54" s="44"/>
    </row>
    <row r="55" spans="1:37">
      <c r="A55" s="23" t="s">
        <v>67</v>
      </c>
      <c r="B55" s="44">
        <f>INDEX('AEO 7'!$C$18:$AH$85,MATCH($A55,'AEO 7'!$A$18:$A$85,0),MATCH(B$42,'AEO 7'!$C$1:$AH$1,0))</f>
        <v>28.801698999999999</v>
      </c>
      <c r="C55" s="44">
        <f>INDEX('AEO 7'!$C$18:$AH$85,MATCH($A55,'AEO 7'!$A$18:$A$85,0),MATCH(C$42,'AEO 7'!$C$1:$AH$1,0))</f>
        <v>29.748508000000001</v>
      </c>
      <c r="D55" s="44">
        <f>INDEX('AEO 7'!$C$18:$AH$85,MATCH($A55,'AEO 7'!$A$18:$A$85,0),MATCH(D$42,'AEO 7'!$C$1:$AH$1,0))</f>
        <v>30.302168000000002</v>
      </c>
      <c r="E55" s="44">
        <f>INDEX('AEO 7'!$C$18:$AH$85,MATCH($A55,'AEO 7'!$A$18:$A$85,0),MATCH(E$42,'AEO 7'!$C$1:$AH$1,0))</f>
        <v>30.643736000000001</v>
      </c>
      <c r="F55" s="44">
        <f>INDEX('AEO 7'!$C$18:$AH$85,MATCH($A55,'AEO 7'!$A$18:$A$85,0),MATCH(F$42,'AEO 7'!$C$1:$AH$1,0))</f>
        <v>30.892097</v>
      </c>
      <c r="G55" s="44">
        <f>INDEX('AEO 7'!$C$18:$AH$85,MATCH($A55,'AEO 7'!$A$18:$A$85,0),MATCH(G$42,'AEO 7'!$C$1:$AH$1,0))</f>
        <v>31.211321000000002</v>
      </c>
      <c r="H55" s="44">
        <f>INDEX('AEO 7'!$C$18:$AH$85,MATCH($A55,'AEO 7'!$A$18:$A$85,0),MATCH(H$42,'AEO 7'!$C$1:$AH$1,0))</f>
        <v>31.551421999999999</v>
      </c>
      <c r="I55" s="44">
        <f>INDEX('AEO 7'!$C$18:$AH$85,MATCH($A55,'AEO 7'!$A$18:$A$85,0),MATCH(I$42,'AEO 7'!$C$1:$AH$1,0))</f>
        <v>31.636091</v>
      </c>
      <c r="J55" s="44">
        <f>INDEX('AEO 7'!$C$18:$AH$85,MATCH($A55,'AEO 7'!$A$18:$A$85,0),MATCH(J$42,'AEO 7'!$C$1:$AH$1,0))</f>
        <v>31.678196</v>
      </c>
      <c r="K55" s="44">
        <f>INDEX('AEO 7'!$C$18:$AH$85,MATCH($A55,'AEO 7'!$A$18:$A$85,0),MATCH(K$42,'AEO 7'!$C$1:$AH$1,0))</f>
        <v>31.712803000000001</v>
      </c>
      <c r="L55" s="44">
        <f>INDEX('AEO 7'!$C$18:$AH$85,MATCH($A55,'AEO 7'!$A$18:$A$85,0),MATCH(L$42,'AEO 7'!$C$1:$AH$1,0))</f>
        <v>31.839462000000001</v>
      </c>
      <c r="M55" s="44">
        <f>INDEX('AEO 7'!$C$18:$AH$85,MATCH($A55,'AEO 7'!$A$18:$A$85,0),MATCH(M$42,'AEO 7'!$C$1:$AH$1,0))</f>
        <v>31.893412000000001</v>
      </c>
      <c r="N55" s="44">
        <f>INDEX('AEO 7'!$C$18:$AH$85,MATCH($A55,'AEO 7'!$A$18:$A$85,0),MATCH(N$42,'AEO 7'!$C$1:$AH$1,0))</f>
        <v>31.960094000000002</v>
      </c>
      <c r="O55" s="44">
        <f>INDEX('AEO 7'!$C$18:$AH$85,MATCH($A55,'AEO 7'!$A$18:$A$85,0),MATCH(O$42,'AEO 7'!$C$1:$AH$1,0))</f>
        <v>32.029114</v>
      </c>
      <c r="P55" s="44">
        <f>INDEX('AEO 7'!$C$18:$AH$85,MATCH($A55,'AEO 7'!$A$18:$A$85,0),MATCH(P$42,'AEO 7'!$C$1:$AH$1,0))</f>
        <v>32.124813000000003</v>
      </c>
      <c r="Q55" s="44">
        <f>INDEX('AEO 7'!$C$18:$AH$85,MATCH($A55,'AEO 7'!$A$18:$A$85,0),MATCH(Q$42,'AEO 7'!$C$1:$AH$1,0))</f>
        <v>32.163910000000001</v>
      </c>
      <c r="R55" s="44">
        <f>INDEX('AEO 7'!$C$18:$AH$85,MATCH($A55,'AEO 7'!$A$18:$A$85,0),MATCH(R$42,'AEO 7'!$C$1:$AH$1,0))</f>
        <v>32.203082999999999</v>
      </c>
      <c r="S55" s="44">
        <f>INDEX('AEO 7'!$C$18:$AH$85,MATCH($A55,'AEO 7'!$A$18:$A$85,0),MATCH(S$42,'AEO 7'!$C$1:$AH$1,0))</f>
        <v>32.265900000000002</v>
      </c>
      <c r="T55" s="44">
        <f>INDEX('AEO 7'!$C$18:$AH$85,MATCH($A55,'AEO 7'!$A$18:$A$85,0),MATCH(T$42,'AEO 7'!$C$1:$AH$1,0))</f>
        <v>32.348514999999999</v>
      </c>
      <c r="U55" s="44">
        <f>INDEX('AEO 7'!$C$18:$AH$85,MATCH($A55,'AEO 7'!$A$18:$A$85,0),MATCH(U$42,'AEO 7'!$C$1:$AH$1,0))</f>
        <v>32.400196000000001</v>
      </c>
      <c r="V55" s="44">
        <f>INDEX('AEO 7'!$C$18:$AH$85,MATCH($A55,'AEO 7'!$A$18:$A$85,0),MATCH(V$42,'AEO 7'!$C$1:$AH$1,0))</f>
        <v>32.466754999999999</v>
      </c>
      <c r="W55" s="44">
        <f>INDEX('AEO 7'!$C$18:$AH$85,MATCH($A55,'AEO 7'!$A$18:$A$85,0),MATCH(W$42,'AEO 7'!$C$1:$AH$1,0))</f>
        <v>32.513561000000003</v>
      </c>
      <c r="X55" s="44">
        <f>INDEX('AEO 7'!$C$18:$AH$85,MATCH($A55,'AEO 7'!$A$18:$A$85,0),MATCH(X$42,'AEO 7'!$C$1:$AH$1,0))</f>
        <v>32.550055999999998</v>
      </c>
      <c r="Y55" s="44">
        <f>INDEX('AEO 7'!$C$18:$AH$85,MATCH($A55,'AEO 7'!$A$18:$A$85,0),MATCH(Y$42,'AEO 7'!$C$1:$AH$1,0))</f>
        <v>32.592742999999999</v>
      </c>
      <c r="Z55" s="44">
        <f>INDEX('AEO 7'!$C$18:$AH$85,MATCH($A55,'AEO 7'!$A$18:$A$85,0),MATCH(Z$42,'AEO 7'!$C$1:$AH$1,0))</f>
        <v>32.649788000000001</v>
      </c>
      <c r="AA55" s="44">
        <f>INDEX('AEO 7'!$C$18:$AH$85,MATCH($A55,'AEO 7'!$A$18:$A$85,0),MATCH(AA$42,'AEO 7'!$C$1:$AH$1,0))</f>
        <v>32.721618999999997</v>
      </c>
      <c r="AB55" s="44">
        <f>INDEX('AEO 7'!$C$18:$AH$85,MATCH($A55,'AEO 7'!$A$18:$A$85,0),MATCH(AB$42,'AEO 7'!$C$1:$AH$1,0))</f>
        <v>32.77713</v>
      </c>
      <c r="AC55" s="44">
        <f>INDEX('AEO 7'!$C$18:$AH$85,MATCH($A55,'AEO 7'!$A$18:$A$85,0),MATCH(AC$42,'AEO 7'!$C$1:$AH$1,0))</f>
        <v>32.836616999999997</v>
      </c>
      <c r="AD55" s="44">
        <f>INDEX('AEO 7'!$C$18:$AH$85,MATCH($A55,'AEO 7'!$A$18:$A$85,0),MATCH(AD$42,'AEO 7'!$C$1:$AH$1,0))</f>
        <v>32.890667000000001</v>
      </c>
      <c r="AE55" s="44">
        <f>INDEX('AEO 7'!$C$18:$AH$85,MATCH($A55,'AEO 7'!$A$18:$A$85,0),MATCH(AE$42,'AEO 7'!$C$1:$AH$1,0))</f>
        <v>32.969020999999998</v>
      </c>
      <c r="AF55" s="44">
        <f>INDEX('AEO 7'!$C$18:$AH$85,MATCH($A55,'AEO 7'!$A$18:$A$85,0),MATCH(AF$42,'AEO 7'!$C$1:$AH$1,0))</f>
        <v>33.054625999999999</v>
      </c>
      <c r="AG55" s="44"/>
    </row>
    <row r="56" spans="1:37">
      <c r="A56" s="46" t="s">
        <v>986</v>
      </c>
      <c r="B56" s="50">
        <f>B55/B54</f>
        <v>0.81575912303363374</v>
      </c>
      <c r="C56" s="50">
        <f t="shared" ref="C56:AF56" si="21">C55/C54</f>
        <v>0.81574504744570009</v>
      </c>
      <c r="D56" s="50">
        <f t="shared" si="21"/>
        <v>0.81576285666712567</v>
      </c>
      <c r="E56" s="50">
        <f t="shared" si="21"/>
        <v>0.81575766475137834</v>
      </c>
      <c r="F56" s="50">
        <f t="shared" si="21"/>
        <v>0.81574950896612619</v>
      </c>
      <c r="G56" s="50">
        <f t="shared" si="21"/>
        <v>0.81574411506434485</v>
      </c>
      <c r="H56" s="50">
        <f t="shared" si="21"/>
        <v>0.81573901499209034</v>
      </c>
      <c r="I56" s="50">
        <f t="shared" si="21"/>
        <v>0.81573908285570773</v>
      </c>
      <c r="J56" s="50">
        <f t="shared" si="21"/>
        <v>0.81573954013257655</v>
      </c>
      <c r="K56" s="50">
        <f t="shared" si="21"/>
        <v>0.8157406958926392</v>
      </c>
      <c r="L56" s="50">
        <f t="shared" si="21"/>
        <v>0.81574769112472789</v>
      </c>
      <c r="M56" s="50">
        <f t="shared" si="21"/>
        <v>0.81574833052929063</v>
      </c>
      <c r="N56" s="50">
        <f t="shared" si="21"/>
        <v>0.81574939966278714</v>
      </c>
      <c r="O56" s="50">
        <f t="shared" si="21"/>
        <v>0.81574994644503129</v>
      </c>
      <c r="P56" s="50">
        <f t="shared" si="21"/>
        <v>0.81575216571081555</v>
      </c>
      <c r="Q56" s="50">
        <f t="shared" si="21"/>
        <v>0.81574979774857093</v>
      </c>
      <c r="R56" s="50">
        <f t="shared" si="21"/>
        <v>0.81574737698997968</v>
      </c>
      <c r="S56" s="50">
        <f t="shared" si="21"/>
        <v>0.81574631399261588</v>
      </c>
      <c r="T56" s="50">
        <f t="shared" si="21"/>
        <v>0.81574566308515606</v>
      </c>
      <c r="U56" s="50">
        <f t="shared" si="21"/>
        <v>0.81574355393398146</v>
      </c>
      <c r="V56" s="50">
        <f t="shared" si="21"/>
        <v>0.8157423865751614</v>
      </c>
      <c r="W56" s="50">
        <f t="shared" si="21"/>
        <v>0.8157413306869179</v>
      </c>
      <c r="X56" s="50">
        <f t="shared" si="21"/>
        <v>0.81573960213227703</v>
      </c>
      <c r="Y56" s="50">
        <f t="shared" si="21"/>
        <v>0.81573842203815072</v>
      </c>
      <c r="Z56" s="50">
        <f t="shared" si="21"/>
        <v>0.81573747443839417</v>
      </c>
      <c r="AA56" s="50">
        <f t="shared" si="21"/>
        <v>0.81573736291640986</v>
      </c>
      <c r="AB56" s="50">
        <f t="shared" si="21"/>
        <v>0.81573580150111014</v>
      </c>
      <c r="AC56" s="50">
        <f t="shared" si="21"/>
        <v>0.81573455210602797</v>
      </c>
      <c r="AD56" s="50">
        <f t="shared" si="21"/>
        <v>0.81573257549701128</v>
      </c>
      <c r="AE56" s="50">
        <f t="shared" si="21"/>
        <v>0.81573155701625677</v>
      </c>
      <c r="AF56" s="50">
        <f t="shared" si="21"/>
        <v>0.81573056278765588</v>
      </c>
      <c r="AG56" s="50"/>
    </row>
    <row r="57" spans="1:37">
      <c r="B57" s="48"/>
    </row>
    <row r="58" spans="1:37">
      <c r="A58" s="51" t="s">
        <v>987</v>
      </c>
      <c r="B58" s="52">
        <f>B51*B56</f>
        <v>28.749596064488212</v>
      </c>
      <c r="C58" s="52">
        <f t="shared" ref="C58:AF58" si="22">C51*C56</f>
        <v>29.754858223122419</v>
      </c>
      <c r="D58" s="52">
        <f>D51*D56</f>
        <v>30.296770416615157</v>
      </c>
      <c r="E58" s="52">
        <f t="shared" si="22"/>
        <v>30.650912253548587</v>
      </c>
      <c r="F58" s="52">
        <f>F51*F56</f>
        <v>30.906067032498434</v>
      </c>
      <c r="G58" s="52">
        <f t="shared" si="22"/>
        <v>31.186313222681928</v>
      </c>
      <c r="H58" s="52">
        <f t="shared" si="22"/>
        <v>31.426494372364647</v>
      </c>
      <c r="I58" s="52">
        <f t="shared" si="22"/>
        <v>31.425343633305527</v>
      </c>
      <c r="J58" s="52">
        <f t="shared" si="22"/>
        <v>31.400159559550232</v>
      </c>
      <c r="K58" s="52">
        <f t="shared" si="22"/>
        <v>31.377377637291591</v>
      </c>
      <c r="L58" s="52">
        <f t="shared" si="22"/>
        <v>31.422135300796445</v>
      </c>
      <c r="M58" s="52">
        <f t="shared" si="22"/>
        <v>31.397753663497141</v>
      </c>
      <c r="N58" s="52">
        <f t="shared" si="22"/>
        <v>31.370719357450188</v>
      </c>
      <c r="O58" s="52">
        <f t="shared" si="22"/>
        <v>31.341369181238896</v>
      </c>
      <c r="P58" s="52">
        <f t="shared" si="22"/>
        <v>31.328258800735945</v>
      </c>
      <c r="Q58" s="52">
        <f t="shared" si="22"/>
        <v>31.262115460715837</v>
      </c>
      <c r="R58" s="52">
        <f t="shared" si="22"/>
        <v>31.19411692119456</v>
      </c>
      <c r="S58" s="52">
        <f t="shared" si="22"/>
        <v>31.143815574996758</v>
      </c>
      <c r="T58" s="52">
        <f t="shared" si="22"/>
        <v>31.106462157363854</v>
      </c>
      <c r="U58" s="52">
        <f t="shared" si="22"/>
        <v>31.043800290847734</v>
      </c>
      <c r="V58" s="52">
        <f t="shared" si="22"/>
        <v>30.992344275068429</v>
      </c>
      <c r="W58" s="52">
        <f t="shared" si="22"/>
        <v>30.946818314658824</v>
      </c>
      <c r="X58" s="52">
        <f t="shared" si="22"/>
        <v>30.896243810750587</v>
      </c>
      <c r="Y58" s="52">
        <f t="shared" si="22"/>
        <v>30.847630030630899</v>
      </c>
      <c r="Z58" s="52">
        <f t="shared" si="22"/>
        <v>30.807361259215725</v>
      </c>
      <c r="AA58" s="52">
        <f t="shared" si="22"/>
        <v>30.773398565366573</v>
      </c>
      <c r="AB58" s="52">
        <f t="shared" si="22"/>
        <v>30.725191631713113</v>
      </c>
      <c r="AC58" s="52">
        <f t="shared" si="22"/>
        <v>30.67996289137265</v>
      </c>
      <c r="AD58" s="52">
        <f t="shared" si="22"/>
        <v>30.626296146461122</v>
      </c>
      <c r="AE58" s="52">
        <f t="shared" si="22"/>
        <v>30.58410134950201</v>
      </c>
      <c r="AF58" s="52">
        <f t="shared" si="22"/>
        <v>30.541872120728957</v>
      </c>
      <c r="AG58" s="52"/>
    </row>
    <row r="61" spans="1:37">
      <c r="A61" s="2" t="s">
        <v>1098</v>
      </c>
    </row>
    <row r="62" spans="1:37">
      <c r="D62" s="38" t="s">
        <v>990</v>
      </c>
      <c r="E62" s="1">
        <v>2020</v>
      </c>
      <c r="F62" s="1">
        <v>2021</v>
      </c>
      <c r="G62" s="1">
        <v>2022</v>
      </c>
      <c r="H62" s="1">
        <v>2023</v>
      </c>
      <c r="I62" s="1">
        <v>2024</v>
      </c>
      <c r="J62" s="1">
        <v>2025</v>
      </c>
      <c r="K62" s="1">
        <v>2026</v>
      </c>
      <c r="L62" s="1">
        <v>2027</v>
      </c>
      <c r="M62" s="1">
        <v>2028</v>
      </c>
      <c r="N62" s="1">
        <v>2029</v>
      </c>
      <c r="O62" s="1">
        <v>2030</v>
      </c>
      <c r="P62" s="1">
        <v>2031</v>
      </c>
      <c r="Q62" s="1">
        <v>2032</v>
      </c>
      <c r="R62" s="1">
        <v>2033</v>
      </c>
      <c r="S62" s="1">
        <v>2034</v>
      </c>
      <c r="T62" s="1">
        <v>2035</v>
      </c>
      <c r="U62" s="1">
        <v>2036</v>
      </c>
      <c r="V62" s="1">
        <v>2037</v>
      </c>
      <c r="W62" s="1">
        <v>2038</v>
      </c>
      <c r="X62" s="1">
        <v>2039</v>
      </c>
      <c r="Y62" s="1">
        <v>2040</v>
      </c>
      <c r="Z62" s="1">
        <v>2041</v>
      </c>
      <c r="AA62" s="1">
        <v>2042</v>
      </c>
      <c r="AB62" s="1">
        <v>2043</v>
      </c>
      <c r="AC62" s="1">
        <v>2044</v>
      </c>
      <c r="AD62" s="1">
        <v>2045</v>
      </c>
      <c r="AE62" s="1">
        <v>2046</v>
      </c>
      <c r="AF62" s="1">
        <v>2047</v>
      </c>
      <c r="AG62" s="1">
        <v>2048</v>
      </c>
      <c r="AH62" s="1">
        <v>2049</v>
      </c>
      <c r="AI62" s="1">
        <v>2050</v>
      </c>
      <c r="AJ62" s="1"/>
    </row>
    <row r="63" spans="1:37">
      <c r="C63" s="55" t="s">
        <v>836</v>
      </c>
      <c r="D63" t="s">
        <v>989</v>
      </c>
      <c r="E63" s="59">
        <f>INDEX('AEO 7'!$C$18:$AH$28,MATCH($C$63,'AEO 7'!$A$18:$A$28,0),MATCH(E$62,'AEO 7'!$C$13:$AH$13,0))*10^9</f>
        <v>24970692000</v>
      </c>
      <c r="F63" s="59">
        <f>INDEX('AEO 7'!$C$18:$AH$28,MATCH($C$63,'AEO 7'!$A$18:$A$28,0),MATCH(F$62,'AEO 7'!$C$13:$AH$13,0))*10^9</f>
        <v>29653244000</v>
      </c>
      <c r="G63" s="59">
        <f>INDEX('AEO 7'!$C$18:$AH$28,MATCH($C$63,'AEO 7'!$A$18:$A$28,0),MATCH(G$62,'AEO 7'!$C$13:$AH$13,0))*10^9</f>
        <v>33486446000</v>
      </c>
      <c r="H63" s="59">
        <f>INDEX('AEO 7'!$C$18:$AH$28,MATCH($C$63,'AEO 7'!$A$18:$A$28,0),MATCH(H$62,'AEO 7'!$C$13:$AH$13,0))*10^9</f>
        <v>36386101000</v>
      </c>
      <c r="I63" s="59">
        <f>INDEX('AEO 7'!$C$18:$AH$28,MATCH($C$63,'AEO 7'!$A$18:$A$28,0),MATCH(I$62,'AEO 7'!$C$13:$AH$13,0))*10^9</f>
        <v>38577961000</v>
      </c>
      <c r="J63" s="59">
        <f>INDEX('AEO 7'!$C$18:$AH$28,MATCH($C$63,'AEO 7'!$A$18:$A$28,0),MATCH(J$62,'AEO 7'!$C$13:$AH$13,0))*10^9</f>
        <v>40222988000</v>
      </c>
      <c r="K63" s="59">
        <f>INDEX('AEO 7'!$C$18:$AH$28,MATCH($C$63,'AEO 7'!$A$18:$A$28,0),MATCH(K$62,'AEO 7'!$C$13:$AH$13,0))*10^9</f>
        <v>41396164000</v>
      </c>
      <c r="L63" s="59">
        <f>INDEX('AEO 7'!$C$18:$AH$28,MATCH($C$63,'AEO 7'!$A$18:$A$28,0),MATCH(L$62,'AEO 7'!$C$13:$AH$13,0))*10^9</f>
        <v>42264778000</v>
      </c>
      <c r="M63" s="59">
        <f>INDEX('AEO 7'!$C$18:$AH$28,MATCH($C$63,'AEO 7'!$A$18:$A$28,0),MATCH(M$62,'AEO 7'!$C$13:$AH$13,0))*10^9</f>
        <v>42515728000</v>
      </c>
      <c r="N63" s="59">
        <f>INDEX('AEO 7'!$C$18:$AH$28,MATCH($C$63,'AEO 7'!$A$18:$A$28,0),MATCH(N$62,'AEO 7'!$C$13:$AH$13,0))*10^9</f>
        <v>42713291000</v>
      </c>
      <c r="O63" s="59">
        <f>INDEX('AEO 7'!$C$18:$AH$28,MATCH($C$63,'AEO 7'!$A$18:$A$28,0),MATCH(O$62,'AEO 7'!$C$13:$AH$13,0))*10^9</f>
        <v>43137005000</v>
      </c>
      <c r="P63" s="59">
        <f>INDEX('AEO 7'!$C$18:$AH$28,MATCH($C$63,'AEO 7'!$A$18:$A$28,0),MATCH(P$62,'AEO 7'!$C$13:$AH$13,0))*10^9</f>
        <v>43343742000</v>
      </c>
      <c r="Q63" s="59">
        <f>INDEX('AEO 7'!$C$18:$AH$28,MATCH($C$63,'AEO 7'!$A$18:$A$28,0),MATCH(Q$62,'AEO 7'!$C$13:$AH$13,0))*10^9</f>
        <v>43818241000</v>
      </c>
      <c r="R63" s="59">
        <f>INDEX('AEO 7'!$C$18:$AH$28,MATCH($C$63,'AEO 7'!$A$18:$A$28,0),MATCH(R$62,'AEO 7'!$C$13:$AH$13,0))*10^9</f>
        <v>44274139000</v>
      </c>
      <c r="S63" s="59">
        <f>INDEX('AEO 7'!$C$18:$AH$28,MATCH($C$63,'AEO 7'!$A$18:$A$28,0),MATCH(S$62,'AEO 7'!$C$13:$AH$13,0))*10^9</f>
        <v>44835865000</v>
      </c>
      <c r="T63" s="59">
        <f>INDEX('AEO 7'!$C$18:$AH$28,MATCH($C$63,'AEO 7'!$A$18:$A$28,0),MATCH(T$62,'AEO 7'!$C$13:$AH$13,0))*10^9</f>
        <v>45310886000</v>
      </c>
      <c r="U63" s="59">
        <f>INDEX('AEO 7'!$C$18:$AH$28,MATCH($C$63,'AEO 7'!$A$18:$A$28,0),MATCH(U$62,'AEO 7'!$C$13:$AH$13,0))*10^9</f>
        <v>45831734000</v>
      </c>
      <c r="V63" s="59">
        <f>INDEX('AEO 7'!$C$18:$AH$28,MATCH($C$63,'AEO 7'!$A$18:$A$28,0),MATCH(V$62,'AEO 7'!$C$13:$AH$13,0))*10^9</f>
        <v>46327930000</v>
      </c>
      <c r="W63" s="59">
        <f>INDEX('AEO 7'!$C$18:$AH$28,MATCH($C$63,'AEO 7'!$A$18:$A$28,0),MATCH(W$62,'AEO 7'!$C$13:$AH$13,0))*10^9</f>
        <v>46816154000</v>
      </c>
      <c r="X63" s="59">
        <f>INDEX('AEO 7'!$C$18:$AH$28,MATCH($C$63,'AEO 7'!$A$18:$A$28,0),MATCH(X$62,'AEO 7'!$C$13:$AH$13,0))*10^9</f>
        <v>47317448000</v>
      </c>
      <c r="Y63" s="59">
        <f>INDEX('AEO 7'!$C$18:$AH$28,MATCH($C$63,'AEO 7'!$A$18:$A$28,0),MATCH(Y$62,'AEO 7'!$C$13:$AH$13,0))*10^9</f>
        <v>47980492000</v>
      </c>
      <c r="Z63" s="59">
        <f>INDEX('AEO 7'!$C$18:$AH$28,MATCH($C$63,'AEO 7'!$A$18:$A$28,0),MATCH(Z$62,'AEO 7'!$C$13:$AH$13,0))*10^9</f>
        <v>48582150000</v>
      </c>
      <c r="AA63" s="59">
        <f>INDEX('AEO 7'!$C$18:$AH$28,MATCH($C$63,'AEO 7'!$A$18:$A$28,0),MATCH(AA$62,'AEO 7'!$C$13:$AH$13,0))*10^9</f>
        <v>49164021000</v>
      </c>
      <c r="AB63" s="59">
        <f>INDEX('AEO 7'!$C$18:$AH$28,MATCH($C$63,'AEO 7'!$A$18:$A$28,0),MATCH(AB$62,'AEO 7'!$C$13:$AH$13,0))*10^9</f>
        <v>49763081000</v>
      </c>
      <c r="AC63" s="59">
        <f>INDEX('AEO 7'!$C$18:$AH$28,MATCH($C$63,'AEO 7'!$A$18:$A$28,0),MATCH(AC$62,'AEO 7'!$C$13:$AH$13,0))*10^9</f>
        <v>50334721000</v>
      </c>
      <c r="AD63" s="59">
        <f>INDEX('AEO 7'!$C$18:$AH$28,MATCH($C$63,'AEO 7'!$A$18:$A$28,0),MATCH(AD$62,'AEO 7'!$C$13:$AH$13,0))*10^9</f>
        <v>50978020000</v>
      </c>
      <c r="AE63" s="59">
        <f>INDEX('AEO 7'!$C$18:$AH$28,MATCH($C$63,'AEO 7'!$A$18:$A$28,0),MATCH(AE$62,'AEO 7'!$C$13:$AH$13,0))*10^9</f>
        <v>51558666000</v>
      </c>
      <c r="AF63" s="59">
        <f>INDEX('AEO 7'!$C$18:$AH$28,MATCH($C$63,'AEO 7'!$A$18:$A$28,0),MATCH(AF$62,'AEO 7'!$C$13:$AH$13,0))*10^9</f>
        <v>52079247000</v>
      </c>
      <c r="AG63" s="59">
        <f>INDEX('AEO 7'!$C$18:$AH$28,MATCH($C$63,'AEO 7'!$A$18:$A$28,0),MATCH(AG$62,'AEO 7'!$C$13:$AH$13,0))*10^9</f>
        <v>52647175000</v>
      </c>
      <c r="AH63" s="59">
        <f>INDEX('AEO 7'!$C$18:$AH$28,MATCH($C$63,'AEO 7'!$A$18:$A$28,0),MATCH(AH$62,'AEO 7'!$C$13:$AH$13,0))*10^9</f>
        <v>53282265000</v>
      </c>
      <c r="AI63" s="59">
        <f>INDEX('AEO 7'!$C$18:$AH$28,MATCH($C$63,'AEO 7'!$A$18:$A$28,0),MATCH(AI$62,'AEO 7'!$C$13:$AH$13,0))*10^9</f>
        <v>53912506000</v>
      </c>
      <c r="AJ63" s="59"/>
      <c r="AK63" s="58"/>
    </row>
    <row r="64" spans="1:37">
      <c r="A64" s="15" t="s">
        <v>1077</v>
      </c>
      <c r="B64" s="15" t="s">
        <v>1075</v>
      </c>
      <c r="C64" s="15" t="s">
        <v>1070</v>
      </c>
      <c r="D64" t="s">
        <v>1092</v>
      </c>
      <c r="E64" s="49">
        <f>SUM(INDEX('AEO 36'!$F$15:$AK$103,MATCH($C$64,'AEO 36'!$B$15:$B$103,0),MATCH(E$62,'AEO 36'!$F$1:$AK$1,0)),INDEX('AEO 36'!$F$15:$AK$103,MATCH($B$64,'AEO 36'!$B$15:$B$103,0),MATCH(E$62,'AEO 36'!$F$1:$AK$1,0)),INDEX('AEO 36'!$F$15:$AK$103,MATCH($A$64,'AEO 36'!$B$15:$B$103,0),MATCH(E$62,'AEO 36'!$F$1:$AK$1,0)))*10^12</f>
        <v>15724651999999.998</v>
      </c>
      <c r="F64" s="49">
        <f>SUM(INDEX('AEO 36'!$F$15:$AK$103,MATCH($C$64,'AEO 36'!$B$15:$B$103,0),MATCH(F$62,'AEO 36'!$F$1:$AK$1,0)),INDEX('AEO 36'!$F$15:$AK$103,MATCH($B$64,'AEO 36'!$B$15:$B$103,0),MATCH(F$62,'AEO 36'!$F$1:$AK$1,0)),INDEX('AEO 36'!$F$15:$AK$103,MATCH($A$64,'AEO 36'!$B$15:$B$103,0),MATCH(F$62,'AEO 36'!$F$1:$AK$1,0)))*10^12</f>
        <v>18570040000000</v>
      </c>
      <c r="G64" s="49">
        <f>SUM(INDEX('AEO 36'!$F$15:$AK$103,MATCH($C$64,'AEO 36'!$B$15:$B$103,0),MATCH(G$62,'AEO 36'!$F$1:$AK$1,0)),INDEX('AEO 36'!$F$15:$AK$103,MATCH($B$64,'AEO 36'!$B$15:$B$103,0),MATCH(G$62,'AEO 36'!$F$1:$AK$1,0)),INDEX('AEO 36'!$F$15:$AK$103,MATCH($A$64,'AEO 36'!$B$15:$B$103,0),MATCH(G$62,'AEO 36'!$F$1:$AK$1,0)))*10^12</f>
        <v>20939007000000</v>
      </c>
      <c r="H64" s="49">
        <f>SUM(INDEX('AEO 36'!$F$15:$AK$103,MATCH($C$64,'AEO 36'!$B$15:$B$103,0),MATCH(H$62,'AEO 36'!$F$1:$AK$1,0)),INDEX('AEO 36'!$F$15:$AK$103,MATCH($B$64,'AEO 36'!$B$15:$B$103,0),MATCH(H$62,'AEO 36'!$F$1:$AK$1,0)),INDEX('AEO 36'!$F$15:$AK$103,MATCH($A$64,'AEO 36'!$B$15:$B$103,0),MATCH(H$62,'AEO 36'!$F$1:$AK$1,0)))*10^12</f>
        <v>22730788000000</v>
      </c>
      <c r="I64" s="49">
        <f>SUM(INDEX('AEO 36'!$F$15:$AK$103,MATCH($C$64,'AEO 36'!$B$15:$B$103,0),MATCH(I$62,'AEO 36'!$F$1:$AK$1,0)),INDEX('AEO 36'!$F$15:$AK$103,MATCH($B$64,'AEO 36'!$B$15:$B$103,0),MATCH(I$62,'AEO 36'!$F$1:$AK$1,0)),INDEX('AEO 36'!$F$15:$AK$103,MATCH($A$64,'AEO 36'!$B$15:$B$103,0),MATCH(I$62,'AEO 36'!$F$1:$AK$1,0)))*10^12</f>
        <v>24090370000000</v>
      </c>
      <c r="J64" s="49">
        <f>SUM(INDEX('AEO 36'!$F$15:$AK$103,MATCH($C$64,'AEO 36'!$B$15:$B$103,0),MATCH(J$62,'AEO 36'!$F$1:$AK$1,0)),INDEX('AEO 36'!$F$15:$AK$103,MATCH($B$64,'AEO 36'!$B$15:$B$103,0),MATCH(J$62,'AEO 36'!$F$1:$AK$1,0)),INDEX('AEO 36'!$F$15:$AK$103,MATCH($A$64,'AEO 36'!$B$15:$B$103,0),MATCH(J$62,'AEO 36'!$F$1:$AK$1,0)))*10^12</f>
        <v>25112246000000</v>
      </c>
      <c r="K64" s="49">
        <f>SUM(INDEX('AEO 36'!$F$15:$AK$103,MATCH($C$64,'AEO 36'!$B$15:$B$103,0),MATCH(K$62,'AEO 36'!$F$1:$AK$1,0)),INDEX('AEO 36'!$F$15:$AK$103,MATCH($B$64,'AEO 36'!$B$15:$B$103,0),MATCH(K$62,'AEO 36'!$F$1:$AK$1,0)),INDEX('AEO 36'!$F$15:$AK$103,MATCH($A$64,'AEO 36'!$B$15:$B$103,0),MATCH(K$62,'AEO 36'!$F$1:$AK$1,0)))*10^12</f>
        <v>25840006000000</v>
      </c>
      <c r="L64" s="49">
        <f>SUM(INDEX('AEO 36'!$F$15:$AK$103,MATCH($C$64,'AEO 36'!$B$15:$B$103,0),MATCH(L$62,'AEO 36'!$F$1:$AK$1,0)),INDEX('AEO 36'!$F$15:$AK$103,MATCH($B$64,'AEO 36'!$B$15:$B$103,0),MATCH(L$62,'AEO 36'!$F$1:$AK$1,0)),INDEX('AEO 36'!$F$15:$AK$103,MATCH($A$64,'AEO 36'!$B$15:$B$103,0),MATCH(L$62,'AEO 36'!$F$1:$AK$1,0)))*10^12</f>
        <v>26380896000000</v>
      </c>
      <c r="M64" s="49">
        <f>SUM(INDEX('AEO 36'!$F$15:$AK$103,MATCH($C$64,'AEO 36'!$B$15:$B$103,0),MATCH(M$62,'AEO 36'!$F$1:$AK$1,0)),INDEX('AEO 36'!$F$15:$AK$103,MATCH($B$64,'AEO 36'!$B$15:$B$103,0),MATCH(M$62,'AEO 36'!$F$1:$AK$1,0)),INDEX('AEO 36'!$F$15:$AK$103,MATCH($A$64,'AEO 36'!$B$15:$B$103,0),MATCH(M$62,'AEO 36'!$F$1:$AK$1,0)))*10^12</f>
        <v>26537698000000</v>
      </c>
      <c r="N64" s="49">
        <f>SUM(INDEX('AEO 36'!$F$15:$AK$103,MATCH($C$64,'AEO 36'!$B$15:$B$103,0),MATCH(N$62,'AEO 36'!$F$1:$AK$1,0)),INDEX('AEO 36'!$F$15:$AK$103,MATCH($B$64,'AEO 36'!$B$15:$B$103,0),MATCH(N$62,'AEO 36'!$F$1:$AK$1,0)),INDEX('AEO 36'!$F$15:$AK$103,MATCH($A$64,'AEO 36'!$B$15:$B$103,0),MATCH(N$62,'AEO 36'!$F$1:$AK$1,0)))*10^12</f>
        <v>26659430000000</v>
      </c>
      <c r="O64" s="49">
        <f>SUM(INDEX('AEO 36'!$F$15:$AK$103,MATCH($C$64,'AEO 36'!$B$15:$B$103,0),MATCH(O$62,'AEO 36'!$F$1:$AK$1,0)),INDEX('AEO 36'!$F$15:$AK$103,MATCH($B$64,'AEO 36'!$B$15:$B$103,0),MATCH(O$62,'AEO 36'!$F$1:$AK$1,0)),INDEX('AEO 36'!$F$15:$AK$103,MATCH($A$64,'AEO 36'!$B$15:$B$103,0),MATCH(O$62,'AEO 36'!$F$1:$AK$1,0)))*10^12</f>
        <v>26941779000000</v>
      </c>
      <c r="P64" s="49">
        <f>SUM(INDEX('AEO 36'!$F$15:$AK$103,MATCH($C$64,'AEO 36'!$B$15:$B$103,0),MATCH(P$62,'AEO 36'!$F$1:$AK$1,0)),INDEX('AEO 36'!$F$15:$AK$103,MATCH($B$64,'AEO 36'!$B$15:$B$103,0),MATCH(P$62,'AEO 36'!$F$1:$AK$1,0)),INDEX('AEO 36'!$F$15:$AK$103,MATCH($A$64,'AEO 36'!$B$15:$B$103,0),MATCH(P$62,'AEO 36'!$F$1:$AK$1,0)))*10^12</f>
        <v>27061387000000.004</v>
      </c>
      <c r="Q64" s="49">
        <f>SUM(INDEX('AEO 36'!$F$15:$AK$103,MATCH($C$64,'AEO 36'!$B$15:$B$103,0),MATCH(Q$62,'AEO 36'!$F$1:$AK$1,0)),INDEX('AEO 36'!$F$15:$AK$103,MATCH($B$64,'AEO 36'!$B$15:$B$103,0),MATCH(Q$62,'AEO 36'!$F$1:$AK$1,0)),INDEX('AEO 36'!$F$15:$AK$103,MATCH($A$64,'AEO 36'!$B$15:$B$103,0),MATCH(Q$62,'AEO 36'!$F$1:$AK$1,0)))*10^12</f>
        <v>27370438999999.996</v>
      </c>
      <c r="R64" s="49">
        <f>SUM(INDEX('AEO 36'!$F$15:$AK$103,MATCH($C$64,'AEO 36'!$B$15:$B$103,0),MATCH(R$62,'AEO 36'!$F$1:$AK$1,0)),INDEX('AEO 36'!$F$15:$AK$103,MATCH($B$64,'AEO 36'!$B$15:$B$103,0),MATCH(R$62,'AEO 36'!$F$1:$AK$1,0)),INDEX('AEO 36'!$F$15:$AK$103,MATCH($A$64,'AEO 36'!$B$15:$B$103,0),MATCH(R$62,'AEO 36'!$F$1:$AK$1,0)))*10^12</f>
        <v>27664516000000</v>
      </c>
      <c r="S64" s="49">
        <f>SUM(INDEX('AEO 36'!$F$15:$AK$103,MATCH($C$64,'AEO 36'!$B$15:$B$103,0),MATCH(S$62,'AEO 36'!$F$1:$AK$1,0)),INDEX('AEO 36'!$F$15:$AK$103,MATCH($B$64,'AEO 36'!$B$15:$B$103,0),MATCH(S$62,'AEO 36'!$F$1:$AK$1,0)),INDEX('AEO 36'!$F$15:$AK$103,MATCH($A$64,'AEO 36'!$B$15:$B$103,0),MATCH(S$62,'AEO 36'!$F$1:$AK$1,0)))*10^12</f>
        <v>28033673999999.996</v>
      </c>
      <c r="T64" s="49">
        <f>SUM(INDEX('AEO 36'!$F$15:$AK$103,MATCH($C$64,'AEO 36'!$B$15:$B$103,0),MATCH(T$62,'AEO 36'!$F$1:$AK$1,0)),INDEX('AEO 36'!$F$15:$AK$103,MATCH($B$64,'AEO 36'!$B$15:$B$103,0),MATCH(T$62,'AEO 36'!$F$1:$AK$1,0)),INDEX('AEO 36'!$F$15:$AK$103,MATCH($A$64,'AEO 36'!$B$15:$B$103,0),MATCH(T$62,'AEO 36'!$F$1:$AK$1,0)))*10^12</f>
        <v>28336389000000</v>
      </c>
      <c r="U64" s="49">
        <f>SUM(INDEX('AEO 36'!$F$15:$AK$103,MATCH($C$64,'AEO 36'!$B$15:$B$103,0),MATCH(U$62,'AEO 36'!$F$1:$AK$1,0)),INDEX('AEO 36'!$F$15:$AK$103,MATCH($B$64,'AEO 36'!$B$15:$B$103,0),MATCH(U$62,'AEO 36'!$F$1:$AK$1,0)),INDEX('AEO 36'!$F$15:$AK$103,MATCH($A$64,'AEO 36'!$B$15:$B$103,0),MATCH(U$62,'AEO 36'!$F$1:$AK$1,0)))*10^12</f>
        <v>28674376000000.004</v>
      </c>
      <c r="V64" s="49">
        <f>SUM(INDEX('AEO 36'!$F$15:$AK$103,MATCH($C$64,'AEO 36'!$B$15:$B$103,0),MATCH(V$62,'AEO 36'!$F$1:$AK$1,0)),INDEX('AEO 36'!$F$15:$AK$103,MATCH($B$64,'AEO 36'!$B$15:$B$103,0),MATCH(V$62,'AEO 36'!$F$1:$AK$1,0)),INDEX('AEO 36'!$F$15:$AK$103,MATCH($A$64,'AEO 36'!$B$15:$B$103,0),MATCH(V$62,'AEO 36'!$F$1:$AK$1,0)))*10^12</f>
        <v>28995555000000</v>
      </c>
      <c r="W64" s="49">
        <f>SUM(INDEX('AEO 36'!$F$15:$AK$103,MATCH($C$64,'AEO 36'!$B$15:$B$103,0),MATCH(W$62,'AEO 36'!$F$1:$AK$1,0)),INDEX('AEO 36'!$F$15:$AK$103,MATCH($B$64,'AEO 36'!$B$15:$B$103,0),MATCH(W$62,'AEO 36'!$F$1:$AK$1,0)),INDEX('AEO 36'!$F$15:$AK$103,MATCH($A$64,'AEO 36'!$B$15:$B$103,0),MATCH(W$62,'AEO 36'!$F$1:$AK$1,0)))*10^12</f>
        <v>29311184000000</v>
      </c>
      <c r="X64" s="49">
        <f>SUM(INDEX('AEO 36'!$F$15:$AK$103,MATCH($C$64,'AEO 36'!$B$15:$B$103,0),MATCH(X$62,'AEO 36'!$F$1:$AK$1,0)),INDEX('AEO 36'!$F$15:$AK$103,MATCH($B$64,'AEO 36'!$B$15:$B$103,0),MATCH(X$62,'AEO 36'!$F$1:$AK$1,0)),INDEX('AEO 36'!$F$15:$AK$103,MATCH($A$64,'AEO 36'!$B$15:$B$103,0),MATCH(X$62,'AEO 36'!$F$1:$AK$1,0)))*10^12</f>
        <v>29633765000000</v>
      </c>
      <c r="Y64" s="49">
        <f>SUM(INDEX('AEO 36'!$F$15:$AK$103,MATCH($C$64,'AEO 36'!$B$15:$B$103,0),MATCH(Y$62,'AEO 36'!$F$1:$AK$1,0)),INDEX('AEO 36'!$F$15:$AK$103,MATCH($B$64,'AEO 36'!$B$15:$B$103,0),MATCH(Y$62,'AEO 36'!$F$1:$AK$1,0)),INDEX('AEO 36'!$F$15:$AK$103,MATCH($A$64,'AEO 36'!$B$15:$B$103,0),MATCH(Y$62,'AEO 36'!$F$1:$AK$1,0)))*10^12</f>
        <v>30069786000000</v>
      </c>
      <c r="Z64" s="49">
        <f>SUM(INDEX('AEO 36'!$F$15:$AK$103,MATCH($C$64,'AEO 36'!$B$15:$B$103,0),MATCH(Z$62,'AEO 36'!$F$1:$AK$1,0)),INDEX('AEO 36'!$F$15:$AK$103,MATCH($B$64,'AEO 36'!$B$15:$B$103,0),MATCH(Z$62,'AEO 36'!$F$1:$AK$1,0)),INDEX('AEO 36'!$F$15:$AK$103,MATCH($A$64,'AEO 36'!$B$15:$B$103,0),MATCH(Z$62,'AEO 36'!$F$1:$AK$1,0)))*10^12</f>
        <v>30462376000000</v>
      </c>
      <c r="AA64" s="49">
        <f>SUM(INDEX('AEO 36'!$F$15:$AK$103,MATCH($C$64,'AEO 36'!$B$15:$B$103,0),MATCH(AA$62,'AEO 36'!$F$1:$AK$1,0)),INDEX('AEO 36'!$F$15:$AK$103,MATCH($B$64,'AEO 36'!$B$15:$B$103,0),MATCH(AA$62,'AEO 36'!$F$1:$AK$1,0)),INDEX('AEO 36'!$F$15:$AK$103,MATCH($A$64,'AEO 36'!$B$15:$B$103,0),MATCH(AA$62,'AEO 36'!$F$1:$AK$1,0)))*10^12</f>
        <v>30840115000000</v>
      </c>
      <c r="AB64" s="49">
        <f>SUM(INDEX('AEO 36'!$F$15:$AK$103,MATCH($C$64,'AEO 36'!$B$15:$B$103,0),MATCH(AB$62,'AEO 36'!$F$1:$AK$1,0)),INDEX('AEO 36'!$F$15:$AK$103,MATCH($B$64,'AEO 36'!$B$15:$B$103,0),MATCH(AB$62,'AEO 36'!$F$1:$AK$1,0)),INDEX('AEO 36'!$F$15:$AK$103,MATCH($A$64,'AEO 36'!$B$15:$B$103,0),MATCH(AB$62,'AEO 36'!$F$1:$AK$1,0)))*10^12</f>
        <v>31230839000000.004</v>
      </c>
      <c r="AC64" s="49">
        <f>SUM(INDEX('AEO 36'!$F$15:$AK$103,MATCH($C$64,'AEO 36'!$B$15:$B$103,0),MATCH(AC$62,'AEO 36'!$F$1:$AK$1,0)),INDEX('AEO 36'!$F$15:$AK$103,MATCH($B$64,'AEO 36'!$B$15:$B$103,0),MATCH(AC$62,'AEO 36'!$F$1:$AK$1,0)),INDEX('AEO 36'!$F$15:$AK$103,MATCH($A$64,'AEO 36'!$B$15:$B$103,0),MATCH(AC$62,'AEO 36'!$F$1:$AK$1,0)))*10^12</f>
        <v>31603850000000</v>
      </c>
      <c r="AD64" s="49">
        <f>SUM(INDEX('AEO 36'!$F$15:$AK$103,MATCH($C$64,'AEO 36'!$B$15:$B$103,0),MATCH(AD$62,'AEO 36'!$F$1:$AK$1,0)),INDEX('AEO 36'!$F$15:$AK$103,MATCH($B$64,'AEO 36'!$B$15:$B$103,0),MATCH(AD$62,'AEO 36'!$F$1:$AK$1,0)),INDEX('AEO 36'!$F$15:$AK$103,MATCH($A$64,'AEO 36'!$B$15:$B$103,0),MATCH(AD$62,'AEO 36'!$F$1:$AK$1,0)))*10^12</f>
        <v>32029404000000</v>
      </c>
      <c r="AE64" s="49">
        <f>SUM(INDEX('AEO 36'!$F$15:$AK$103,MATCH($C$64,'AEO 36'!$B$15:$B$103,0),MATCH(AE$62,'AEO 36'!$F$1:$AK$1,0)),INDEX('AEO 36'!$F$15:$AK$103,MATCH($B$64,'AEO 36'!$B$15:$B$103,0),MATCH(AE$62,'AEO 36'!$F$1:$AK$1,0)),INDEX('AEO 36'!$F$15:$AK$103,MATCH($A$64,'AEO 36'!$B$15:$B$103,0),MATCH(AE$62,'AEO 36'!$F$1:$AK$1,0)))*10^12</f>
        <v>32413029000000</v>
      </c>
      <c r="AF64" s="49">
        <f>SUM(INDEX('AEO 36'!$F$15:$AK$103,MATCH($C$64,'AEO 36'!$B$15:$B$103,0),MATCH(AF$62,'AEO 36'!$F$1:$AK$1,0)),INDEX('AEO 36'!$F$15:$AK$103,MATCH($B$64,'AEO 36'!$B$15:$B$103,0),MATCH(AF$62,'AEO 36'!$F$1:$AK$1,0)),INDEX('AEO 36'!$F$15:$AK$103,MATCH($A$64,'AEO 36'!$B$15:$B$103,0),MATCH(AF$62,'AEO 36'!$F$1:$AK$1,0)))*10^12</f>
        <v>32759529999999.996</v>
      </c>
      <c r="AG64" s="49">
        <f>SUM(INDEX('AEO 36'!$F$15:$AK$103,MATCH($C$64,'AEO 36'!$B$15:$B$103,0),MATCH(AG$62,'AEO 36'!$F$1:$AK$1,0)),INDEX('AEO 36'!$F$15:$AK$103,MATCH($B$64,'AEO 36'!$B$15:$B$103,0),MATCH(AG$62,'AEO 36'!$F$1:$AK$1,0)),INDEX('AEO 36'!$F$15:$AK$103,MATCH($A$64,'AEO 36'!$B$15:$B$103,0),MATCH(AG$62,'AEO 36'!$F$1:$AK$1,0)))*10^12</f>
        <v>33144264999999.996</v>
      </c>
      <c r="AH64" s="49">
        <f>SUM(INDEX('AEO 36'!$F$15:$AK$103,MATCH($C$64,'AEO 36'!$B$15:$B$103,0),MATCH(AH$62,'AEO 36'!$F$1:$AK$1,0)),INDEX('AEO 36'!$F$15:$AK$103,MATCH($B$64,'AEO 36'!$B$15:$B$103,0),MATCH(AH$62,'AEO 36'!$F$1:$AK$1,0)),INDEX('AEO 36'!$F$15:$AK$103,MATCH($A$64,'AEO 36'!$B$15:$B$103,0),MATCH(AH$62,'AEO 36'!$F$1:$AK$1,0)))*10^12</f>
        <v>33584294000000</v>
      </c>
      <c r="AI64" s="49">
        <f>SUM(INDEX('AEO 36'!$F$15:$AK$103,MATCH($C$64,'AEO 36'!$B$15:$B$103,0),MATCH(AI$62,'AEO 36'!$F$1:$AK$1,0)),INDEX('AEO 36'!$F$15:$AK$103,MATCH($B$64,'AEO 36'!$B$15:$B$103,0),MATCH(AI$62,'AEO 36'!$F$1:$AK$1,0)),INDEX('AEO 36'!$F$15:$AK$103,MATCH($A$64,'AEO 36'!$B$15:$B$103,0),MATCH(AI$62,'AEO 36'!$F$1:$AK$1,0)))*10^12</f>
        <v>34028448999999.996</v>
      </c>
      <c r="AJ64" s="49"/>
      <c r="AK64" s="58"/>
    </row>
    <row r="65" spans="1:37">
      <c r="B65" s="15" t="s">
        <v>1078</v>
      </c>
      <c r="C65" s="15" t="s">
        <v>1071</v>
      </c>
      <c r="D65" t="s">
        <v>1093</v>
      </c>
      <c r="E65" s="49">
        <f>SUM(INDEX('AEO 36'!$F$15:$AK$103,MATCH($C$65,'AEO 36'!$B$15:$B$103,0),MATCH(E$62,'AEO 36'!$F$1:$AK$1,0)),INDEX('AEO 36'!$F$15:$AK$103,MATCH($B$65,'AEO 36'!$B$15:$B$103,0),MATCH(E$62,'AEO 36'!$F$1:$AK$1,0)))*10^12</f>
        <v>13712565000000</v>
      </c>
      <c r="F65" s="49">
        <f>SUM(INDEX('AEO 36'!$F$15:$AK$103,MATCH($C$65,'AEO 36'!$B$15:$B$103,0),MATCH(F$62,'AEO 36'!$F$1:$AK$1,0)),INDEX('AEO 36'!$F$15:$AK$103,MATCH($B$65,'AEO 36'!$B$15:$B$103,0),MATCH(F$62,'AEO 36'!$F$1:$AK$1,0)))*10^12</f>
        <v>16680758000000</v>
      </c>
      <c r="G65" s="49">
        <f>SUM(INDEX('AEO 36'!$F$15:$AK$103,MATCH($C$65,'AEO 36'!$B$15:$B$103,0),MATCH(G$62,'AEO 36'!$F$1:$AK$1,0)),INDEX('AEO 36'!$F$15:$AK$103,MATCH($B$65,'AEO 36'!$B$15:$B$103,0),MATCH(G$62,'AEO 36'!$F$1:$AK$1,0)))*10^12</f>
        <v>18994887000000</v>
      </c>
      <c r="H65" s="49">
        <f>SUM(INDEX('AEO 36'!$F$15:$AK$103,MATCH($C$65,'AEO 36'!$B$15:$B$103,0),MATCH(H$62,'AEO 36'!$F$1:$AK$1,0)),INDEX('AEO 36'!$F$15:$AK$103,MATCH($B$65,'AEO 36'!$B$15:$B$103,0),MATCH(H$62,'AEO 36'!$F$1:$AK$1,0)))*10^12</f>
        <v>20747469000000</v>
      </c>
      <c r="I65" s="49">
        <f>SUM(INDEX('AEO 36'!$F$15:$AK$103,MATCH($C$65,'AEO 36'!$B$15:$B$103,0),MATCH(I$62,'AEO 36'!$F$1:$AK$1,0)),INDEX('AEO 36'!$F$15:$AK$103,MATCH($B$65,'AEO 36'!$B$15:$B$103,0),MATCH(I$62,'AEO 36'!$F$1:$AK$1,0)))*10^12</f>
        <v>22065845000000</v>
      </c>
      <c r="J65" s="49">
        <f>SUM(INDEX('AEO 36'!$F$15:$AK$103,MATCH($C$65,'AEO 36'!$B$15:$B$103,0),MATCH(J$62,'AEO 36'!$F$1:$AK$1,0)),INDEX('AEO 36'!$F$15:$AK$103,MATCH($B$65,'AEO 36'!$B$15:$B$103,0),MATCH(J$62,'AEO 36'!$F$1:$AK$1,0)))*10^12</f>
        <v>23053733000000</v>
      </c>
      <c r="K65" s="49">
        <f>SUM(INDEX('AEO 36'!$F$15:$AK$103,MATCH($C$65,'AEO 36'!$B$15:$B$103,0),MATCH(K$62,'AEO 36'!$F$1:$AK$1,0)),INDEX('AEO 36'!$F$15:$AK$103,MATCH($B$65,'AEO 36'!$B$15:$B$103,0),MATCH(K$62,'AEO 36'!$F$1:$AK$1,0)))*10^12</f>
        <v>23775042000000</v>
      </c>
      <c r="L65" s="49">
        <f>SUM(INDEX('AEO 36'!$F$15:$AK$103,MATCH($C$65,'AEO 36'!$B$15:$B$103,0),MATCH(L$62,'AEO 36'!$F$1:$AK$1,0)),INDEX('AEO 36'!$F$15:$AK$103,MATCH($B$65,'AEO 36'!$B$15:$B$103,0),MATCH(L$62,'AEO 36'!$F$1:$AK$1,0)))*10^12</f>
        <v>24314597000000</v>
      </c>
      <c r="M65" s="49">
        <f>SUM(INDEX('AEO 36'!$F$15:$AK$103,MATCH($C$65,'AEO 36'!$B$15:$B$103,0),MATCH(M$62,'AEO 36'!$F$1:$AK$1,0)),INDEX('AEO 36'!$F$15:$AK$103,MATCH($B$65,'AEO 36'!$B$15:$B$103,0),MATCH(M$62,'AEO 36'!$F$1:$AK$1,0)))*10^12</f>
        <v>24463506000000</v>
      </c>
      <c r="N65" s="49">
        <f>SUM(INDEX('AEO 36'!$F$15:$AK$103,MATCH($C$65,'AEO 36'!$B$15:$B$103,0),MATCH(N$62,'AEO 36'!$F$1:$AK$1,0)),INDEX('AEO 36'!$F$15:$AK$103,MATCH($B$65,'AEO 36'!$B$15:$B$103,0),MATCH(N$62,'AEO 36'!$F$1:$AK$1,0)))*10^12</f>
        <v>24590615000000</v>
      </c>
      <c r="O65" s="49">
        <f>SUM(INDEX('AEO 36'!$F$15:$AK$103,MATCH($C$65,'AEO 36'!$B$15:$B$103,0),MATCH(O$62,'AEO 36'!$F$1:$AK$1,0)),INDEX('AEO 36'!$F$15:$AK$103,MATCH($B$65,'AEO 36'!$B$15:$B$103,0),MATCH(O$62,'AEO 36'!$F$1:$AK$1,0)))*10^12</f>
        <v>24809764000000</v>
      </c>
      <c r="P65" s="49">
        <f>SUM(INDEX('AEO 36'!$F$15:$AK$103,MATCH($C$65,'AEO 36'!$B$15:$B$103,0),MATCH(P$62,'AEO 36'!$F$1:$AK$1,0)),INDEX('AEO 36'!$F$15:$AK$103,MATCH($B$65,'AEO 36'!$B$15:$B$103,0),MATCH(P$62,'AEO 36'!$F$1:$AK$1,0)))*10^12</f>
        <v>24957225000000</v>
      </c>
      <c r="Q65" s="49">
        <f>SUM(INDEX('AEO 36'!$F$15:$AK$103,MATCH($C$65,'AEO 36'!$B$15:$B$103,0),MATCH(Q$62,'AEO 36'!$F$1:$AK$1,0)),INDEX('AEO 36'!$F$15:$AK$103,MATCH($B$65,'AEO 36'!$B$15:$B$103,0),MATCH(Q$62,'AEO 36'!$F$1:$AK$1,0)))*10^12</f>
        <v>25203131000000</v>
      </c>
      <c r="R65" s="49">
        <f>SUM(INDEX('AEO 36'!$F$15:$AK$103,MATCH($C$65,'AEO 36'!$B$15:$B$103,0),MATCH(R$62,'AEO 36'!$F$1:$AK$1,0)),INDEX('AEO 36'!$F$15:$AK$103,MATCH($B$65,'AEO 36'!$B$15:$B$103,0),MATCH(R$62,'AEO 36'!$F$1:$AK$1,0)))*10^12</f>
        <v>25446168000000</v>
      </c>
      <c r="S65" s="49">
        <f>SUM(INDEX('AEO 36'!$F$15:$AK$103,MATCH($C$65,'AEO 36'!$B$15:$B$103,0),MATCH(S$62,'AEO 36'!$F$1:$AK$1,0)),INDEX('AEO 36'!$F$15:$AK$103,MATCH($B$65,'AEO 36'!$B$15:$B$103,0),MATCH(S$62,'AEO 36'!$F$1:$AK$1,0)))*10^12</f>
        <v>25731031000000</v>
      </c>
      <c r="T65" s="49">
        <f>SUM(INDEX('AEO 36'!$F$15:$AK$103,MATCH($C$65,'AEO 36'!$B$15:$B$103,0),MATCH(T$62,'AEO 36'!$F$1:$AK$1,0)),INDEX('AEO 36'!$F$15:$AK$103,MATCH($B$65,'AEO 36'!$B$15:$B$103,0),MATCH(T$62,'AEO 36'!$F$1:$AK$1,0)))*10^12</f>
        <v>25993352000000</v>
      </c>
      <c r="U65" s="49">
        <f>SUM(INDEX('AEO 36'!$F$15:$AK$103,MATCH($C$65,'AEO 36'!$B$15:$B$103,0),MATCH(U$62,'AEO 36'!$F$1:$AK$1,0)),INDEX('AEO 36'!$F$15:$AK$103,MATCH($B$65,'AEO 36'!$B$15:$B$103,0),MATCH(U$62,'AEO 36'!$F$1:$AK$1,0)))*10^12</f>
        <v>26277877000000</v>
      </c>
      <c r="V65" s="49">
        <f>SUM(INDEX('AEO 36'!$F$15:$AK$103,MATCH($C$65,'AEO 36'!$B$15:$B$103,0),MATCH(V$62,'AEO 36'!$F$1:$AK$1,0)),INDEX('AEO 36'!$F$15:$AK$103,MATCH($B$65,'AEO 36'!$B$15:$B$103,0),MATCH(V$62,'AEO 36'!$F$1:$AK$1,0)))*10^12</f>
        <v>26554169000000</v>
      </c>
      <c r="W65" s="49">
        <f>SUM(INDEX('AEO 36'!$F$15:$AK$103,MATCH($C$65,'AEO 36'!$B$15:$B$103,0),MATCH(W$62,'AEO 36'!$F$1:$AK$1,0)),INDEX('AEO 36'!$F$15:$AK$103,MATCH($B$65,'AEO 36'!$B$15:$B$103,0),MATCH(W$62,'AEO 36'!$F$1:$AK$1,0)))*10^12</f>
        <v>26830280000000</v>
      </c>
      <c r="X65" s="49">
        <f>SUM(INDEX('AEO 36'!$F$15:$AK$103,MATCH($C$65,'AEO 36'!$B$15:$B$103,0),MATCH(X$62,'AEO 36'!$F$1:$AK$1,0)),INDEX('AEO 36'!$F$15:$AK$103,MATCH($B$65,'AEO 36'!$B$15:$B$103,0),MATCH(X$62,'AEO 36'!$F$1:$AK$1,0)))*10^12</f>
        <v>27118281000000</v>
      </c>
      <c r="Y65" s="49">
        <f>SUM(INDEX('AEO 36'!$F$15:$AK$103,MATCH($C$65,'AEO 36'!$B$15:$B$103,0),MATCH(Y$62,'AEO 36'!$F$1:$AK$1,0)),INDEX('AEO 36'!$F$15:$AK$103,MATCH($B$65,'AEO 36'!$B$15:$B$103,0),MATCH(Y$62,'AEO 36'!$F$1:$AK$1,0)))*10^12</f>
        <v>27471909000000</v>
      </c>
      <c r="Z65" s="49">
        <f>SUM(INDEX('AEO 36'!$F$15:$AK$103,MATCH($C$65,'AEO 36'!$B$15:$B$103,0),MATCH(Z$62,'AEO 36'!$F$1:$AK$1,0)),INDEX('AEO 36'!$F$15:$AK$103,MATCH($B$65,'AEO 36'!$B$15:$B$103,0),MATCH(Z$62,'AEO 36'!$F$1:$AK$1,0)))*10^12</f>
        <v>27805148000000</v>
      </c>
      <c r="AA65" s="49">
        <f>SUM(INDEX('AEO 36'!$F$15:$AK$103,MATCH($C$65,'AEO 36'!$B$15:$B$103,0),MATCH(AA$62,'AEO 36'!$F$1:$AK$1,0)),INDEX('AEO 36'!$F$15:$AK$103,MATCH($B$65,'AEO 36'!$B$15:$B$103,0),MATCH(AA$62,'AEO 36'!$F$1:$AK$1,0)))*10^12</f>
        <v>28138944000000.004</v>
      </c>
      <c r="AB65" s="49">
        <f>SUM(INDEX('AEO 36'!$F$15:$AK$103,MATCH($C$65,'AEO 36'!$B$15:$B$103,0),MATCH(AB$62,'AEO 36'!$F$1:$AK$1,0)),INDEX('AEO 36'!$F$15:$AK$103,MATCH($B$65,'AEO 36'!$B$15:$B$103,0),MATCH(AB$62,'AEO 36'!$F$1:$AK$1,0)))*10^12</f>
        <v>28481359000000</v>
      </c>
      <c r="AC65" s="49">
        <f>SUM(INDEX('AEO 36'!$F$15:$AK$103,MATCH($C$65,'AEO 36'!$B$15:$B$103,0),MATCH(AC$62,'AEO 36'!$F$1:$AK$1,0)),INDEX('AEO 36'!$F$15:$AK$103,MATCH($B$65,'AEO 36'!$B$15:$B$103,0),MATCH(AC$62,'AEO 36'!$F$1:$AK$1,0)))*10^12</f>
        <v>28814511000000</v>
      </c>
      <c r="AD65" s="49">
        <f>SUM(INDEX('AEO 36'!$F$15:$AK$103,MATCH($C$65,'AEO 36'!$B$15:$B$103,0),MATCH(AD$62,'AEO 36'!$F$1:$AK$1,0)),INDEX('AEO 36'!$F$15:$AK$103,MATCH($B$65,'AEO 36'!$B$15:$B$103,0),MATCH(AD$62,'AEO 36'!$F$1:$AK$1,0)))*10^12</f>
        <v>29173555000000</v>
      </c>
      <c r="AE65" s="49">
        <f>SUM(INDEX('AEO 36'!$F$15:$AK$103,MATCH($C$65,'AEO 36'!$B$15:$B$103,0),MATCH(AE$62,'AEO 36'!$F$1:$AK$1,0)),INDEX('AEO 36'!$F$15:$AK$103,MATCH($B$65,'AEO 36'!$B$15:$B$103,0),MATCH(AE$62,'AEO 36'!$F$1:$AK$1,0)))*10^12</f>
        <v>29504795000000</v>
      </c>
      <c r="AF65" s="49">
        <f>SUM(INDEX('AEO 36'!$F$15:$AK$103,MATCH($C$65,'AEO 36'!$B$15:$B$103,0),MATCH(AF$62,'AEO 36'!$F$1:$AK$1,0)),INDEX('AEO 36'!$F$15:$AK$103,MATCH($B$65,'AEO 36'!$B$15:$B$103,0),MATCH(AF$62,'AEO 36'!$F$1:$AK$1,0)))*10^12</f>
        <v>29803602000000</v>
      </c>
      <c r="AG65" s="49">
        <f>SUM(INDEX('AEO 36'!$F$15:$AK$103,MATCH($C$65,'AEO 36'!$B$15:$B$103,0),MATCH(AG$62,'AEO 36'!$F$1:$AK$1,0)),INDEX('AEO 36'!$F$15:$AK$103,MATCH($B$65,'AEO 36'!$B$15:$B$103,0),MATCH(AG$62,'AEO 36'!$F$1:$AK$1,0)))*10^12</f>
        <v>30109448999999.996</v>
      </c>
      <c r="AH65" s="49">
        <f>SUM(INDEX('AEO 36'!$F$15:$AK$103,MATCH($C$65,'AEO 36'!$B$15:$B$103,0),MATCH(AH$62,'AEO 36'!$F$1:$AK$1,0)),INDEX('AEO 36'!$F$15:$AK$103,MATCH($B$65,'AEO 36'!$B$15:$B$103,0),MATCH(AH$62,'AEO 36'!$F$1:$AK$1,0)))*10^12</f>
        <v>30427265000000</v>
      </c>
      <c r="AI65" s="49">
        <f>SUM(INDEX('AEO 36'!$F$15:$AK$103,MATCH($C$65,'AEO 36'!$B$15:$B$103,0),MATCH(AI$62,'AEO 36'!$F$1:$AK$1,0)),INDEX('AEO 36'!$F$15:$AK$103,MATCH($B$65,'AEO 36'!$B$15:$B$103,0),MATCH(AI$62,'AEO 36'!$F$1:$AK$1,0)))*10^12</f>
        <v>30727714000000</v>
      </c>
      <c r="AJ65" s="49"/>
      <c r="AK65" s="58"/>
    </row>
    <row r="66" spans="1:37">
      <c r="D66" t="s">
        <v>1096</v>
      </c>
      <c r="E66" s="49">
        <f>E64*$B$71</f>
        <v>15724651999999.998</v>
      </c>
      <c r="F66" s="49">
        <f t="shared" ref="F66:AI66" si="23">F64*$B$71</f>
        <v>18570040000000</v>
      </c>
      <c r="G66" s="49">
        <f t="shared" si="23"/>
        <v>20939007000000</v>
      </c>
      <c r="H66" s="49">
        <f t="shared" si="23"/>
        <v>22730788000000</v>
      </c>
      <c r="I66" s="49">
        <f t="shared" si="23"/>
        <v>24090370000000</v>
      </c>
      <c r="J66" s="49">
        <f t="shared" si="23"/>
        <v>25112246000000</v>
      </c>
      <c r="K66" s="49">
        <f t="shared" si="23"/>
        <v>25840006000000</v>
      </c>
      <c r="L66" s="49">
        <f t="shared" si="23"/>
        <v>26380896000000</v>
      </c>
      <c r="M66" s="49">
        <f t="shared" si="23"/>
        <v>26537698000000</v>
      </c>
      <c r="N66" s="49">
        <f t="shared" si="23"/>
        <v>26659430000000</v>
      </c>
      <c r="O66" s="49">
        <f t="shared" si="23"/>
        <v>26941779000000</v>
      </c>
      <c r="P66" s="49">
        <f t="shared" si="23"/>
        <v>27061387000000.004</v>
      </c>
      <c r="Q66" s="49">
        <f t="shared" si="23"/>
        <v>27370438999999.996</v>
      </c>
      <c r="R66" s="49">
        <f t="shared" si="23"/>
        <v>27664516000000</v>
      </c>
      <c r="S66" s="49">
        <f t="shared" si="23"/>
        <v>28033673999999.996</v>
      </c>
      <c r="T66" s="49">
        <f t="shared" si="23"/>
        <v>28336389000000</v>
      </c>
      <c r="U66" s="49">
        <f t="shared" si="23"/>
        <v>28674376000000.004</v>
      </c>
      <c r="V66" s="49">
        <f t="shared" si="23"/>
        <v>28995555000000</v>
      </c>
      <c r="W66" s="49">
        <f t="shared" si="23"/>
        <v>29311184000000</v>
      </c>
      <c r="X66" s="49">
        <f t="shared" si="23"/>
        <v>29633765000000</v>
      </c>
      <c r="Y66" s="49">
        <f t="shared" si="23"/>
        <v>30069786000000</v>
      </c>
      <c r="Z66" s="49">
        <f t="shared" si="23"/>
        <v>30462376000000</v>
      </c>
      <c r="AA66" s="49">
        <f t="shared" si="23"/>
        <v>30840115000000</v>
      </c>
      <c r="AB66" s="49">
        <f t="shared" si="23"/>
        <v>31230839000000.004</v>
      </c>
      <c r="AC66" s="49">
        <f t="shared" si="23"/>
        <v>31603850000000</v>
      </c>
      <c r="AD66" s="49">
        <f t="shared" si="23"/>
        <v>32029404000000</v>
      </c>
      <c r="AE66" s="49">
        <f t="shared" si="23"/>
        <v>32413029000000</v>
      </c>
      <c r="AF66" s="49">
        <f t="shared" si="23"/>
        <v>32759529999999.996</v>
      </c>
      <c r="AG66" s="49">
        <f t="shared" si="23"/>
        <v>33144264999999.996</v>
      </c>
      <c r="AH66" s="49">
        <f t="shared" si="23"/>
        <v>33584294000000</v>
      </c>
      <c r="AI66" s="49">
        <f t="shared" si="23"/>
        <v>34028448999999.996</v>
      </c>
      <c r="AJ66" s="49"/>
      <c r="AK66" s="58"/>
    </row>
    <row r="67" spans="1:37">
      <c r="D67" t="s">
        <v>1097</v>
      </c>
      <c r="E67" s="49">
        <f>E65*$B$72</f>
        <v>4267208095406.3608</v>
      </c>
      <c r="F67" s="49">
        <f t="shared" ref="F67:AI67" si="24">F65*$B$72</f>
        <v>5190878991283.8633</v>
      </c>
      <c r="G67" s="49">
        <f t="shared" si="24"/>
        <v>5911011949823.3223</v>
      </c>
      <c r="H67" s="49">
        <f t="shared" si="24"/>
        <v>6456397302473.498</v>
      </c>
      <c r="I67" s="49">
        <f t="shared" si="24"/>
        <v>6866662248527.6797</v>
      </c>
      <c r="J67" s="49">
        <f t="shared" si="24"/>
        <v>7174082754534.7471</v>
      </c>
      <c r="K67" s="49">
        <f t="shared" si="24"/>
        <v>7398546638869.2578</v>
      </c>
      <c r="L67" s="49">
        <f t="shared" si="24"/>
        <v>7566450562308.5986</v>
      </c>
      <c r="M67" s="49">
        <f t="shared" si="24"/>
        <v>7612789499646.6436</v>
      </c>
      <c r="N67" s="49">
        <f t="shared" si="24"/>
        <v>7652344502944.6406</v>
      </c>
      <c r="O67" s="49">
        <f t="shared" si="24"/>
        <v>7720541400235.5713</v>
      </c>
      <c r="P67" s="49">
        <f t="shared" si="24"/>
        <v>7766429734982.332</v>
      </c>
      <c r="Q67" s="49">
        <f t="shared" si="24"/>
        <v>7842953133333.334</v>
      </c>
      <c r="R67" s="49">
        <f t="shared" si="24"/>
        <v>7918583728621.9082</v>
      </c>
      <c r="S67" s="49">
        <f t="shared" si="24"/>
        <v>8007230141578.3281</v>
      </c>
      <c r="T67" s="49">
        <f t="shared" si="24"/>
        <v>8088861717785.6309</v>
      </c>
      <c r="U67" s="49">
        <f t="shared" si="24"/>
        <v>8177402948645.4658</v>
      </c>
      <c r="V67" s="49">
        <f t="shared" si="24"/>
        <v>8263382155241.4609</v>
      </c>
      <c r="W67" s="49">
        <f t="shared" si="24"/>
        <v>8349305036513.5459</v>
      </c>
      <c r="X67" s="49">
        <f t="shared" si="24"/>
        <v>8438927962544.1699</v>
      </c>
      <c r="Y67" s="49">
        <f t="shared" si="24"/>
        <v>8548973330742.0498</v>
      </c>
      <c r="Z67" s="49">
        <f t="shared" si="24"/>
        <v>8652673853474.6768</v>
      </c>
      <c r="AA67" s="49">
        <f t="shared" si="24"/>
        <v>8756547708833.9238</v>
      </c>
      <c r="AB67" s="49">
        <f t="shared" si="24"/>
        <v>8863103707656.0664</v>
      </c>
      <c r="AC67" s="49">
        <f t="shared" si="24"/>
        <v>8966777156890.459</v>
      </c>
      <c r="AD67" s="49">
        <f t="shared" si="24"/>
        <v>9078507928150.7656</v>
      </c>
      <c r="AE67" s="49">
        <f t="shared" si="24"/>
        <v>9181586382803.2988</v>
      </c>
      <c r="AF67" s="49">
        <f t="shared" si="24"/>
        <v>9274572024028.2695</v>
      </c>
      <c r="AG67" s="49">
        <f t="shared" si="24"/>
        <v>9369748440282.6855</v>
      </c>
      <c r="AH67" s="49">
        <f t="shared" si="24"/>
        <v>9468649485276.7969</v>
      </c>
      <c r="AI67" s="49">
        <f t="shared" si="24"/>
        <v>9562146099882.2148</v>
      </c>
      <c r="AJ67" s="49"/>
      <c r="AK67" s="58"/>
    </row>
    <row r="68" spans="1:37">
      <c r="D68" s="41" t="s">
        <v>1090</v>
      </c>
      <c r="E68" s="57">
        <f>E63*(E66/SUM(E66:E67))/E64</f>
        <v>1.2490429545241593E-3</v>
      </c>
      <c r="F68" s="57">
        <f t="shared" ref="F68:AI68" si="25">F63*(F66/SUM(F66:F67))/F64</f>
        <v>1.2479838852561889E-3</v>
      </c>
      <c r="G68" s="57">
        <f t="shared" si="25"/>
        <v>1.2471665685815224E-3</v>
      </c>
      <c r="H68" s="57">
        <f t="shared" si="25"/>
        <v>1.2466464519590526E-3</v>
      </c>
      <c r="I68" s="57">
        <f t="shared" si="25"/>
        <v>1.2461776274382624E-3</v>
      </c>
      <c r="J68" s="57">
        <f t="shared" si="25"/>
        <v>1.2458210503215087E-3</v>
      </c>
      <c r="K68" s="57">
        <f t="shared" si="25"/>
        <v>1.2454261907779705E-3</v>
      </c>
      <c r="L68" s="57">
        <f t="shared" si="25"/>
        <v>1.2450097660041024E-3</v>
      </c>
      <c r="M68" s="57">
        <f t="shared" si="25"/>
        <v>1.2449523012062393E-3</v>
      </c>
      <c r="N68" s="57">
        <f t="shared" si="25"/>
        <v>1.2448581170389291E-3</v>
      </c>
      <c r="O68" s="57">
        <f t="shared" si="25"/>
        <v>1.244492708563932E-3</v>
      </c>
      <c r="P68" s="57">
        <f t="shared" si="25"/>
        <v>1.2445150475500222E-3</v>
      </c>
      <c r="Q68" s="57">
        <f t="shared" si="25"/>
        <v>1.244362963786191E-3</v>
      </c>
      <c r="R68" s="57">
        <f t="shared" si="25"/>
        <v>1.2442462668418766E-3</v>
      </c>
      <c r="S68" s="57">
        <f t="shared" si="25"/>
        <v>1.2440271982043711E-3</v>
      </c>
      <c r="T68" s="57">
        <f t="shared" si="25"/>
        <v>1.2439416368347936E-3</v>
      </c>
      <c r="U68" s="57">
        <f t="shared" si="25"/>
        <v>1.2436776543099449E-3</v>
      </c>
      <c r="V68" s="57">
        <f t="shared" si="25"/>
        <v>1.2434044966707469E-3</v>
      </c>
      <c r="W68" s="57">
        <f t="shared" si="25"/>
        <v>1.2431106233009778E-3</v>
      </c>
      <c r="X68" s="57">
        <f t="shared" si="25"/>
        <v>1.242818522097998E-3</v>
      </c>
      <c r="Y68" s="57">
        <f t="shared" si="25"/>
        <v>1.2424141228640053E-3</v>
      </c>
      <c r="Z68" s="57">
        <f t="shared" si="25"/>
        <v>1.2420321636298346E-3</v>
      </c>
      <c r="AA68" s="57">
        <f t="shared" si="25"/>
        <v>1.241620319407161E-3</v>
      </c>
      <c r="AB68" s="57">
        <f t="shared" si="25"/>
        <v>1.2411620718582406E-3</v>
      </c>
      <c r="AC68" s="57">
        <f t="shared" si="25"/>
        <v>1.240669038843074E-3</v>
      </c>
      <c r="AD68" s="57">
        <f t="shared" si="25"/>
        <v>1.2401023941352315E-3</v>
      </c>
      <c r="AE68" s="57">
        <f t="shared" si="25"/>
        <v>1.2395514545691941E-3</v>
      </c>
      <c r="AF68" s="57">
        <f t="shared" si="25"/>
        <v>1.2389760811407262E-3</v>
      </c>
      <c r="AG68" s="57">
        <f t="shared" si="25"/>
        <v>1.2383487405617649E-3</v>
      </c>
      <c r="AH68" s="57">
        <f t="shared" si="25"/>
        <v>1.2375986561341948E-3</v>
      </c>
      <c r="AI68" s="57">
        <f t="shared" si="25"/>
        <v>1.236792153822779E-3</v>
      </c>
      <c r="AJ68" s="57"/>
      <c r="AK68" s="58"/>
    </row>
    <row r="69" spans="1:37">
      <c r="D69" s="41" t="s">
        <v>1091</v>
      </c>
      <c r="E69" s="57">
        <f>E63*(E67/SUM(E66:E67))/E65</f>
        <v>3.8868922094850749E-4</v>
      </c>
      <c r="F69" s="57">
        <f t="shared" ref="F69:AI69" si="26">F63*(F67/SUM(F66:F67))/F65</f>
        <v>3.8835964956971156E-4</v>
      </c>
      <c r="G69" s="57">
        <f t="shared" si="26"/>
        <v>3.8810530909215343E-4</v>
      </c>
      <c r="H69" s="57">
        <f t="shared" si="26"/>
        <v>3.8794345419032003E-4</v>
      </c>
      <c r="I69" s="57">
        <f t="shared" si="26"/>
        <v>3.8779756085887974E-4</v>
      </c>
      <c r="J69" s="57">
        <f t="shared" si="26"/>
        <v>3.8768659775611613E-4</v>
      </c>
      <c r="K69" s="57">
        <f t="shared" si="26"/>
        <v>3.8756372155893972E-4</v>
      </c>
      <c r="L69" s="57">
        <f t="shared" si="26"/>
        <v>3.8743413448561116E-4</v>
      </c>
      <c r="M69" s="57">
        <f t="shared" si="26"/>
        <v>3.8741625203614658E-4</v>
      </c>
      <c r="N69" s="57">
        <f t="shared" si="26"/>
        <v>3.8738694289951122E-4</v>
      </c>
      <c r="O69" s="57">
        <f t="shared" si="26"/>
        <v>3.8727323156960051E-4</v>
      </c>
      <c r="P69" s="57">
        <f t="shared" si="26"/>
        <v>3.872801832305252E-4</v>
      </c>
      <c r="Q69" s="57">
        <f t="shared" si="26"/>
        <v>3.8723285633958973E-4</v>
      </c>
      <c r="R69" s="57">
        <f t="shared" si="26"/>
        <v>3.8719654146009873E-4</v>
      </c>
      <c r="S69" s="57">
        <f t="shared" si="26"/>
        <v>3.8712836957078314E-4</v>
      </c>
      <c r="T69" s="57">
        <f t="shared" si="26"/>
        <v>3.8710174375942578E-4</v>
      </c>
      <c r="U69" s="57">
        <f t="shared" si="26"/>
        <v>3.8701959513390749E-4</v>
      </c>
      <c r="V69" s="57">
        <f t="shared" si="26"/>
        <v>3.8693459130790495E-4</v>
      </c>
      <c r="W69" s="57">
        <f t="shared" si="26"/>
        <v>3.8684314096127021E-4</v>
      </c>
      <c r="X69" s="57">
        <f t="shared" si="26"/>
        <v>3.8675224209457141E-4</v>
      </c>
      <c r="Y69" s="57">
        <f t="shared" si="26"/>
        <v>3.8662639724460569E-4</v>
      </c>
      <c r="Z69" s="57">
        <f t="shared" si="26"/>
        <v>3.8650753548999096E-4</v>
      </c>
      <c r="AA69" s="57">
        <f t="shared" si="26"/>
        <v>3.8637937383671609E-4</v>
      </c>
      <c r="AB69" s="57">
        <f t="shared" si="26"/>
        <v>3.8623677194928995E-4</v>
      </c>
      <c r="AC69" s="57">
        <f t="shared" si="26"/>
        <v>3.8608334518532407E-4</v>
      </c>
      <c r="AD69" s="57">
        <f t="shared" si="26"/>
        <v>3.8590701122559256E-4</v>
      </c>
      <c r="AE69" s="57">
        <f t="shared" si="26"/>
        <v>3.8573556454320505E-4</v>
      </c>
      <c r="AF69" s="57">
        <f t="shared" si="26"/>
        <v>3.8555651429608934E-4</v>
      </c>
      <c r="AG69" s="57">
        <f t="shared" si="26"/>
        <v>3.8536129241038667E-4</v>
      </c>
      <c r="AH69" s="57">
        <f t="shared" si="26"/>
        <v>3.8512787391125356E-4</v>
      </c>
      <c r="AI69" s="57">
        <f t="shared" si="26"/>
        <v>3.8487689875144672E-4</v>
      </c>
      <c r="AJ69" s="57"/>
    </row>
    <row r="70" spans="1:37">
      <c r="B70" s="56"/>
      <c r="C70" s="56"/>
      <c r="D70" s="56"/>
      <c r="E70" s="56"/>
      <c r="F70" s="56"/>
      <c r="G70" s="56"/>
      <c r="H70" s="56"/>
      <c r="I70" s="56"/>
      <c r="J70" s="56"/>
      <c r="K70" s="56"/>
      <c r="L70" s="56"/>
      <c r="M70" s="56"/>
      <c r="N70" s="56"/>
      <c r="O70" s="56"/>
      <c r="P70" s="56"/>
      <c r="Q70" s="56"/>
      <c r="R70" s="56"/>
      <c r="S70" s="56"/>
      <c r="T70" s="56"/>
      <c r="U70" s="56"/>
      <c r="V70" s="56"/>
      <c r="W70" s="56"/>
      <c r="X70" s="56"/>
      <c r="Y70" s="56"/>
      <c r="Z70" s="56"/>
      <c r="AA70" s="56"/>
      <c r="AB70" s="56"/>
      <c r="AC70" s="56"/>
      <c r="AD70" s="56"/>
      <c r="AE70" s="56"/>
      <c r="AF70" s="56"/>
      <c r="AG70" s="56"/>
    </row>
    <row r="71" spans="1:37">
      <c r="A71" t="s">
        <v>1108</v>
      </c>
      <c r="B71" s="56">
        <v>1</v>
      </c>
      <c r="C71" s="56"/>
      <c r="D71" s="60" t="s">
        <v>1099</v>
      </c>
      <c r="E71" s="56"/>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row>
    <row r="72" spans="1:37">
      <c r="A72" t="s">
        <v>1107</v>
      </c>
      <c r="B72" s="61">
        <f>1-B17</f>
        <v>0.31118963486454654</v>
      </c>
      <c r="C72" s="56"/>
      <c r="D72" s="56"/>
      <c r="E72" s="56"/>
      <c r="F72" s="56"/>
      <c r="G72" s="56"/>
      <c r="H72" s="56"/>
      <c r="I72" s="56"/>
      <c r="J72" s="56"/>
      <c r="K72" s="56"/>
      <c r="L72" s="56"/>
      <c r="M72" s="56"/>
      <c r="N72" s="56"/>
      <c r="O72" s="56"/>
      <c r="P72" s="56"/>
      <c r="Q72" s="56"/>
      <c r="R72" s="56"/>
      <c r="S72" s="56"/>
      <c r="T72" s="56"/>
      <c r="U72" s="56"/>
      <c r="V72" s="56"/>
      <c r="W72" s="56"/>
      <c r="X72" s="56"/>
      <c r="Y72" s="56"/>
      <c r="Z72" s="56"/>
      <c r="AA72" s="56"/>
      <c r="AB72" s="56"/>
      <c r="AC72" s="56"/>
      <c r="AD72" s="56"/>
      <c r="AE72" s="56"/>
      <c r="AF72" s="56"/>
      <c r="AG72" s="56"/>
    </row>
    <row r="73" spans="1:37">
      <c r="B73" s="56"/>
      <c r="C73" s="56"/>
      <c r="D73" s="56"/>
      <c r="E73" s="56"/>
      <c r="F73" s="56"/>
      <c r="G73" s="56"/>
      <c r="H73" s="56"/>
      <c r="I73" s="56"/>
      <c r="J73" s="56"/>
      <c r="K73" s="56"/>
      <c r="L73" s="56"/>
      <c r="M73" s="56"/>
      <c r="N73" s="56"/>
      <c r="O73" s="56"/>
      <c r="P73" s="56"/>
      <c r="Q73" s="56"/>
      <c r="R73" s="56"/>
      <c r="S73" s="56"/>
      <c r="T73" s="56"/>
      <c r="U73" s="56"/>
      <c r="V73" s="56"/>
      <c r="W73" s="56"/>
      <c r="X73" s="56"/>
      <c r="Y73" s="56"/>
      <c r="Z73" s="56"/>
      <c r="AA73" s="56"/>
      <c r="AB73" s="56"/>
      <c r="AC73" s="56"/>
      <c r="AD73" s="56"/>
      <c r="AE73" s="56"/>
      <c r="AF73" s="56"/>
      <c r="AG73" s="56"/>
    </row>
    <row r="74" spans="1:37">
      <c r="A74" s="2" t="s">
        <v>1105</v>
      </c>
    </row>
    <row r="75" spans="1:37">
      <c r="D75" s="38"/>
      <c r="E75" s="1">
        <v>2020</v>
      </c>
      <c r="F75" s="1">
        <v>2021</v>
      </c>
      <c r="G75" s="1">
        <v>2022</v>
      </c>
      <c r="H75" s="1">
        <v>2023</v>
      </c>
      <c r="I75" s="1">
        <v>2024</v>
      </c>
      <c r="J75" s="1">
        <v>2025</v>
      </c>
      <c r="K75" s="1">
        <v>2026</v>
      </c>
      <c r="L75" s="1">
        <v>2027</v>
      </c>
      <c r="M75" s="1">
        <v>2028</v>
      </c>
      <c r="N75" s="1">
        <v>2029</v>
      </c>
      <c r="O75" s="1">
        <v>2030</v>
      </c>
      <c r="P75" s="1">
        <v>2031</v>
      </c>
      <c r="Q75" s="1">
        <v>2032</v>
      </c>
      <c r="R75" s="1">
        <v>2033</v>
      </c>
      <c r="S75" s="1">
        <v>2034</v>
      </c>
      <c r="T75" s="1">
        <v>2035</v>
      </c>
      <c r="U75" s="1">
        <v>2036</v>
      </c>
      <c r="V75" s="1">
        <v>2037</v>
      </c>
      <c r="W75" s="1">
        <v>2038</v>
      </c>
      <c r="X75" s="1">
        <v>2039</v>
      </c>
      <c r="Y75" s="1">
        <v>2040</v>
      </c>
      <c r="Z75" s="1">
        <v>2041</v>
      </c>
      <c r="AA75" s="1">
        <v>2042</v>
      </c>
      <c r="AB75" s="1">
        <v>2043</v>
      </c>
      <c r="AC75" s="1">
        <v>2044</v>
      </c>
      <c r="AD75" s="1">
        <v>2045</v>
      </c>
      <c r="AE75" s="1">
        <v>2046</v>
      </c>
      <c r="AF75" s="1">
        <v>2047</v>
      </c>
      <c r="AG75" s="1">
        <v>2048</v>
      </c>
      <c r="AH75" s="1">
        <v>2049</v>
      </c>
      <c r="AI75" s="1">
        <v>2050</v>
      </c>
    </row>
    <row r="76" spans="1:37">
      <c r="C76" s="23" t="s">
        <v>834</v>
      </c>
      <c r="D76" t="s">
        <v>3062</v>
      </c>
      <c r="E76" s="59">
        <f>INDEX('AEO 7'!$C$18:$AH$28,MATCH($C$76,'AEO 7'!$A$18:$A$28,0),MATCH(E$75,'AEO 7'!$C$13:$AH$13,0))*10^9</f>
        <v>108322510000</v>
      </c>
      <c r="F76" s="59">
        <f>INDEX('AEO 7'!$C$18:$AH$28,MATCH($C$76,'AEO 7'!$A$18:$A$28,0),MATCH(F$75,'AEO 7'!$C$13:$AH$13,0))*10^9</f>
        <v>134829253999.99998</v>
      </c>
      <c r="G76" s="59">
        <f>INDEX('AEO 7'!$C$18:$AH$28,MATCH($C$76,'AEO 7'!$A$18:$A$28,0),MATCH(G$75,'AEO 7'!$C$13:$AH$13,0))*10^9</f>
        <v>154717422000</v>
      </c>
      <c r="H76" s="59">
        <f>INDEX('AEO 7'!$C$18:$AH$28,MATCH($C$76,'AEO 7'!$A$18:$A$28,0),MATCH(H$75,'AEO 7'!$C$13:$AH$13,0))*10^9</f>
        <v>169652832000</v>
      </c>
      <c r="I76" s="59">
        <f>INDEX('AEO 7'!$C$18:$AH$28,MATCH($C$76,'AEO 7'!$A$18:$A$28,0),MATCH(I$75,'AEO 7'!$C$13:$AH$13,0))*10^9</f>
        <v>180920807000</v>
      </c>
      <c r="J76" s="59">
        <f>INDEX('AEO 7'!$C$18:$AH$28,MATCH($C$76,'AEO 7'!$A$18:$A$28,0),MATCH(J$75,'AEO 7'!$C$13:$AH$13,0))*10^9</f>
        <v>189449295000</v>
      </c>
      <c r="K76" s="59">
        <f>INDEX('AEO 7'!$C$18:$AH$28,MATCH($C$76,'AEO 7'!$A$18:$A$28,0),MATCH(K$75,'AEO 7'!$C$13:$AH$13,0))*10^9</f>
        <v>195917755000</v>
      </c>
      <c r="L76" s="59">
        <f>INDEX('AEO 7'!$C$18:$AH$28,MATCH($C$76,'AEO 7'!$A$18:$A$28,0),MATCH(L$75,'AEO 7'!$C$13:$AH$13,0))*10^9</f>
        <v>200871582000</v>
      </c>
      <c r="M76" s="59">
        <f>INDEX('AEO 7'!$C$18:$AH$28,MATCH($C$76,'AEO 7'!$A$18:$A$28,0),MATCH(M$75,'AEO 7'!$C$13:$AH$13,0))*10^9</f>
        <v>204429398000</v>
      </c>
      <c r="N76" s="59">
        <f>INDEX('AEO 7'!$C$18:$AH$28,MATCH($C$76,'AEO 7'!$A$18:$A$28,0),MATCH(N$75,'AEO 7'!$C$13:$AH$13,0))*10^9</f>
        <v>207178192000</v>
      </c>
      <c r="O76" s="59">
        <f>INDEX('AEO 7'!$C$18:$AH$28,MATCH($C$76,'AEO 7'!$A$18:$A$28,0),MATCH(O$75,'AEO 7'!$C$13:$AH$13,0))*10^9</f>
        <v>209426270000</v>
      </c>
      <c r="P76" s="59">
        <f>INDEX('AEO 7'!$C$18:$AH$28,MATCH($C$76,'AEO 7'!$A$18:$A$28,0),MATCH(P$75,'AEO 7'!$C$13:$AH$13,0))*10^9</f>
        <v>211015442000</v>
      </c>
      <c r="Q76" s="59">
        <f>INDEX('AEO 7'!$C$18:$AH$28,MATCH($C$76,'AEO 7'!$A$18:$A$28,0),MATCH(Q$75,'AEO 7'!$C$13:$AH$13,0))*10^9</f>
        <v>212354843000</v>
      </c>
      <c r="R76" s="59">
        <f>INDEX('AEO 7'!$C$18:$AH$28,MATCH($C$76,'AEO 7'!$A$18:$A$28,0),MATCH(R$75,'AEO 7'!$C$13:$AH$13,0))*10^9</f>
        <v>213368500000</v>
      </c>
      <c r="S76" s="59">
        <f>INDEX('AEO 7'!$C$18:$AH$28,MATCH($C$76,'AEO 7'!$A$18:$A$28,0),MATCH(S$75,'AEO 7'!$C$13:$AH$13,0))*10^9</f>
        <v>214164566000</v>
      </c>
      <c r="T76" s="59">
        <f>INDEX('AEO 7'!$C$18:$AH$28,MATCH($C$76,'AEO 7'!$A$18:$A$28,0),MATCH(T$75,'AEO 7'!$C$13:$AH$13,0))*10^9</f>
        <v>214708160000</v>
      </c>
      <c r="U76" s="59">
        <f>INDEX('AEO 7'!$C$18:$AH$28,MATCH($C$76,'AEO 7'!$A$18:$A$28,0),MATCH(U$75,'AEO 7'!$C$13:$AH$13,0))*10^9</f>
        <v>215169418000</v>
      </c>
      <c r="V76" s="59">
        <f>INDEX('AEO 7'!$C$18:$AH$28,MATCH($C$76,'AEO 7'!$A$18:$A$28,0),MATCH(V$75,'AEO 7'!$C$13:$AH$13,0))*10^9</f>
        <v>215535126000</v>
      </c>
      <c r="W76" s="59">
        <f>INDEX('AEO 7'!$C$18:$AH$28,MATCH($C$76,'AEO 7'!$A$18:$A$28,0),MATCH(W$75,'AEO 7'!$C$13:$AH$13,0))*10^9</f>
        <v>215805481000</v>
      </c>
      <c r="X76" s="59">
        <f>INDEX('AEO 7'!$C$18:$AH$28,MATCH($C$76,'AEO 7'!$A$18:$A$28,0),MATCH(X$75,'AEO 7'!$C$13:$AH$13,0))*10^9</f>
        <v>215985870000</v>
      </c>
      <c r="Y76" s="59">
        <f>INDEX('AEO 7'!$C$18:$AH$28,MATCH($C$76,'AEO 7'!$A$18:$A$28,0),MATCH(Y$75,'AEO 7'!$C$13:$AH$13,0))*10^9</f>
        <v>216161972000</v>
      </c>
      <c r="Z76" s="59">
        <f>INDEX('AEO 7'!$C$18:$AH$28,MATCH($C$76,'AEO 7'!$A$18:$A$28,0),MATCH(Z$75,'AEO 7'!$C$13:$AH$13,0))*10^9</f>
        <v>216265442000</v>
      </c>
      <c r="AA76" s="59">
        <f>INDEX('AEO 7'!$C$18:$AH$28,MATCH($C$76,'AEO 7'!$A$18:$A$28,0),MATCH(AA$75,'AEO 7'!$C$13:$AH$13,0))*10^9</f>
        <v>216331223000</v>
      </c>
      <c r="AB76" s="59">
        <f>INDEX('AEO 7'!$C$18:$AH$28,MATCH($C$76,'AEO 7'!$A$18:$A$28,0),MATCH(AB$75,'AEO 7'!$C$13:$AH$13,0))*10^9</f>
        <v>216378448000</v>
      </c>
      <c r="AC76" s="59">
        <f>INDEX('AEO 7'!$C$18:$AH$28,MATCH($C$76,'AEO 7'!$A$18:$A$28,0),MATCH(AC$75,'AEO 7'!$C$13:$AH$13,0))*10^9</f>
        <v>216409988000</v>
      </c>
      <c r="AD76" s="59">
        <f>INDEX('AEO 7'!$C$18:$AH$28,MATCH($C$76,'AEO 7'!$A$18:$A$28,0),MATCH(AD$75,'AEO 7'!$C$13:$AH$13,0))*10^9</f>
        <v>216441574000</v>
      </c>
      <c r="AE76" s="59">
        <f>INDEX('AEO 7'!$C$18:$AH$28,MATCH($C$76,'AEO 7'!$A$18:$A$28,0),MATCH(AE$75,'AEO 7'!$C$13:$AH$13,0))*10^9</f>
        <v>216451508000</v>
      </c>
      <c r="AF76" s="59">
        <f>INDEX('AEO 7'!$C$18:$AH$28,MATCH($C$76,'AEO 7'!$A$18:$A$28,0),MATCH(AF$75,'AEO 7'!$C$13:$AH$13,0))*10^9</f>
        <v>216468369000</v>
      </c>
      <c r="AG76" s="59">
        <f>INDEX('AEO 7'!$C$18:$AH$28,MATCH($C$76,'AEO 7'!$A$18:$A$28,0),MATCH(AG$75,'AEO 7'!$C$13:$AH$13,0))*10^9</f>
        <v>216483002000</v>
      </c>
      <c r="AH76" s="59">
        <f>INDEX('AEO 7'!$C$18:$AH$28,MATCH($C$76,'AEO 7'!$A$18:$A$28,0),MATCH(AH$75,'AEO 7'!$C$13:$AH$13,0))*10^9</f>
        <v>216552536000</v>
      </c>
      <c r="AI76" s="59">
        <f>INDEX('AEO 7'!$C$18:$AH$28,MATCH($C$76,'AEO 7'!$A$18:$A$28,0),MATCH(AI$75,'AEO 7'!$C$13:$AH$13,0))*10^9</f>
        <v>216643478000</v>
      </c>
      <c r="AK76" s="58"/>
    </row>
    <row r="77" spans="1:37">
      <c r="A77" s="15" t="s">
        <v>1065</v>
      </c>
      <c r="B77" s="15" t="s">
        <v>1057</v>
      </c>
      <c r="C77" s="15" t="s">
        <v>1049</v>
      </c>
      <c r="D77" t="s">
        <v>1092</v>
      </c>
      <c r="E77" s="49">
        <f>SUM(INDEX('AEO 36'!$F$15:$AK$103,MATCH($C$77,'AEO 36'!$B$15:$B$103,0),MATCH(E$75,'AEO 36'!$F$1:$AK$1,0)),INDEX('AEO 36'!$F$15:$AK$103,MATCH($B$77,'AEO 36'!$B$15:$B$103,0),MATCH(E$75,'AEO 36'!$F$1:$AK$1,0)),INDEX('AEO 36'!$F$15:$AK$103,MATCH($A$77,'AEO 36'!$B$15:$B$103,0),MATCH(E$75,'AEO 36'!$F$1:$AK$1,0)))*10^12</f>
        <v>345431000000</v>
      </c>
      <c r="F77" s="49">
        <f>SUM(INDEX('AEO 36'!$F$15:$AK$103,MATCH($C$77,'AEO 36'!$B$15:$B$103,0),MATCH(F$75,'AEO 36'!$F$1:$AK$1,0)),INDEX('AEO 36'!$F$15:$AK$103,MATCH($B$77,'AEO 36'!$B$15:$B$103,0),MATCH(F$75,'AEO 36'!$F$1:$AK$1,0)),INDEX('AEO 36'!$F$15:$AK$103,MATCH($A$77,'AEO 36'!$B$15:$B$103,0),MATCH(F$75,'AEO 36'!$F$1:$AK$1,0)))*10^12</f>
        <v>429563000000</v>
      </c>
      <c r="G77" s="49">
        <f>SUM(INDEX('AEO 36'!$F$15:$AK$103,MATCH($C$77,'AEO 36'!$B$15:$B$103,0),MATCH(G$75,'AEO 36'!$F$1:$AK$1,0)),INDEX('AEO 36'!$F$15:$AK$103,MATCH($B$77,'AEO 36'!$B$15:$B$103,0),MATCH(G$75,'AEO 36'!$F$1:$AK$1,0)),INDEX('AEO 36'!$F$15:$AK$103,MATCH($A$77,'AEO 36'!$B$15:$B$103,0),MATCH(G$75,'AEO 36'!$F$1:$AK$1,0)))*10^12</f>
        <v>500859000000.00006</v>
      </c>
      <c r="H77" s="49">
        <f>SUM(INDEX('AEO 36'!$F$15:$AK$103,MATCH($C$77,'AEO 36'!$B$15:$B$103,0),MATCH(H$75,'AEO 36'!$F$1:$AK$1,0)),INDEX('AEO 36'!$F$15:$AK$103,MATCH($B$77,'AEO 36'!$B$15:$B$103,0),MATCH(H$75,'AEO 36'!$F$1:$AK$1,0)),INDEX('AEO 36'!$F$15:$AK$103,MATCH($A$77,'AEO 36'!$B$15:$B$103,0),MATCH(H$75,'AEO 36'!$F$1:$AK$1,0)))*10^12</f>
        <v>566272000000</v>
      </c>
      <c r="I77" s="49">
        <f>SUM(INDEX('AEO 36'!$F$15:$AK$103,MATCH($C$77,'AEO 36'!$B$15:$B$103,0),MATCH(I$75,'AEO 36'!$F$1:$AK$1,0)),INDEX('AEO 36'!$F$15:$AK$103,MATCH($B$77,'AEO 36'!$B$15:$B$103,0),MATCH(I$75,'AEO 36'!$F$1:$AK$1,0)),INDEX('AEO 36'!$F$15:$AK$103,MATCH($A$77,'AEO 36'!$B$15:$B$103,0),MATCH(I$75,'AEO 36'!$F$1:$AK$1,0)))*10^12</f>
        <v>627633000000</v>
      </c>
      <c r="J77" s="49">
        <f>SUM(INDEX('AEO 36'!$F$15:$AK$103,MATCH($C$77,'AEO 36'!$B$15:$B$103,0),MATCH(J$75,'AEO 36'!$F$1:$AK$1,0)),INDEX('AEO 36'!$F$15:$AK$103,MATCH($B$77,'AEO 36'!$B$15:$B$103,0),MATCH(J$75,'AEO 36'!$F$1:$AK$1,0)),INDEX('AEO 36'!$F$15:$AK$103,MATCH($A$77,'AEO 36'!$B$15:$B$103,0),MATCH(J$75,'AEO 36'!$F$1:$AK$1,0)))*10^12</f>
        <v>684497000000</v>
      </c>
      <c r="K77" s="49">
        <f>SUM(INDEX('AEO 36'!$F$15:$AK$103,MATCH($C$77,'AEO 36'!$B$15:$B$103,0),MATCH(K$75,'AEO 36'!$F$1:$AK$1,0)),INDEX('AEO 36'!$F$15:$AK$103,MATCH($B$77,'AEO 36'!$B$15:$B$103,0),MATCH(K$75,'AEO 36'!$F$1:$AK$1,0)),INDEX('AEO 36'!$F$15:$AK$103,MATCH($A$77,'AEO 36'!$B$15:$B$103,0),MATCH(K$75,'AEO 36'!$F$1:$AK$1,0)))*10^12</f>
        <v>741096000000</v>
      </c>
      <c r="L77" s="49">
        <f>SUM(INDEX('AEO 36'!$F$15:$AK$103,MATCH($C$77,'AEO 36'!$B$15:$B$103,0),MATCH(L$75,'AEO 36'!$F$1:$AK$1,0)),INDEX('AEO 36'!$F$15:$AK$103,MATCH($B$77,'AEO 36'!$B$15:$B$103,0),MATCH(L$75,'AEO 36'!$F$1:$AK$1,0)),INDEX('AEO 36'!$F$15:$AK$103,MATCH($A$77,'AEO 36'!$B$15:$B$103,0),MATCH(L$75,'AEO 36'!$F$1:$AK$1,0)))*10^12</f>
        <v>800102000000</v>
      </c>
      <c r="M77" s="49">
        <f>SUM(INDEX('AEO 36'!$F$15:$AK$103,MATCH($C$77,'AEO 36'!$B$15:$B$103,0),MATCH(M$75,'AEO 36'!$F$1:$AK$1,0)),INDEX('AEO 36'!$F$15:$AK$103,MATCH($B$77,'AEO 36'!$B$15:$B$103,0),MATCH(M$75,'AEO 36'!$F$1:$AK$1,0)),INDEX('AEO 36'!$F$15:$AK$103,MATCH($A$77,'AEO 36'!$B$15:$B$103,0),MATCH(M$75,'AEO 36'!$F$1:$AK$1,0)))*10^12</f>
        <v>849352000000</v>
      </c>
      <c r="N77" s="49">
        <f>SUM(INDEX('AEO 36'!$F$15:$AK$103,MATCH($C$77,'AEO 36'!$B$15:$B$103,0),MATCH(N$75,'AEO 36'!$F$1:$AK$1,0)),INDEX('AEO 36'!$F$15:$AK$103,MATCH($B$77,'AEO 36'!$B$15:$B$103,0),MATCH(N$75,'AEO 36'!$F$1:$AK$1,0)),INDEX('AEO 36'!$F$15:$AK$103,MATCH($A$77,'AEO 36'!$B$15:$B$103,0),MATCH(N$75,'AEO 36'!$F$1:$AK$1,0)))*10^12</f>
        <v>903103000000</v>
      </c>
      <c r="O77" s="49">
        <f>SUM(INDEX('AEO 36'!$F$15:$AK$103,MATCH($C$77,'AEO 36'!$B$15:$B$103,0),MATCH(O$75,'AEO 36'!$F$1:$AK$1,0)),INDEX('AEO 36'!$F$15:$AK$103,MATCH($B$77,'AEO 36'!$B$15:$B$103,0),MATCH(O$75,'AEO 36'!$F$1:$AK$1,0)),INDEX('AEO 36'!$F$15:$AK$103,MATCH($A$77,'AEO 36'!$B$15:$B$103,0),MATCH(O$75,'AEO 36'!$F$1:$AK$1,0)))*10^12</f>
        <v>967284000000</v>
      </c>
      <c r="P77" s="49">
        <f>SUM(INDEX('AEO 36'!$F$15:$AK$103,MATCH($C$77,'AEO 36'!$B$15:$B$103,0),MATCH(P$75,'AEO 36'!$F$1:$AK$1,0)),INDEX('AEO 36'!$F$15:$AK$103,MATCH($B$77,'AEO 36'!$B$15:$B$103,0),MATCH(P$75,'AEO 36'!$F$1:$AK$1,0)),INDEX('AEO 36'!$F$15:$AK$103,MATCH($A$77,'AEO 36'!$B$15:$B$103,0),MATCH(P$75,'AEO 36'!$F$1:$AK$1,0)))*10^12</f>
        <v>1030273000000</v>
      </c>
      <c r="Q77" s="49">
        <f>SUM(INDEX('AEO 36'!$F$15:$AK$103,MATCH($C$77,'AEO 36'!$B$15:$B$103,0),MATCH(Q$75,'AEO 36'!$F$1:$AK$1,0)),INDEX('AEO 36'!$F$15:$AK$103,MATCH($B$77,'AEO 36'!$B$15:$B$103,0),MATCH(Q$75,'AEO 36'!$F$1:$AK$1,0)),INDEX('AEO 36'!$F$15:$AK$103,MATCH($A$77,'AEO 36'!$B$15:$B$103,0),MATCH(Q$75,'AEO 36'!$F$1:$AK$1,0)))*10^12</f>
        <v>1103495000000</v>
      </c>
      <c r="R77" s="49">
        <f>SUM(INDEX('AEO 36'!$F$15:$AK$103,MATCH($C$77,'AEO 36'!$B$15:$B$103,0),MATCH(R$75,'AEO 36'!$F$1:$AK$1,0)),INDEX('AEO 36'!$F$15:$AK$103,MATCH($B$77,'AEO 36'!$B$15:$B$103,0),MATCH(R$75,'AEO 36'!$F$1:$AK$1,0)),INDEX('AEO 36'!$F$15:$AK$103,MATCH($A$77,'AEO 36'!$B$15:$B$103,0),MATCH(R$75,'AEO 36'!$F$1:$AK$1,0)))*10^12</f>
        <v>1184134000000</v>
      </c>
      <c r="S77" s="49">
        <f>SUM(INDEX('AEO 36'!$F$15:$AK$103,MATCH($C$77,'AEO 36'!$B$15:$B$103,0),MATCH(S$75,'AEO 36'!$F$1:$AK$1,0)),INDEX('AEO 36'!$F$15:$AK$103,MATCH($B$77,'AEO 36'!$B$15:$B$103,0),MATCH(S$75,'AEO 36'!$F$1:$AK$1,0)),INDEX('AEO 36'!$F$15:$AK$103,MATCH($A$77,'AEO 36'!$B$15:$B$103,0),MATCH(S$75,'AEO 36'!$F$1:$AK$1,0)))*10^12</f>
        <v>1274770000000</v>
      </c>
      <c r="T77" s="49">
        <f>SUM(INDEX('AEO 36'!$F$15:$AK$103,MATCH($C$77,'AEO 36'!$B$15:$B$103,0),MATCH(T$75,'AEO 36'!$F$1:$AK$1,0)),INDEX('AEO 36'!$F$15:$AK$103,MATCH($B$77,'AEO 36'!$B$15:$B$103,0),MATCH(T$75,'AEO 36'!$F$1:$AK$1,0)),INDEX('AEO 36'!$F$15:$AK$103,MATCH($A$77,'AEO 36'!$B$15:$B$103,0),MATCH(T$75,'AEO 36'!$F$1:$AK$1,0)))*10^12</f>
        <v>1369760000000</v>
      </c>
      <c r="U77" s="49">
        <f>SUM(INDEX('AEO 36'!$F$15:$AK$103,MATCH($C$77,'AEO 36'!$B$15:$B$103,0),MATCH(U$75,'AEO 36'!$F$1:$AK$1,0)),INDEX('AEO 36'!$F$15:$AK$103,MATCH($B$77,'AEO 36'!$B$15:$B$103,0),MATCH(U$75,'AEO 36'!$F$1:$AK$1,0)),INDEX('AEO 36'!$F$15:$AK$103,MATCH($A$77,'AEO 36'!$B$15:$B$103,0),MATCH(U$75,'AEO 36'!$F$1:$AK$1,0)))*10^12</f>
        <v>1479735000000</v>
      </c>
      <c r="V77" s="49">
        <f>SUM(INDEX('AEO 36'!$F$15:$AK$103,MATCH($C$77,'AEO 36'!$B$15:$B$103,0),MATCH(V$75,'AEO 36'!$F$1:$AK$1,0)),INDEX('AEO 36'!$F$15:$AK$103,MATCH($B$77,'AEO 36'!$B$15:$B$103,0),MATCH(V$75,'AEO 36'!$F$1:$AK$1,0)),INDEX('AEO 36'!$F$15:$AK$103,MATCH($A$77,'AEO 36'!$B$15:$B$103,0),MATCH(V$75,'AEO 36'!$F$1:$AK$1,0)))*10^12</f>
        <v>1604050000000</v>
      </c>
      <c r="W77" s="49">
        <f>SUM(INDEX('AEO 36'!$F$15:$AK$103,MATCH($C$77,'AEO 36'!$B$15:$B$103,0),MATCH(W$75,'AEO 36'!$F$1:$AK$1,0)),INDEX('AEO 36'!$F$15:$AK$103,MATCH($B$77,'AEO 36'!$B$15:$B$103,0),MATCH(W$75,'AEO 36'!$F$1:$AK$1,0)),INDEX('AEO 36'!$F$15:$AK$103,MATCH($A$77,'AEO 36'!$B$15:$B$103,0),MATCH(W$75,'AEO 36'!$F$1:$AK$1,0)))*10^12</f>
        <v>1741650000000</v>
      </c>
      <c r="X77" s="49">
        <f>SUM(INDEX('AEO 36'!$F$15:$AK$103,MATCH($C$77,'AEO 36'!$B$15:$B$103,0),MATCH(X$75,'AEO 36'!$F$1:$AK$1,0)),INDEX('AEO 36'!$F$15:$AK$103,MATCH($B$77,'AEO 36'!$B$15:$B$103,0),MATCH(X$75,'AEO 36'!$F$1:$AK$1,0)),INDEX('AEO 36'!$F$15:$AK$103,MATCH($A$77,'AEO 36'!$B$15:$B$103,0),MATCH(X$75,'AEO 36'!$F$1:$AK$1,0)))*10^12</f>
        <v>1892751000000</v>
      </c>
      <c r="Y77" s="49">
        <f>SUM(INDEX('AEO 36'!$F$15:$AK$103,MATCH($C$77,'AEO 36'!$B$15:$B$103,0),MATCH(Y$75,'AEO 36'!$F$1:$AK$1,0)),INDEX('AEO 36'!$F$15:$AK$103,MATCH($B$77,'AEO 36'!$B$15:$B$103,0),MATCH(Y$75,'AEO 36'!$F$1:$AK$1,0)),INDEX('AEO 36'!$F$15:$AK$103,MATCH($A$77,'AEO 36'!$B$15:$B$103,0),MATCH(Y$75,'AEO 36'!$F$1:$AK$1,0)))*10^12</f>
        <v>2066053999999.9998</v>
      </c>
      <c r="Z77" s="49">
        <f>SUM(INDEX('AEO 36'!$F$15:$AK$103,MATCH($C$77,'AEO 36'!$B$15:$B$103,0),MATCH(Z$75,'AEO 36'!$F$1:$AK$1,0)),INDEX('AEO 36'!$F$15:$AK$103,MATCH($B$77,'AEO 36'!$B$15:$B$103,0),MATCH(Z$75,'AEO 36'!$F$1:$AK$1,0)),INDEX('AEO 36'!$F$15:$AK$103,MATCH($A$77,'AEO 36'!$B$15:$B$103,0),MATCH(Z$75,'AEO 36'!$F$1:$AK$1,0)))*10^12</f>
        <v>2258665000000</v>
      </c>
      <c r="AA77" s="49">
        <f>SUM(INDEX('AEO 36'!$F$15:$AK$103,MATCH($C$77,'AEO 36'!$B$15:$B$103,0),MATCH(AA$75,'AEO 36'!$F$1:$AK$1,0)),INDEX('AEO 36'!$F$15:$AK$103,MATCH($B$77,'AEO 36'!$B$15:$B$103,0),MATCH(AA$75,'AEO 36'!$F$1:$AK$1,0)),INDEX('AEO 36'!$F$15:$AK$103,MATCH($A$77,'AEO 36'!$B$15:$B$103,0),MATCH(AA$75,'AEO 36'!$F$1:$AK$1,0)))*10^12</f>
        <v>2478114000000</v>
      </c>
      <c r="AB77" s="49">
        <f>SUM(INDEX('AEO 36'!$F$15:$AK$103,MATCH($C$77,'AEO 36'!$B$15:$B$103,0),MATCH(AB$75,'AEO 36'!$F$1:$AK$1,0)),INDEX('AEO 36'!$F$15:$AK$103,MATCH($B$77,'AEO 36'!$B$15:$B$103,0),MATCH(AB$75,'AEO 36'!$F$1:$AK$1,0)),INDEX('AEO 36'!$F$15:$AK$103,MATCH($A$77,'AEO 36'!$B$15:$B$103,0),MATCH(AB$75,'AEO 36'!$F$1:$AK$1,0)))*10^12</f>
        <v>2731331000000</v>
      </c>
      <c r="AC77" s="49">
        <f>SUM(INDEX('AEO 36'!$F$15:$AK$103,MATCH($C$77,'AEO 36'!$B$15:$B$103,0),MATCH(AC$75,'AEO 36'!$F$1:$AK$1,0)),INDEX('AEO 36'!$F$15:$AK$103,MATCH($B$77,'AEO 36'!$B$15:$B$103,0),MATCH(AC$75,'AEO 36'!$F$1:$AK$1,0)),INDEX('AEO 36'!$F$15:$AK$103,MATCH($A$77,'AEO 36'!$B$15:$B$103,0),MATCH(AC$75,'AEO 36'!$F$1:$AK$1,0)))*10^12</f>
        <v>3027979000000</v>
      </c>
      <c r="AD77" s="49">
        <f>SUM(INDEX('AEO 36'!$F$15:$AK$103,MATCH($C$77,'AEO 36'!$B$15:$B$103,0),MATCH(AD$75,'AEO 36'!$F$1:$AK$1,0)),INDEX('AEO 36'!$F$15:$AK$103,MATCH($B$77,'AEO 36'!$B$15:$B$103,0),MATCH(AD$75,'AEO 36'!$F$1:$AK$1,0)),INDEX('AEO 36'!$F$15:$AK$103,MATCH($A$77,'AEO 36'!$B$15:$B$103,0),MATCH(AD$75,'AEO 36'!$F$1:$AK$1,0)))*10^12</f>
        <v>3379191000000</v>
      </c>
      <c r="AE77" s="49">
        <f>SUM(INDEX('AEO 36'!$F$15:$AK$103,MATCH($C$77,'AEO 36'!$B$15:$B$103,0),MATCH(AE$75,'AEO 36'!$F$1:$AK$1,0)),INDEX('AEO 36'!$F$15:$AK$103,MATCH($B$77,'AEO 36'!$B$15:$B$103,0),MATCH(AE$75,'AEO 36'!$F$1:$AK$1,0)),INDEX('AEO 36'!$F$15:$AK$103,MATCH($A$77,'AEO 36'!$B$15:$B$103,0),MATCH(AE$75,'AEO 36'!$F$1:$AK$1,0)))*10^12</f>
        <v>3804028000000</v>
      </c>
      <c r="AF77" s="49">
        <f>SUM(INDEX('AEO 36'!$F$15:$AK$103,MATCH($C$77,'AEO 36'!$B$15:$B$103,0),MATCH(AF$75,'AEO 36'!$F$1:$AK$1,0)),INDEX('AEO 36'!$F$15:$AK$103,MATCH($B$77,'AEO 36'!$B$15:$B$103,0),MATCH(AF$75,'AEO 36'!$F$1:$AK$1,0)),INDEX('AEO 36'!$F$15:$AK$103,MATCH($A$77,'AEO 36'!$B$15:$B$103,0),MATCH(AF$75,'AEO 36'!$F$1:$AK$1,0)))*10^12</f>
        <v>4342843000000</v>
      </c>
      <c r="AG77" s="49">
        <f>SUM(INDEX('AEO 36'!$F$15:$AK$103,MATCH($C$77,'AEO 36'!$B$15:$B$103,0),MATCH(AG$75,'AEO 36'!$F$1:$AK$1,0)),INDEX('AEO 36'!$F$15:$AK$103,MATCH($B$77,'AEO 36'!$B$15:$B$103,0),MATCH(AG$75,'AEO 36'!$F$1:$AK$1,0)),INDEX('AEO 36'!$F$15:$AK$103,MATCH($A$77,'AEO 36'!$B$15:$B$103,0),MATCH(AG$75,'AEO 36'!$F$1:$AK$1,0)))*10^12</f>
        <v>5050129000000</v>
      </c>
      <c r="AH77" s="49">
        <f>SUM(INDEX('AEO 36'!$F$15:$AK$103,MATCH($C$77,'AEO 36'!$B$15:$B$103,0),MATCH(AH$75,'AEO 36'!$F$1:$AK$1,0)),INDEX('AEO 36'!$F$15:$AK$103,MATCH($B$77,'AEO 36'!$B$15:$B$103,0),MATCH(AH$75,'AEO 36'!$F$1:$AK$1,0)),INDEX('AEO 36'!$F$15:$AK$103,MATCH($A$77,'AEO 36'!$B$15:$B$103,0),MATCH(AH$75,'AEO 36'!$F$1:$AK$1,0)))*10^12</f>
        <v>6101129000000</v>
      </c>
      <c r="AI77" s="49">
        <f>SUM(INDEX('AEO 36'!$F$15:$AK$103,MATCH($C$77,'AEO 36'!$B$15:$B$103,0),MATCH(AI$75,'AEO 36'!$F$1:$AK$1,0)),INDEX('AEO 36'!$F$15:$AK$103,MATCH($B$77,'AEO 36'!$B$15:$B$103,0),MATCH(AI$75,'AEO 36'!$F$1:$AK$1,0)),INDEX('AEO 36'!$F$15:$AK$103,MATCH($A$77,'AEO 36'!$B$15:$B$103,0),MATCH(AI$75,'AEO 36'!$F$1:$AK$1,0)))*10^12</f>
        <v>7110398000000</v>
      </c>
      <c r="AK77" s="58"/>
    </row>
    <row r="78" spans="1:37">
      <c r="B78" s="15"/>
      <c r="C78" s="15" t="s">
        <v>1041</v>
      </c>
      <c r="D78" t="s">
        <v>1106</v>
      </c>
      <c r="E78" s="49">
        <f>INDEX('AEO 36'!$F$15:$AK$103,MATCH($C$78,'AEO 36'!$B$15:$B$103,0),MATCH(E$75,'AEO 36'!$F$1:$AK$1,0))*10^12-E77</f>
        <v>122894986000000</v>
      </c>
      <c r="F78" s="49">
        <f>INDEX('AEO 36'!$F$15:$AK$103,MATCH($C$78,'AEO 36'!$B$15:$B$103,0),MATCH(F$75,'AEO 36'!$F$1:$AK$1,0))*10^12-F77</f>
        <v>154352221000000</v>
      </c>
      <c r="G78" s="49">
        <f>INDEX('AEO 36'!$F$15:$AK$103,MATCH($C$78,'AEO 36'!$B$15:$B$103,0),MATCH(G$75,'AEO 36'!$F$1:$AK$1,0))*10^12-G77</f>
        <v>177065288000000</v>
      </c>
      <c r="H78" s="49">
        <f>INDEX('AEO 36'!$F$15:$AK$103,MATCH($C$78,'AEO 36'!$B$15:$B$103,0),MATCH(H$75,'AEO 36'!$F$1:$AK$1,0))*10^12-H77</f>
        <v>193640286000000</v>
      </c>
      <c r="I78" s="49">
        <f>INDEX('AEO 36'!$F$15:$AK$103,MATCH($C$78,'AEO 36'!$B$15:$B$103,0),MATCH(I$75,'AEO 36'!$F$1:$AK$1,0))*10^12-I77</f>
        <v>205809562000000</v>
      </c>
      <c r="J78" s="49">
        <f>INDEX('AEO 36'!$F$15:$AK$103,MATCH($C$78,'AEO 36'!$B$15:$B$103,0),MATCH(J$75,'AEO 36'!$F$1:$AK$1,0))*10^12-J77</f>
        <v>214540982000000</v>
      </c>
      <c r="K78" s="49">
        <f>INDEX('AEO 36'!$F$15:$AK$103,MATCH($C$78,'AEO 36'!$B$15:$B$103,0),MATCH(K$75,'AEO 36'!$F$1:$AK$1,0))*10^12-K77</f>
        <v>220941262000000</v>
      </c>
      <c r="L78" s="49">
        <f>INDEX('AEO 36'!$F$15:$AK$103,MATCH($C$78,'AEO 36'!$B$15:$B$103,0),MATCH(L$75,'AEO 36'!$F$1:$AK$1,0))*10^12-L77</f>
        <v>225762932000000</v>
      </c>
      <c r="M78" s="49">
        <f>INDEX('AEO 36'!$F$15:$AK$103,MATCH($C$78,'AEO 36'!$B$15:$B$103,0),MATCH(M$75,'AEO 36'!$F$1:$AK$1,0))*10^12-M77</f>
        <v>228104582000000</v>
      </c>
      <c r="N78" s="49">
        <f>INDEX('AEO 36'!$F$15:$AK$103,MATCH($C$78,'AEO 36'!$B$15:$B$103,0),MATCH(N$75,'AEO 36'!$F$1:$AK$1,0))*10^12-N77</f>
        <v>229745884000000</v>
      </c>
      <c r="O78" s="49">
        <f>INDEX('AEO 36'!$F$15:$AK$103,MATCH($C$78,'AEO 36'!$B$15:$B$103,0),MATCH(O$75,'AEO 36'!$F$1:$AK$1,0))*10^12-O77</f>
        <v>231426652000000</v>
      </c>
      <c r="P78" s="49">
        <f>INDEX('AEO 36'!$F$15:$AK$103,MATCH($C$78,'AEO 36'!$B$15:$B$103,0),MATCH(P$75,'AEO 36'!$F$1:$AK$1,0))*10^12-P77</f>
        <v>231825547000000</v>
      </c>
      <c r="Q78" s="49">
        <f>INDEX('AEO 36'!$F$15:$AK$103,MATCH($C$78,'AEO 36'!$B$15:$B$103,0),MATCH(Q$75,'AEO 36'!$F$1:$AK$1,0))*10^12-Q77</f>
        <v>232347280000000</v>
      </c>
      <c r="R78" s="49">
        <f>INDEX('AEO 36'!$F$15:$AK$103,MATCH($C$78,'AEO 36'!$B$15:$B$103,0),MATCH(R$75,'AEO 36'!$F$1:$AK$1,0))*10^12-R77</f>
        <v>232507089000000</v>
      </c>
      <c r="S78" s="49">
        <f>INDEX('AEO 36'!$F$15:$AK$103,MATCH($C$78,'AEO 36'!$B$15:$B$103,0),MATCH(S$75,'AEO 36'!$F$1:$AK$1,0))*10^12-S77</f>
        <v>232545176000000</v>
      </c>
      <c r="T78" s="49">
        <f>INDEX('AEO 36'!$F$15:$AK$103,MATCH($C$78,'AEO 36'!$B$15:$B$103,0),MATCH(T$75,'AEO 36'!$F$1:$AK$1,0))*10^12-T77</f>
        <v>231969824000000</v>
      </c>
      <c r="U78" s="49">
        <f>INDEX('AEO 36'!$F$15:$AK$103,MATCH($C$78,'AEO 36'!$B$15:$B$103,0),MATCH(U$75,'AEO 36'!$F$1:$AK$1,0))*10^12-U77</f>
        <v>231553209000000</v>
      </c>
      <c r="V78" s="49">
        <f>INDEX('AEO 36'!$F$15:$AK$103,MATCH($C$78,'AEO 36'!$B$15:$B$103,0),MATCH(V$75,'AEO 36'!$F$1:$AK$1,0))*10^12-V77</f>
        <v>231098648000000</v>
      </c>
      <c r="W78" s="49">
        <f>INDEX('AEO 36'!$F$15:$AK$103,MATCH($C$78,'AEO 36'!$B$15:$B$103,0),MATCH(W$75,'AEO 36'!$F$1:$AK$1,0))*10^12-W77</f>
        <v>230473652000000</v>
      </c>
      <c r="X78" s="49">
        <f>INDEX('AEO 36'!$F$15:$AK$103,MATCH($C$78,'AEO 36'!$B$15:$B$103,0),MATCH(X$75,'AEO 36'!$F$1:$AK$1,0))*10^12-X77</f>
        <v>229582881000000</v>
      </c>
      <c r="Y78" s="49">
        <f>INDEX('AEO 36'!$F$15:$AK$103,MATCH($C$78,'AEO 36'!$B$15:$B$103,0),MATCH(Y$75,'AEO 36'!$F$1:$AK$1,0))*10^12-Y77</f>
        <v>228768113000000</v>
      </c>
      <c r="Z78" s="49">
        <f>INDEX('AEO 36'!$F$15:$AK$103,MATCH($C$78,'AEO 36'!$B$15:$B$103,0),MATCH(Z$75,'AEO 36'!$F$1:$AK$1,0))*10^12-Z77</f>
        <v>227713045000000</v>
      </c>
      <c r="AA78" s="49">
        <f>INDEX('AEO 36'!$F$15:$AK$103,MATCH($C$78,'AEO 36'!$B$15:$B$103,0),MATCH(AA$75,'AEO 36'!$F$1:$AK$1,0))*10^12-AA77</f>
        <v>226536336000000</v>
      </c>
      <c r="AB78" s="49">
        <f>INDEX('AEO 36'!$F$15:$AK$103,MATCH($C$78,'AEO 36'!$B$15:$B$103,0),MATCH(AB$75,'AEO 36'!$F$1:$AK$1,0))*10^12-AB77</f>
        <v>225283256000000</v>
      </c>
      <c r="AC78" s="49">
        <f>INDEX('AEO 36'!$F$15:$AK$103,MATCH($C$78,'AEO 36'!$B$15:$B$103,0),MATCH(AC$75,'AEO 36'!$F$1:$AK$1,0))*10^12-AC77</f>
        <v>223948141000000</v>
      </c>
      <c r="AD78" s="49">
        <f>INDEX('AEO 36'!$F$15:$AK$103,MATCH($C$78,'AEO 36'!$B$15:$B$103,0),MATCH(AD$75,'AEO 36'!$F$1:$AK$1,0))*10^12-AD77</f>
        <v>222496877000000</v>
      </c>
      <c r="AE78" s="49">
        <f>INDEX('AEO 36'!$F$15:$AK$103,MATCH($C$78,'AEO 36'!$B$15:$B$103,0),MATCH(AE$75,'AEO 36'!$F$1:$AK$1,0))*10^12-AE77</f>
        <v>220813556000000</v>
      </c>
      <c r="AF78" s="49">
        <f>INDEX('AEO 36'!$F$15:$AK$103,MATCH($C$78,'AEO 36'!$B$15:$B$103,0),MATCH(AF$75,'AEO 36'!$F$1:$AK$1,0))*10^12-AF77</f>
        <v>218990836000000</v>
      </c>
      <c r="AG78" s="49">
        <f>INDEX('AEO 36'!$F$15:$AK$103,MATCH($C$78,'AEO 36'!$B$15:$B$103,0),MATCH(AG$75,'AEO 36'!$F$1:$AK$1,0))*10^12-AG77</f>
        <v>216738003000000</v>
      </c>
      <c r="AH78" s="49">
        <f>INDEX('AEO 36'!$F$15:$AK$103,MATCH($C$78,'AEO 36'!$B$15:$B$103,0),MATCH(AH$75,'AEO 36'!$F$1:$AK$1,0))*10^12-AH77</f>
        <v>214064673000000</v>
      </c>
      <c r="AI78" s="49">
        <f>INDEX('AEO 36'!$F$15:$AK$103,MATCH($C$78,'AEO 36'!$B$15:$B$103,0),MATCH(AI$75,'AEO 36'!$F$1:$AK$1,0))*10^12-AI77</f>
        <v>211554733000000</v>
      </c>
      <c r="AK78" s="58"/>
    </row>
    <row r="79" spans="1:37">
      <c r="D79" t="s">
        <v>1096</v>
      </c>
      <c r="E79" s="49">
        <f t="shared" ref="E79:AI79" si="27">E77*$B$71</f>
        <v>345431000000</v>
      </c>
      <c r="F79" s="49">
        <f t="shared" si="27"/>
        <v>429563000000</v>
      </c>
      <c r="G79" s="49">
        <f t="shared" si="27"/>
        <v>500859000000.00006</v>
      </c>
      <c r="H79" s="49">
        <f t="shared" si="27"/>
        <v>566272000000</v>
      </c>
      <c r="I79" s="49">
        <f t="shared" si="27"/>
        <v>627633000000</v>
      </c>
      <c r="J79" s="49">
        <f t="shared" si="27"/>
        <v>684497000000</v>
      </c>
      <c r="K79" s="49">
        <f t="shared" si="27"/>
        <v>741096000000</v>
      </c>
      <c r="L79" s="49">
        <f t="shared" si="27"/>
        <v>800102000000</v>
      </c>
      <c r="M79" s="49">
        <f t="shared" si="27"/>
        <v>849352000000</v>
      </c>
      <c r="N79" s="49">
        <f t="shared" si="27"/>
        <v>903103000000</v>
      </c>
      <c r="O79" s="49">
        <f t="shared" si="27"/>
        <v>967284000000</v>
      </c>
      <c r="P79" s="49">
        <f t="shared" si="27"/>
        <v>1030273000000</v>
      </c>
      <c r="Q79" s="49">
        <f t="shared" si="27"/>
        <v>1103495000000</v>
      </c>
      <c r="R79" s="49">
        <f t="shared" si="27"/>
        <v>1184134000000</v>
      </c>
      <c r="S79" s="49">
        <f t="shared" si="27"/>
        <v>1274770000000</v>
      </c>
      <c r="T79" s="49">
        <f t="shared" si="27"/>
        <v>1369760000000</v>
      </c>
      <c r="U79" s="49">
        <f t="shared" si="27"/>
        <v>1479735000000</v>
      </c>
      <c r="V79" s="49">
        <f t="shared" si="27"/>
        <v>1604050000000</v>
      </c>
      <c r="W79" s="49">
        <f t="shared" si="27"/>
        <v>1741650000000</v>
      </c>
      <c r="X79" s="49">
        <f t="shared" si="27"/>
        <v>1892751000000</v>
      </c>
      <c r="Y79" s="49">
        <f t="shared" si="27"/>
        <v>2066053999999.9998</v>
      </c>
      <c r="Z79" s="49">
        <f t="shared" si="27"/>
        <v>2258665000000</v>
      </c>
      <c r="AA79" s="49">
        <f t="shared" si="27"/>
        <v>2478114000000</v>
      </c>
      <c r="AB79" s="49">
        <f t="shared" si="27"/>
        <v>2731331000000</v>
      </c>
      <c r="AC79" s="49">
        <f t="shared" si="27"/>
        <v>3027979000000</v>
      </c>
      <c r="AD79" s="49">
        <f t="shared" si="27"/>
        <v>3379191000000</v>
      </c>
      <c r="AE79" s="49">
        <f t="shared" si="27"/>
        <v>3804028000000</v>
      </c>
      <c r="AF79" s="49">
        <f t="shared" si="27"/>
        <v>4342843000000</v>
      </c>
      <c r="AG79" s="49">
        <f t="shared" si="27"/>
        <v>5050129000000</v>
      </c>
      <c r="AH79" s="49">
        <f t="shared" si="27"/>
        <v>6101129000000</v>
      </c>
      <c r="AI79" s="49">
        <f t="shared" si="27"/>
        <v>7110398000000</v>
      </c>
      <c r="AK79" s="58"/>
    </row>
    <row r="80" spans="1:37">
      <c r="D80" t="s">
        <v>1097</v>
      </c>
      <c r="E80" s="49">
        <f t="shared" ref="E80:AI80" si="28">E78*$B$72</f>
        <v>38243645820023.563</v>
      </c>
      <c r="F80" s="49">
        <f t="shared" si="28"/>
        <v>48032811293521.789</v>
      </c>
      <c r="G80" s="49">
        <f t="shared" si="28"/>
        <v>55100882319905.773</v>
      </c>
      <c r="H80" s="49">
        <f t="shared" si="28"/>
        <v>60258849895406.359</v>
      </c>
      <c r="I80" s="49">
        <f t="shared" si="28"/>
        <v>64045802450412.25</v>
      </c>
      <c r="J80" s="49">
        <f t="shared" si="28"/>
        <v>66762929852061.25</v>
      </c>
      <c r="K80" s="49">
        <f t="shared" si="28"/>
        <v>68754630648292.109</v>
      </c>
      <c r="L80" s="49">
        <f t="shared" si="28"/>
        <v>70255084375029.453</v>
      </c>
      <c r="M80" s="49">
        <f t="shared" si="28"/>
        <v>70983781583510.016</v>
      </c>
      <c r="N80" s="49">
        <f t="shared" si="28"/>
        <v>71494537753592.469</v>
      </c>
      <c r="O80" s="49">
        <f t="shared" si="28"/>
        <v>72017575333804.484</v>
      </c>
      <c r="P80" s="49">
        <f t="shared" si="28"/>
        <v>72141707323203.766</v>
      </c>
      <c r="Q80" s="49">
        <f t="shared" si="28"/>
        <v>72304065224970.563</v>
      </c>
      <c r="R80" s="49">
        <f t="shared" si="28"/>
        <v>72353796129328.625</v>
      </c>
      <c r="S80" s="49">
        <f t="shared" si="28"/>
        <v>72365648408951.703</v>
      </c>
      <c r="T80" s="49">
        <f t="shared" si="28"/>
        <v>72186604830153.125</v>
      </c>
      <c r="U80" s="49">
        <f t="shared" si="28"/>
        <v>72056958560424.031</v>
      </c>
      <c r="V80" s="49">
        <f t="shared" si="28"/>
        <v>71915503888810.375</v>
      </c>
      <c r="W80" s="49">
        <f t="shared" si="28"/>
        <v>71721011611778.563</v>
      </c>
      <c r="X80" s="49">
        <f t="shared" si="28"/>
        <v>71443812909540.641</v>
      </c>
      <c r="Y80" s="49">
        <f t="shared" si="28"/>
        <v>71190265553121.328</v>
      </c>
      <c r="Z80" s="49">
        <f t="shared" si="28"/>
        <v>70861939327444.063</v>
      </c>
      <c r="AA80" s="49">
        <f t="shared" si="28"/>
        <v>70495759683392.234</v>
      </c>
      <c r="AB80" s="49">
        <f t="shared" si="28"/>
        <v>70105814175736.164</v>
      </c>
      <c r="AC80" s="49">
        <f t="shared" si="28"/>
        <v>69690340226383.984</v>
      </c>
      <c r="AD80" s="49">
        <f t="shared" si="28"/>
        <v>69238721912131.922</v>
      </c>
      <c r="AE80" s="49">
        <f t="shared" si="28"/>
        <v>68714889864782.102</v>
      </c>
      <c r="AF80" s="49">
        <f t="shared" si="28"/>
        <v>68147678293521.797</v>
      </c>
      <c r="AG80" s="49">
        <f t="shared" si="28"/>
        <v>67446620014840.992</v>
      </c>
      <c r="AH80" s="49">
        <f t="shared" si="28"/>
        <v>66614707428268.555</v>
      </c>
      <c r="AI80" s="49">
        <f t="shared" si="28"/>
        <v>65833640116136.633</v>
      </c>
      <c r="AK80" s="58"/>
    </row>
    <row r="81" spans="1:37">
      <c r="D81" s="41" t="s">
        <v>1090</v>
      </c>
      <c r="E81" s="57">
        <f t="shared" ref="E81:AI81" si="29">E76*(E79/SUM(E79:E80))/E77</f>
        <v>2.8070770001886215E-3</v>
      </c>
      <c r="F81" s="57">
        <f t="shared" si="29"/>
        <v>2.7821429710269741E-3</v>
      </c>
      <c r="G81" s="57">
        <f t="shared" si="29"/>
        <v>2.782600298609896E-3</v>
      </c>
      <c r="H81" s="57">
        <f t="shared" si="29"/>
        <v>2.7891901686893711E-3</v>
      </c>
      <c r="I81" s="57">
        <f t="shared" si="29"/>
        <v>2.7974516235297151E-3</v>
      </c>
      <c r="J81" s="57">
        <f t="shared" si="29"/>
        <v>2.8088439224751576E-3</v>
      </c>
      <c r="K81" s="57">
        <f t="shared" si="29"/>
        <v>2.8191338438910297E-3</v>
      </c>
      <c r="L81" s="57">
        <f t="shared" si="29"/>
        <v>2.8269798764554541E-3</v>
      </c>
      <c r="M81" s="57">
        <f t="shared" si="29"/>
        <v>2.8458928046392333E-3</v>
      </c>
      <c r="N81" s="57">
        <f t="shared" si="29"/>
        <v>2.8616704887544221E-3</v>
      </c>
      <c r="O81" s="57">
        <f t="shared" si="29"/>
        <v>2.86944815557108E-3</v>
      </c>
      <c r="P81" s="57">
        <f t="shared" si="29"/>
        <v>2.8838284964809724E-3</v>
      </c>
      <c r="Q81" s="57">
        <f t="shared" si="29"/>
        <v>2.89281979062103E-3</v>
      </c>
      <c r="R81" s="57">
        <f t="shared" si="29"/>
        <v>2.9014754647670418E-3</v>
      </c>
      <c r="S81" s="57">
        <f t="shared" si="29"/>
        <v>2.9082475443127872E-3</v>
      </c>
      <c r="T81" s="57">
        <f t="shared" si="29"/>
        <v>2.918960996723756E-3</v>
      </c>
      <c r="U81" s="57">
        <f t="shared" si="29"/>
        <v>2.9260143145163086E-3</v>
      </c>
      <c r="V81" s="57">
        <f t="shared" si="29"/>
        <v>2.9316707542318791E-3</v>
      </c>
      <c r="W81" s="57">
        <f t="shared" si="29"/>
        <v>2.9376213203443071E-3</v>
      </c>
      <c r="X81" s="57">
        <f t="shared" si="29"/>
        <v>2.9451321208124061E-3</v>
      </c>
      <c r="Y81" s="57">
        <f t="shared" si="29"/>
        <v>2.9507621092437165E-3</v>
      </c>
      <c r="Z81" s="57">
        <f t="shared" si="29"/>
        <v>2.957653919701399E-3</v>
      </c>
      <c r="AA81" s="57">
        <f t="shared" si="29"/>
        <v>2.9645023907951562E-3</v>
      </c>
      <c r="AB81" s="57">
        <f t="shared" si="29"/>
        <v>2.9707156627011926E-3</v>
      </c>
      <c r="AC81" s="57">
        <f t="shared" si="29"/>
        <v>2.9760037127134422E-3</v>
      </c>
      <c r="AD81" s="57">
        <f t="shared" si="29"/>
        <v>2.9805534932117305E-3</v>
      </c>
      <c r="AE81" s="57">
        <f t="shared" si="29"/>
        <v>2.9847592100532019E-3</v>
      </c>
      <c r="AF81" s="57">
        <f t="shared" si="29"/>
        <v>2.9861610199145437E-3</v>
      </c>
      <c r="AG81" s="57">
        <f t="shared" si="29"/>
        <v>2.986106341895182E-3</v>
      </c>
      <c r="AH81" s="57">
        <f t="shared" si="29"/>
        <v>2.9780656681797357E-3</v>
      </c>
      <c r="AI81" s="57">
        <f t="shared" si="29"/>
        <v>2.9699956788116766E-3</v>
      </c>
      <c r="AK81" s="58"/>
    </row>
    <row r="82" spans="1:37">
      <c r="D82" s="41" t="s">
        <v>1109</v>
      </c>
      <c r="E82" s="57">
        <f t="shared" ref="E82:AI82" si="30">E76*(E80/SUM(E79:E80))/E78</f>
        <v>8.7353326672536381E-4</v>
      </c>
      <c r="F82" s="57">
        <f t="shared" si="30"/>
        <v>8.6577405529484892E-4</v>
      </c>
      <c r="G82" s="57">
        <f t="shared" si="30"/>
        <v>8.6591637089839164E-4</v>
      </c>
      <c r="H82" s="57">
        <f t="shared" si="30"/>
        <v>8.6796707016222822E-4</v>
      </c>
      <c r="I82" s="57">
        <f t="shared" si="30"/>
        <v>8.7053794927744496E-4</v>
      </c>
      <c r="J82" s="57">
        <f t="shared" si="30"/>
        <v>8.7408311462654502E-4</v>
      </c>
      <c r="K82" s="57">
        <f t="shared" si="30"/>
        <v>8.7728523151473501E-4</v>
      </c>
      <c r="L82" s="57">
        <f t="shared" si="30"/>
        <v>8.7972683552359362E-4</v>
      </c>
      <c r="M82" s="57">
        <f t="shared" si="30"/>
        <v>8.8561234273932317E-4</v>
      </c>
      <c r="N82" s="57">
        <f t="shared" si="30"/>
        <v>8.9052219449813703E-4</v>
      </c>
      <c r="O82" s="57">
        <f t="shared" si="30"/>
        <v>8.9294252379491107E-4</v>
      </c>
      <c r="P82" s="57">
        <f t="shared" si="30"/>
        <v>8.9741753683188793E-4</v>
      </c>
      <c r="Q82" s="57">
        <f t="shared" si="30"/>
        <v>9.002155343722924E-4</v>
      </c>
      <c r="R82" s="57">
        <f t="shared" si="30"/>
        <v>9.0290909044929608E-4</v>
      </c>
      <c r="S82" s="57">
        <f t="shared" si="30"/>
        <v>9.0501649141041054E-4</v>
      </c>
      <c r="T82" s="57">
        <f t="shared" si="30"/>
        <v>9.0835040675431853E-4</v>
      </c>
      <c r="U82" s="57">
        <f t="shared" si="30"/>
        <v>9.1054532614276667E-4</v>
      </c>
      <c r="V82" s="57">
        <f t="shared" si="30"/>
        <v>9.1230555155248833E-4</v>
      </c>
      <c r="W82" s="57">
        <f t="shared" si="30"/>
        <v>9.1415730604825203E-4</v>
      </c>
      <c r="X82" s="57">
        <f t="shared" si="30"/>
        <v>9.1649458930346032E-4</v>
      </c>
      <c r="Y82" s="57">
        <f t="shared" si="30"/>
        <v>9.1824658334769139E-4</v>
      </c>
      <c r="Z82" s="57">
        <f t="shared" si="30"/>
        <v>9.2039124332757326E-4</v>
      </c>
      <c r="AA82" s="57">
        <f t="shared" si="30"/>
        <v>9.2252241654661984E-4</v>
      </c>
      <c r="AB82" s="57">
        <f t="shared" si="30"/>
        <v>9.2445592236237346E-4</v>
      </c>
      <c r="AC82" s="57">
        <f t="shared" si="30"/>
        <v>9.2610150871483081E-4</v>
      </c>
      <c r="AD82" s="57">
        <f t="shared" si="30"/>
        <v>9.2751735324680701E-4</v>
      </c>
      <c r="AE82" s="57">
        <f t="shared" si="30"/>
        <v>9.2882612873504812E-4</v>
      </c>
      <c r="AF82" s="57">
        <f t="shared" si="30"/>
        <v>9.2926235743394879E-4</v>
      </c>
      <c r="AG82" s="57">
        <f t="shared" si="30"/>
        <v>9.2924534220106846E-4</v>
      </c>
      <c r="AH82" s="57">
        <f t="shared" si="30"/>
        <v>9.2674316788349384E-4</v>
      </c>
      <c r="AI82" s="57">
        <f t="shared" si="30"/>
        <v>9.2423187083868661E-4</v>
      </c>
    </row>
    <row r="83" spans="1:37">
      <c r="B83" s="56"/>
      <c r="C83" s="56"/>
      <c r="D83" s="56"/>
      <c r="E83" s="56"/>
      <c r="F83" s="56"/>
      <c r="G83" s="56"/>
      <c r="H83" s="56"/>
      <c r="I83" s="56"/>
      <c r="J83" s="56"/>
      <c r="K83" s="56"/>
      <c r="L83" s="56"/>
      <c r="M83" s="56"/>
      <c r="N83" s="56"/>
      <c r="O83" s="56"/>
      <c r="P83" s="56"/>
      <c r="Q83" s="56"/>
      <c r="R83" s="56"/>
      <c r="S83" s="56"/>
      <c r="T83" s="56"/>
      <c r="U83" s="56"/>
      <c r="V83" s="56"/>
      <c r="W83" s="56"/>
      <c r="X83" s="56"/>
      <c r="Y83" s="56"/>
      <c r="Z83" s="56"/>
      <c r="AA83" s="56"/>
      <c r="AB83" s="56"/>
      <c r="AC83" s="56"/>
      <c r="AD83" s="56"/>
      <c r="AE83" s="56"/>
      <c r="AF83" s="56"/>
      <c r="AG83" s="56"/>
    </row>
    <row r="84" spans="1:37">
      <c r="A84" t="s">
        <v>1094</v>
      </c>
      <c r="B84" s="56">
        <v>0.95</v>
      </c>
      <c r="C84" s="56"/>
      <c r="D84" s="60" t="s">
        <v>1099</v>
      </c>
      <c r="E84" s="56"/>
      <c r="F84" s="56"/>
      <c r="G84" s="56"/>
      <c r="H84" s="56"/>
      <c r="I84" s="56"/>
      <c r="J84" s="56"/>
      <c r="K84" s="56"/>
      <c r="L84" s="56"/>
      <c r="M84" s="56"/>
      <c r="N84" s="56"/>
      <c r="O84" s="56"/>
      <c r="P84" s="56"/>
      <c r="Q84" s="56"/>
      <c r="R84" s="56"/>
      <c r="S84" s="56"/>
      <c r="T84" s="56"/>
      <c r="U84" s="56"/>
      <c r="V84" s="56"/>
      <c r="W84" s="56"/>
      <c r="X84" s="56"/>
      <c r="Y84" s="56"/>
      <c r="Z84" s="56"/>
      <c r="AA84" s="56"/>
      <c r="AB84" s="56"/>
      <c r="AC84" s="56"/>
      <c r="AD84" s="56"/>
      <c r="AE84" s="56"/>
      <c r="AF84" s="56"/>
      <c r="AG84" s="56"/>
    </row>
    <row r="85" spans="1:37">
      <c r="A85" t="s">
        <v>1095</v>
      </c>
      <c r="B85" s="56">
        <v>0.32500000000000001</v>
      </c>
      <c r="C85" s="56"/>
      <c r="D85" s="56"/>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row>
    <row r="87" spans="1:37">
      <c r="A87" s="2" t="s">
        <v>3348</v>
      </c>
    </row>
    <row r="88" spans="1:37">
      <c r="B88">
        <v>2020</v>
      </c>
      <c r="C88">
        <v>2021</v>
      </c>
      <c r="D88">
        <v>2022</v>
      </c>
      <c r="E88">
        <v>2023</v>
      </c>
      <c r="F88">
        <v>2024</v>
      </c>
      <c r="G88">
        <v>2025</v>
      </c>
      <c r="H88">
        <v>2026</v>
      </c>
      <c r="I88">
        <v>2027</v>
      </c>
      <c r="J88">
        <v>2028</v>
      </c>
      <c r="K88">
        <v>2029</v>
      </c>
      <c r="L88">
        <v>2030</v>
      </c>
      <c r="M88">
        <v>2031</v>
      </c>
      <c r="N88">
        <v>2032</v>
      </c>
      <c r="O88">
        <v>2033</v>
      </c>
      <c r="P88">
        <v>2034</v>
      </c>
      <c r="Q88">
        <v>2035</v>
      </c>
      <c r="R88">
        <v>2036</v>
      </c>
      <c r="S88">
        <v>2037</v>
      </c>
      <c r="T88">
        <v>2038</v>
      </c>
      <c r="U88">
        <v>2039</v>
      </c>
      <c r="V88">
        <v>2040</v>
      </c>
      <c r="W88">
        <v>2041</v>
      </c>
      <c r="X88">
        <v>2042</v>
      </c>
      <c r="Y88">
        <v>2043</v>
      </c>
      <c r="Z88">
        <v>2044</v>
      </c>
      <c r="AA88">
        <v>2045</v>
      </c>
      <c r="AB88">
        <v>2046</v>
      </c>
      <c r="AC88">
        <v>2047</v>
      </c>
      <c r="AD88">
        <v>2048</v>
      </c>
      <c r="AE88">
        <v>2049</v>
      </c>
      <c r="AF88">
        <v>2050</v>
      </c>
    </row>
    <row r="89" spans="1:37">
      <c r="A89" t="s">
        <v>3351</v>
      </c>
      <c r="B89">
        <f>'AEO 7'!C45/'AEO 7'!C46</f>
        <v>1.0824483640629017</v>
      </c>
      <c r="C89">
        <f>'AEO 7'!D45/'AEO 7'!D46</f>
        <v>1.0802569034807277</v>
      </c>
      <c r="D89">
        <f>'AEO 7'!E45/'AEO 7'!E46</f>
        <v>1.0728281738052636</v>
      </c>
      <c r="E89">
        <f>'AEO 7'!F45/'AEO 7'!F46</f>
        <v>1.0704207151140115</v>
      </c>
      <c r="F89">
        <f>'AEO 7'!G45/'AEO 7'!G46</f>
        <v>1.0699066866927329</v>
      </c>
      <c r="G89">
        <f>'AEO 7'!H45/'AEO 7'!H46</f>
        <v>1.0747987984422605</v>
      </c>
      <c r="H89">
        <f>'AEO 7'!I45/'AEO 7'!I46</f>
        <v>1.0791664159349779</v>
      </c>
      <c r="I89">
        <f>'AEO 7'!J45/'AEO 7'!J46</f>
        <v>1.0815696924447276</v>
      </c>
      <c r="J89">
        <f>'AEO 7'!K45/'AEO 7'!K46</f>
        <v>1.0735489340568209</v>
      </c>
      <c r="K89">
        <f>'AEO 7'!L45/'AEO 7'!L46</f>
        <v>1.0701069464169217</v>
      </c>
      <c r="L89">
        <f>'AEO 7'!M45/'AEO 7'!M46</f>
        <v>1.0656449179683074</v>
      </c>
      <c r="M89">
        <f>'AEO 7'!N45/'AEO 7'!N46</f>
        <v>1.0592580803113991</v>
      </c>
      <c r="N89">
        <f>'AEO 7'!O45/'AEO 7'!O46</f>
        <v>1.0519685114774946</v>
      </c>
      <c r="O89">
        <f>'AEO 7'!P45/'AEO 7'!P46</f>
        <v>1.0446772438535814</v>
      </c>
      <c r="P89">
        <f>'AEO 7'!Q45/'AEO 7'!Q46</f>
        <v>1.0385263854362459</v>
      </c>
      <c r="Q89">
        <f>'AEO 7'!R45/'AEO 7'!R46</f>
        <v>1.0304580947348907</v>
      </c>
      <c r="R89">
        <f>'AEO 7'!S45/'AEO 7'!S46</f>
        <v>1.0261251464043428</v>
      </c>
      <c r="S89">
        <f>'AEO 7'!T45/'AEO 7'!T46</f>
        <v>1.0202188058835442</v>
      </c>
      <c r="T89">
        <f>'AEO 7'!U45/'AEO 7'!U46</f>
        <v>1.0179012330857877</v>
      </c>
      <c r="U89">
        <f>'AEO 7'!V45/'AEO 7'!V46</f>
        <v>1.016449872730016</v>
      </c>
      <c r="V89">
        <f>'AEO 7'!W45/'AEO 7'!W46</f>
        <v>1.0155392710556166</v>
      </c>
      <c r="W89">
        <f>'AEO 7'!X45/'AEO 7'!X46</f>
        <v>1.014991028520875</v>
      </c>
      <c r="X89">
        <f>'AEO 7'!Y45/'AEO 7'!Y46</f>
        <v>1.014097153467501</v>
      </c>
      <c r="Y89">
        <f>'AEO 7'!Z45/'AEO 7'!Z46</f>
        <v>1.013701229095374</v>
      </c>
      <c r="Z89">
        <f>'AEO 7'!AA45/'AEO 7'!AA46</f>
        <v>1.0133940781312698</v>
      </c>
      <c r="AA89">
        <f>'AEO 7'!AB45/'AEO 7'!AB46</f>
        <v>1.01286591411562</v>
      </c>
      <c r="AB89">
        <f>'AEO 7'!AC45/'AEO 7'!AC46</f>
        <v>1.012747550295098</v>
      </c>
      <c r="AC89">
        <f>'AEO 7'!AD45/'AEO 7'!AD46</f>
        <v>1.0105387553189615</v>
      </c>
      <c r="AD89">
        <f>'AEO 7'!AE45/'AEO 7'!AE46</f>
        <v>1.0081094315423718</v>
      </c>
      <c r="AE89">
        <f>'AEO 7'!AF45/'AEO 7'!AF46</f>
        <v>1.0055972472197259</v>
      </c>
      <c r="AF89">
        <f>'AEO 7'!AG45/'AEO 7'!AG46</f>
        <v>1.0029472725827617</v>
      </c>
    </row>
    <row r="90" spans="1:37">
      <c r="A90" t="s">
        <v>3349</v>
      </c>
      <c r="B90">
        <f>'AEO 49'!G179/'AEO 49'!G108</f>
        <v>1.1551211424645451</v>
      </c>
      <c r="C90">
        <f>'AEO 49'!H179/'AEO 49'!H108</f>
        <v>1.1542153227969827</v>
      </c>
      <c r="D90">
        <f>'AEO 49'!I179/'AEO 49'!I108</f>
        <v>1.1483897738706925</v>
      </c>
      <c r="E90">
        <f>'AEO 49'!J179/'AEO 49'!J108</f>
        <v>1.1466449774206646</v>
      </c>
      <c r="F90">
        <f>'AEO 49'!K179/'AEO 49'!K108</f>
        <v>1.1481597841143751</v>
      </c>
      <c r="G90">
        <f>'AEO 49'!L179/'AEO 49'!L108</f>
        <v>1.1514741540978779</v>
      </c>
      <c r="H90">
        <f>'AEO 49'!M179/'AEO 49'!M108</f>
        <v>1.1548808458064965</v>
      </c>
      <c r="I90">
        <f>'AEO 49'!N179/'AEO 49'!N108</f>
        <v>1.1534602725306162</v>
      </c>
      <c r="J90">
        <f>'AEO 49'!O179/'AEO 49'!O108</f>
        <v>1.140338429700833</v>
      </c>
      <c r="K90">
        <f>'AEO 49'!P179/'AEO 49'!P108</f>
        <v>1.1326234631385657</v>
      </c>
      <c r="L90">
        <f>'AEO 49'!Q179/'AEO 49'!Q108</f>
        <v>1.1235397213419192</v>
      </c>
      <c r="M90">
        <f>'AEO 49'!R179/'AEO 49'!R108</f>
        <v>1.1136121433397475</v>
      </c>
      <c r="N90">
        <f>'AEO 49'!S179/'AEO 49'!S108</f>
        <v>1.1027729610934116</v>
      </c>
      <c r="O90">
        <f>'AEO 49'!T179/'AEO 49'!T108</f>
        <v>1.0920609607453848</v>
      </c>
      <c r="P90">
        <f>'AEO 49'!U179/'AEO 49'!U108</f>
        <v>1.0823956816875955</v>
      </c>
      <c r="Q90">
        <f>'AEO 49'!V179/'AEO 49'!V108</f>
        <v>1.0736357762986517</v>
      </c>
      <c r="R90">
        <f>'AEO 49'!W179/'AEO 49'!W108</f>
        <v>1.0658599513059208</v>
      </c>
      <c r="S90">
        <f>'AEO 49'!X179/'AEO 49'!X108</f>
        <v>1.0589059036674653</v>
      </c>
      <c r="T90">
        <f>'AEO 49'!Y179/'AEO 49'!Y108</f>
        <v>1.0525971922388218</v>
      </c>
      <c r="U90">
        <f>'AEO 49'!Z179/'AEO 49'!Z108</f>
        <v>1.0471770609409761</v>
      </c>
      <c r="V90">
        <f>'AEO 49'!AA179/'AEO 49'!AA108</f>
        <v>1.0421749387600001</v>
      </c>
      <c r="W90">
        <f>'AEO 49'!AB179/'AEO 49'!AB108</f>
        <v>1.0381238680871181</v>
      </c>
      <c r="X90">
        <f>'AEO 49'!AC179/'AEO 49'!AC108</f>
        <v>1.0348428812661794</v>
      </c>
      <c r="Y90">
        <f>'AEO 49'!AD179/'AEO 49'!AD108</f>
        <v>1.0319942960337107</v>
      </c>
      <c r="Z90">
        <f>'AEO 49'!AE179/'AEO 49'!AE108</f>
        <v>1.0297693556872807</v>
      </c>
      <c r="AA90">
        <f>'AEO 49'!AF179/'AEO 49'!AF108</f>
        <v>1.0279741026120208</v>
      </c>
      <c r="AB90">
        <f>'AEO 49'!AG179/'AEO 49'!AG108</f>
        <v>1.026170828644499</v>
      </c>
      <c r="AC90">
        <f>'AEO 49'!AH179/'AEO 49'!AH108</f>
        <v>1.0252784502763734</v>
      </c>
      <c r="AD90">
        <f>'AEO 49'!AI179/'AEO 49'!AI108</f>
        <v>1.0244496831357419</v>
      </c>
      <c r="AE90">
        <f>'AEO 49'!AJ179/'AEO 49'!AJ108</f>
        <v>1.0238131082184718</v>
      </c>
      <c r="AF90">
        <f>'AEO 49'!AK179/'AEO 49'!AK108</f>
        <v>1.0236489163787985</v>
      </c>
    </row>
    <row r="91" spans="1:37">
      <c r="A91" t="s">
        <v>3350</v>
      </c>
      <c r="B91">
        <f>'AEO 49'!G190/'AEO 49'!G119</f>
        <v>1.1072114923426324</v>
      </c>
      <c r="C91">
        <f>'AEO 49'!H190/'AEO 49'!H119</f>
        <v>1.1292148028853062</v>
      </c>
      <c r="D91">
        <f>'AEO 49'!I190/'AEO 49'!I119</f>
        <v>1.1333561574371291</v>
      </c>
      <c r="E91">
        <f>'AEO 49'!J190/'AEO 49'!J119</f>
        <v>1.1412465108243184</v>
      </c>
      <c r="F91">
        <f>'AEO 49'!K190/'AEO 49'!K119</f>
        <v>1.1521452678631832</v>
      </c>
      <c r="G91">
        <f>'AEO 49'!L190/'AEO 49'!L119</f>
        <v>1.1648938613425903</v>
      </c>
      <c r="H91">
        <f>'AEO 49'!M190/'AEO 49'!M119</f>
        <v>1.1764452496267768</v>
      </c>
      <c r="I91">
        <f>'AEO 49'!N190/'AEO 49'!N119</f>
        <v>1.1900774222777746</v>
      </c>
      <c r="J91">
        <f>'AEO 49'!O190/'AEO 49'!O119</f>
        <v>1.1868081692606558</v>
      </c>
      <c r="K91">
        <f>'AEO 49'!P190/'AEO 49'!P119</f>
        <v>1.197151213211431</v>
      </c>
      <c r="L91">
        <f>'AEO 49'!Q190/'AEO 49'!Q119</f>
        <v>1.2033395824176736</v>
      </c>
      <c r="M91">
        <f>'AEO 49'!R190/'AEO 49'!R119</f>
        <v>1.2065324507240578</v>
      </c>
      <c r="N91">
        <f>'AEO 49'!S190/'AEO 49'!S119</f>
        <v>1.1991659507555814</v>
      </c>
      <c r="O91">
        <f>'AEO 49'!T190/'AEO 49'!T119</f>
        <v>1.1809330280711954</v>
      </c>
      <c r="P91">
        <f>'AEO 49'!U190/'AEO 49'!U119</f>
        <v>1.1642661279573194</v>
      </c>
      <c r="Q91">
        <f>'AEO 49'!V190/'AEO 49'!V119</f>
        <v>1.1476278943713729</v>
      </c>
      <c r="R91">
        <f>'AEO 49'!W190/'AEO 49'!W119</f>
        <v>1.1325218319193842</v>
      </c>
      <c r="S91">
        <f>'AEO 49'!X190/'AEO 49'!X119</f>
        <v>1.1168729280035847</v>
      </c>
      <c r="T91">
        <f>'AEO 49'!Y190/'AEO 49'!Y119</f>
        <v>1.1056564954146697</v>
      </c>
      <c r="U91">
        <f>'AEO 49'!Z190/'AEO 49'!Z119</f>
        <v>1.0956671256100923</v>
      </c>
      <c r="V91">
        <f>'AEO 49'!AA190/'AEO 49'!AA119</f>
        <v>1.0865148771233402</v>
      </c>
      <c r="W91">
        <f>'AEO 49'!AB190/'AEO 49'!AB119</f>
        <v>1.0783501461325189</v>
      </c>
      <c r="X91">
        <f>'AEO 49'!AC190/'AEO 49'!AC119</f>
        <v>1.0712288805820527</v>
      </c>
      <c r="Y91">
        <f>'AEO 49'!AD190/'AEO 49'!AD119</f>
        <v>1.0652197139382469</v>
      </c>
      <c r="Z91">
        <f>'AEO 49'!AE190/'AEO 49'!AE119</f>
        <v>1.0601558519856138</v>
      </c>
      <c r="AA91">
        <f>'AEO 49'!AF190/'AEO 49'!AF119</f>
        <v>1.0556295022187596</v>
      </c>
      <c r="AB91">
        <f>'AEO 49'!AG190/'AEO 49'!AG119</f>
        <v>1.0514774467407006</v>
      </c>
      <c r="AC91">
        <f>'AEO 49'!AH190/'AEO 49'!AH119</f>
        <v>1.0476358884925763</v>
      </c>
      <c r="AD91">
        <f>'AEO 49'!AI190/'AEO 49'!AI119</f>
        <v>1.0442560649688226</v>
      </c>
      <c r="AE91">
        <f>'AEO 49'!AJ190/'AEO 49'!AJ119</f>
        <v>1.0411771093553202</v>
      </c>
      <c r="AF91">
        <f>'AEO 49'!AK190/'AEO 49'!AK119</f>
        <v>1.0382987734004618</v>
      </c>
    </row>
    <row r="93" spans="1:37">
      <c r="A93" t="s">
        <v>3366</v>
      </c>
      <c r="B93" s="128">
        <f>INDEX('AEO 44'!$K:$K,MATCH('Calculations Etc'!B88,'AEO 44'!$A:$A,0))*1000</f>
        <v>728740.66200000001</v>
      </c>
      <c r="C93" s="128">
        <f>INDEX('AEO 44'!$K:$K,MATCH('Calculations Etc'!C88,'AEO 44'!$A:$A,0))*1000</f>
        <v>822791.26</v>
      </c>
      <c r="D93" s="128">
        <f>INDEX('AEO 44'!$K:$K,MATCH('Calculations Etc'!D88,'AEO 44'!$A:$A,0))*1000</f>
        <v>878964.53899999999</v>
      </c>
      <c r="E93" s="128">
        <f>INDEX('AEO 44'!$K:$K,MATCH('Calculations Etc'!E88,'AEO 44'!$A:$A,0))*1000</f>
        <v>906911.74300000002</v>
      </c>
      <c r="F93" s="128">
        <f>INDEX('AEO 44'!$K:$K,MATCH('Calculations Etc'!F88,'AEO 44'!$A:$A,0))*1000</f>
        <v>940583.37400000007</v>
      </c>
      <c r="G93" s="128">
        <f>INDEX('AEO 44'!$K:$K,MATCH('Calculations Etc'!G88,'AEO 44'!$A:$A,0))*1000</f>
        <v>964770.38600000006</v>
      </c>
      <c r="H93" s="128">
        <f>INDEX('AEO 44'!$K:$K,MATCH('Calculations Etc'!H88,'AEO 44'!$A:$A,0))*1000</f>
        <v>966386.902</v>
      </c>
      <c r="I93" s="128">
        <f>INDEX('AEO 44'!$K:$K,MATCH('Calculations Etc'!I88,'AEO 44'!$A:$A,0))*1000</f>
        <v>953719.3600000001</v>
      </c>
      <c r="J93" s="128">
        <f>INDEX('AEO 44'!$K:$K,MATCH('Calculations Etc'!J88,'AEO 44'!$A:$A,0))*1000</f>
        <v>966187.56099999999</v>
      </c>
      <c r="K93" s="128">
        <f>INDEX('AEO 44'!$K:$K,MATCH('Calculations Etc'!K88,'AEO 44'!$A:$A,0))*1000</f>
        <v>981239.56299999997</v>
      </c>
      <c r="L93" s="128">
        <f>INDEX('AEO 44'!$K:$K,MATCH('Calculations Etc'!L88,'AEO 44'!$A:$A,0))*1000</f>
        <v>970984.68</v>
      </c>
      <c r="M93" s="128">
        <f>INDEX('AEO 44'!$K:$K,MATCH('Calculations Etc'!M88,'AEO 44'!$A:$A,0))*1000</f>
        <v>972471.25200000009</v>
      </c>
      <c r="N93" s="128">
        <f>INDEX('AEO 44'!$K:$K,MATCH('Calculations Etc'!N88,'AEO 44'!$A:$A,0))*1000</f>
        <v>975894.04300000006</v>
      </c>
      <c r="O93" s="128">
        <f>INDEX('AEO 44'!$K:$K,MATCH('Calculations Etc'!O88,'AEO 44'!$A:$A,0))*1000</f>
        <v>977975.098</v>
      </c>
      <c r="P93" s="128">
        <f>INDEX('AEO 44'!$K:$K,MATCH('Calculations Etc'!P88,'AEO 44'!$A:$A,0))*1000</f>
        <v>980602.4169999999</v>
      </c>
      <c r="Q93" s="128">
        <f>INDEX('AEO 44'!$K:$K,MATCH('Calculations Etc'!Q88,'AEO 44'!$A:$A,0))*1000</f>
        <v>985550.90299999993</v>
      </c>
      <c r="R93" s="128">
        <f>INDEX('AEO 44'!$K:$K,MATCH('Calculations Etc'!R88,'AEO 44'!$A:$A,0))*1000</f>
        <v>982682.25099999993</v>
      </c>
      <c r="S93" s="128">
        <f>INDEX('AEO 44'!$K:$K,MATCH('Calculations Etc'!S88,'AEO 44'!$A:$A,0))*1000</f>
        <v>977937.68299999996</v>
      </c>
      <c r="T93" s="128">
        <f>INDEX('AEO 44'!$K:$K,MATCH('Calculations Etc'!T88,'AEO 44'!$A:$A,0))*1000</f>
        <v>979911.86499999999</v>
      </c>
      <c r="U93" s="128">
        <f>INDEX('AEO 44'!$K:$K,MATCH('Calculations Etc'!U88,'AEO 44'!$A:$A,0))*1000</f>
        <v>981146.85100000002</v>
      </c>
      <c r="V93" s="128">
        <f>INDEX('AEO 44'!$K:$K,MATCH('Calculations Etc'!V88,'AEO 44'!$A:$A,0))*1000</f>
        <v>979869.75099999993</v>
      </c>
      <c r="W93" s="128">
        <f>INDEX('AEO 44'!$K:$K,MATCH('Calculations Etc'!W88,'AEO 44'!$A:$A,0))*1000</f>
        <v>979058.28899999999</v>
      </c>
      <c r="X93" s="128">
        <f>INDEX('AEO 44'!$K:$K,MATCH('Calculations Etc'!X88,'AEO 44'!$A:$A,0))*1000</f>
        <v>979396.85100000002</v>
      </c>
      <c r="Y93" s="128">
        <f>INDEX('AEO 44'!$K:$K,MATCH('Calculations Etc'!Y88,'AEO 44'!$A:$A,0))*1000</f>
        <v>977103.33299999998</v>
      </c>
      <c r="Z93" s="128">
        <f>INDEX('AEO 44'!$K:$K,MATCH('Calculations Etc'!Z88,'AEO 44'!$A:$A,0))*1000</f>
        <v>976138.245</v>
      </c>
      <c r="AA93" s="128">
        <f>INDEX('AEO 44'!$K:$K,MATCH('Calculations Etc'!AA88,'AEO 44'!$A:$A,0))*1000</f>
        <v>984091.85800000001</v>
      </c>
      <c r="AB93" s="128">
        <f>INDEX('AEO 44'!$K:$K,MATCH('Calculations Etc'!AB88,'AEO 44'!$A:$A,0))*1000</f>
        <v>980589.96600000001</v>
      </c>
      <c r="AC93" s="128">
        <f>INDEX('AEO 44'!$K:$K,MATCH('Calculations Etc'!AC88,'AEO 44'!$A:$A,0))*1000</f>
        <v>975819.64100000006</v>
      </c>
      <c r="AD93" s="128">
        <f>INDEX('AEO 44'!$K:$K,MATCH('Calculations Etc'!AD88,'AEO 44'!$A:$A,0))*1000</f>
        <v>981372.80299999996</v>
      </c>
      <c r="AE93" s="128">
        <f>INDEX('AEO 44'!$K:$K,MATCH('Calculations Etc'!AE88,'AEO 44'!$A:$A,0))*1000</f>
        <v>975680.35899999994</v>
      </c>
      <c r="AF93" s="128">
        <f>INDEX('AEO 44'!$K:$K,MATCH('Calculations Etc'!AF88,'AEO 44'!$A:$A,0))*1000</f>
        <v>968614.80700000003</v>
      </c>
    </row>
    <row r="94" spans="1:37">
      <c r="A94" t="s">
        <v>3367</v>
      </c>
      <c r="B94" s="128">
        <f>'AEO 49'!G214*1000</f>
        <v>207952.133</v>
      </c>
      <c r="C94" s="128">
        <f>'AEO 49'!H214*1000</f>
        <v>231691.72699999998</v>
      </c>
      <c r="D94" s="128">
        <f>'AEO 49'!I214*1000</f>
        <v>250509.07900000003</v>
      </c>
      <c r="E94" s="128">
        <f>'AEO 49'!J214*1000</f>
        <v>260794.06699999998</v>
      </c>
      <c r="F94" s="128">
        <f>'AEO 49'!K214*1000</f>
        <v>273597.62599999999</v>
      </c>
      <c r="G94" s="128">
        <f>'AEO 49'!L214*1000</f>
        <v>284732.54399999999</v>
      </c>
      <c r="H94" s="128">
        <f>'AEO 49'!M214*1000</f>
        <v>287597.38199999998</v>
      </c>
      <c r="I94" s="128">
        <f>'AEO 49'!N214*1000</f>
        <v>286203.15599999996</v>
      </c>
      <c r="J94" s="128">
        <f>'AEO 49'!O214*1000</f>
        <v>291375.61</v>
      </c>
      <c r="K94" s="128">
        <f>'AEO 49'!P214*1000</f>
        <v>295825.56199999998</v>
      </c>
      <c r="L94" s="128">
        <f>'AEO 49'!Q214*1000</f>
        <v>296498.93200000003</v>
      </c>
      <c r="M94" s="128">
        <f>'AEO 49'!R214*1000</f>
        <v>300003.60100000002</v>
      </c>
      <c r="N94" s="128">
        <f>'AEO 49'!S214*1000</f>
        <v>304527.61800000002</v>
      </c>
      <c r="O94" s="128">
        <f>'AEO 49'!T214*1000</f>
        <v>308585.05200000003</v>
      </c>
      <c r="P94" s="128">
        <f>'AEO 49'!U214*1000</f>
        <v>312809.14299999998</v>
      </c>
      <c r="Q94" s="128">
        <f>'AEO 49'!V214*1000</f>
        <v>317875.42700000003</v>
      </c>
      <c r="R94" s="128">
        <f>'AEO 49'!W214*1000</f>
        <v>320350.43300000002</v>
      </c>
      <c r="S94" s="128">
        <f>'AEO 49'!X214*1000</f>
        <v>321876.89199999999</v>
      </c>
      <c r="T94" s="128">
        <f>'AEO 49'!Y214*1000</f>
        <v>325856.62800000003</v>
      </c>
      <c r="U94" s="128">
        <f>'AEO 49'!Z214*1000</f>
        <v>329683.74599999998</v>
      </c>
      <c r="V94" s="128">
        <f>'AEO 49'!AA214*1000</f>
        <v>332515.41099999996</v>
      </c>
      <c r="W94" s="128">
        <f>'AEO 49'!AB214*1000</f>
        <v>335575.989</v>
      </c>
      <c r="X94" s="128">
        <f>'AEO 49'!AC214*1000</f>
        <v>338964.81299999997</v>
      </c>
      <c r="Y94" s="128">
        <f>'AEO 49'!AD214*1000</f>
        <v>341475.40300000005</v>
      </c>
      <c r="Z94" s="128">
        <f>'AEO 49'!AE214*1000</f>
        <v>344321.99100000004</v>
      </c>
      <c r="AA94" s="128">
        <f>'AEO 49'!AF214*1000</f>
        <v>350706.05499999999</v>
      </c>
      <c r="AB94" s="128">
        <f>'AEO 49'!AG214*1000</f>
        <v>352844.147</v>
      </c>
      <c r="AC94" s="128">
        <f>'AEO 49'!AH214*1000</f>
        <v>354161.77399999998</v>
      </c>
      <c r="AD94" s="128">
        <f>'AEO 49'!AI214*1000</f>
        <v>359658.35600000003</v>
      </c>
      <c r="AE94" s="128">
        <f>'AEO 49'!AJ214*1000</f>
        <v>360829.86499999999</v>
      </c>
      <c r="AF94" s="128">
        <f>'AEO 49'!AK214*1000</f>
        <v>361139.52600000001</v>
      </c>
    </row>
    <row r="95" spans="1:37">
      <c r="A95" t="s">
        <v>3368</v>
      </c>
      <c r="B95" s="128">
        <f>'AEO 49'!G225*1000</f>
        <v>143058.48700000002</v>
      </c>
      <c r="C95" s="128">
        <f>'AEO 49'!H225*1000</f>
        <v>159204.02499999999</v>
      </c>
      <c r="D95" s="128">
        <f>'AEO 49'!I225*1000</f>
        <v>190947.40300000002</v>
      </c>
      <c r="E95" s="128">
        <f>'AEO 49'!J225*1000</f>
        <v>209990.997</v>
      </c>
      <c r="F95" s="128">
        <f>'AEO 49'!K225*1000</f>
        <v>222502.71599999999</v>
      </c>
      <c r="G95" s="128">
        <f>'AEO 49'!L225*1000</f>
        <v>230983.04699999999</v>
      </c>
      <c r="H95" s="128">
        <f>'AEO 49'!M225*1000</f>
        <v>230972</v>
      </c>
      <c r="I95" s="128">
        <f>'AEO 49'!N225*1000</f>
        <v>221502.02899999998</v>
      </c>
      <c r="J95" s="128">
        <f>'AEO 49'!O225*1000</f>
        <v>217183.45600000001</v>
      </c>
      <c r="K95" s="128">
        <f>'AEO 49'!P225*1000</f>
        <v>216904.55600000001</v>
      </c>
      <c r="L95" s="128">
        <f>'AEO 49'!Q225*1000</f>
        <v>217474.228</v>
      </c>
      <c r="M95" s="128">
        <f>'AEO 49'!R225*1000</f>
        <v>220817.91699999999</v>
      </c>
      <c r="N95" s="128">
        <f>'AEO 49'!S225*1000</f>
        <v>227648.95600000001</v>
      </c>
      <c r="O95" s="128">
        <f>'AEO 49'!T225*1000</f>
        <v>234082.16899999999</v>
      </c>
      <c r="P95" s="128">
        <f>'AEO 49'!U225*1000</f>
        <v>240281.891</v>
      </c>
      <c r="Q95" s="128">
        <f>'AEO 49'!V225*1000</f>
        <v>248073.22700000001</v>
      </c>
      <c r="R95" s="128">
        <f>'AEO 49'!W225*1000</f>
        <v>255911.56</v>
      </c>
      <c r="S95" s="128">
        <f>'AEO 49'!X225*1000</f>
        <v>260197.14399999997</v>
      </c>
      <c r="T95" s="128">
        <f>'AEO 49'!Y225*1000</f>
        <v>264953.522</v>
      </c>
      <c r="U95" s="128">
        <f>'AEO 49'!Z225*1000</f>
        <v>274417.35800000001</v>
      </c>
      <c r="V95" s="128">
        <f>'AEO 49'!AA225*1000</f>
        <v>285796.326</v>
      </c>
      <c r="W95" s="128">
        <f>'AEO 49'!AB225*1000</f>
        <v>294375.48800000001</v>
      </c>
      <c r="X95" s="128">
        <f>'AEO 49'!AC225*1000</f>
        <v>300343.81100000005</v>
      </c>
      <c r="Y95" s="128">
        <f>'AEO 49'!AD225*1000</f>
        <v>306252.16699999996</v>
      </c>
      <c r="Z95" s="128">
        <f>'AEO 49'!AE225*1000</f>
        <v>310834.90000000002</v>
      </c>
      <c r="AA95" s="128">
        <f>'AEO 49'!AF225*1000</f>
        <v>317113.342</v>
      </c>
      <c r="AB95" s="128">
        <f>'AEO 49'!AG225*1000</f>
        <v>322614.86800000002</v>
      </c>
      <c r="AC95" s="128">
        <f>'AEO 49'!AH225*1000</f>
        <v>323079.25400000002</v>
      </c>
      <c r="AD95" s="128">
        <f>'AEO 49'!AI225*1000</f>
        <v>327152.527</v>
      </c>
      <c r="AE95" s="128">
        <f>'AEO 49'!AJ225*1000</f>
        <v>335234.49699999997</v>
      </c>
      <c r="AF95" s="128">
        <f>'AEO 49'!AK225*1000</f>
        <v>340899.2</v>
      </c>
    </row>
    <row r="97" spans="1:32">
      <c r="A97" t="s">
        <v>3373</v>
      </c>
      <c r="B97">
        <f>SUMPRODUCT(B89:B91,B93:B95)/SUM(B93:B95)</f>
        <v>1.099725523401105</v>
      </c>
      <c r="C97">
        <f t="shared" ref="C97:AF97" si="31">SUMPRODUCT(C89:C91,C93:C95)/SUM(C93:C95)</f>
        <v>1.1007974944995329</v>
      </c>
      <c r="D97">
        <f t="shared" si="31"/>
        <v>1.0959166642478042</v>
      </c>
      <c r="E97">
        <f t="shared" si="31"/>
        <v>1.09564514377566</v>
      </c>
      <c r="F97">
        <f t="shared" si="31"/>
        <v>1.0975454556924087</v>
      </c>
      <c r="G97">
        <f t="shared" si="31"/>
        <v>1.1036017738765245</v>
      </c>
      <c r="H97">
        <f t="shared" si="31"/>
        <v>1.1089612045512154</v>
      </c>
      <c r="I97">
        <f t="shared" si="31"/>
        <v>1.1120946985971703</v>
      </c>
      <c r="J97">
        <f t="shared" si="31"/>
        <v>1.1034244810516147</v>
      </c>
      <c r="K97">
        <f t="shared" si="31"/>
        <v>1.1009311756904683</v>
      </c>
      <c r="L97">
        <f t="shared" si="31"/>
        <v>1.097370255180218</v>
      </c>
      <c r="M97">
        <f t="shared" si="31"/>
        <v>1.091955777186671</v>
      </c>
      <c r="N97">
        <f t="shared" si="31"/>
        <v>1.0844475617624894</v>
      </c>
      <c r="O97">
        <f t="shared" si="31"/>
        <v>1.075267577733054</v>
      </c>
      <c r="P97">
        <f t="shared" si="31"/>
        <v>1.067173374860741</v>
      </c>
      <c r="Q97">
        <f t="shared" si="31"/>
        <v>1.0580390334942023</v>
      </c>
      <c r="R97">
        <f t="shared" si="31"/>
        <v>1.051756084700026</v>
      </c>
      <c r="S97">
        <f t="shared" si="31"/>
        <v>1.0443222205365787</v>
      </c>
      <c r="T97">
        <f t="shared" si="31"/>
        <v>1.0399019268768557</v>
      </c>
      <c r="U97">
        <f t="shared" si="31"/>
        <v>1.036553253817049</v>
      </c>
      <c r="V97">
        <f t="shared" si="31"/>
        <v>1.0337733312437554</v>
      </c>
      <c r="W97">
        <f t="shared" si="31"/>
        <v>1.0314074588248772</v>
      </c>
      <c r="X97">
        <f t="shared" si="31"/>
        <v>1.0290419552044721</v>
      </c>
      <c r="Y97">
        <f t="shared" si="31"/>
        <v>1.027256042699606</v>
      </c>
      <c r="Z97">
        <f t="shared" si="31"/>
        <v>1.0257606689620176</v>
      </c>
      <c r="AA97">
        <f t="shared" si="31"/>
        <v>1.0242826518295765</v>
      </c>
      <c r="AB97">
        <f t="shared" si="31"/>
        <v>1.0231525357914721</v>
      </c>
      <c r="AC97">
        <f t="shared" si="31"/>
        <v>1.0209470548740009</v>
      </c>
      <c r="AD97">
        <f t="shared" si="31"/>
        <v>1.0187211948879007</v>
      </c>
      <c r="AE97">
        <f t="shared" si="31"/>
        <v>1.0166637836466064</v>
      </c>
      <c r="AF97">
        <f t="shared" si="31"/>
        <v>1.0146358003293912</v>
      </c>
    </row>
    <row r="99" spans="1:32">
      <c r="B99">
        <v>2019</v>
      </c>
      <c r="C99">
        <v>2020</v>
      </c>
      <c r="D99" t="s">
        <v>3374</v>
      </c>
    </row>
    <row r="100" spans="1:32">
      <c r="A100" t="s">
        <v>3369</v>
      </c>
      <c r="B100">
        <f>'AEO 7 (2020)'!C46</f>
        <v>13.941457</v>
      </c>
      <c r="C100">
        <f>'AEO 7'!C46</f>
        <v>14.042013000000001</v>
      </c>
      <c r="D100">
        <f>C100/B100</f>
        <v>1.0072127324999103</v>
      </c>
    </row>
    <row r="101" spans="1:32">
      <c r="A101" t="s">
        <v>3370</v>
      </c>
      <c r="B101">
        <f>'AEO 49 (2020)'!F108</f>
        <v>12.956725</v>
      </c>
      <c r="C101">
        <f>'AEO 49'!G108</f>
        <v>13.189800999999999</v>
      </c>
      <c r="D101">
        <f>C101/B101</f>
        <v>1.0179888050413972</v>
      </c>
    </row>
    <row r="102" spans="1:32">
      <c r="A102" t="s">
        <v>3371</v>
      </c>
      <c r="B102">
        <f>'AEO 49 (2020)'!F119</f>
        <v>8.0157849999999993</v>
      </c>
      <c r="C102">
        <f>'AEO 49'!G119</f>
        <v>8.0269100000000009</v>
      </c>
      <c r="D102">
        <f>C102/B102</f>
        <v>1.0013878865263979</v>
      </c>
    </row>
    <row r="104" spans="1:32">
      <c r="A104" t="s">
        <v>3372</v>
      </c>
      <c r="B104">
        <f>SUMPRODUCT(D100:D102,B93:B95)/SUM(B93:B95)</f>
        <v>1.0085163786653297</v>
      </c>
    </row>
  </sheetData>
  <hyperlinks>
    <hyperlink ref="D38" r:id="rId1" xr:uid="{00000000-0004-0000-1200-000000000000}"/>
    <hyperlink ref="D39" r:id="rId2" xr:uid="{00000000-0004-0000-1200-000001000000}"/>
  </hyperlinks>
  <pageMargins left="0.7" right="0.7" top="0.75" bottom="0.75" header="0.3" footer="0.3"/>
  <pageSetup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I15"/>
  <sheetViews>
    <sheetView workbookViewId="0">
      <selection activeCell="AE13" sqref="AE13"/>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SUMIFS('psgr LDVs'!B$82:B$119,'psgr LDVs'!$A$82:$A$119,'BNVFE-LDVs-psgr'!$A2)*('AEO 7'!C$41/'AEO 7'!C$38)*'Calculations Etc'!$B$23/'Calculations Etc'!$B$29</f>
        <v>1.3016014821008825E-3</v>
      </c>
      <c r="C2" s="4">
        <f>SUMIFS('psgr LDVs'!C$82:C$119,'psgr LDVs'!$A$82:$A$119,'BNVFE-LDVs-psgr'!$A2)*('AEO 7'!D$41/'AEO 7'!D$38)*'Calculations Etc'!$B$23/'Calculations Etc'!$B$29</f>
        <v>1.2926576980307788E-3</v>
      </c>
      <c r="D2" s="4">
        <f>SUMIFS('psgr LDVs'!D$82:D$119,'psgr LDVs'!$A$82:$A$119,'BNVFE-LDVs-psgr'!$A2)*('AEO 7'!E$41/'AEO 7'!E$38)*'Calculations Etc'!$B$23/'Calculations Etc'!$B$29</f>
        <v>1.2869318658566659E-3</v>
      </c>
      <c r="E2" s="4">
        <f>SUMIFS('psgr LDVs'!E$82:E$119,'psgr LDVs'!$A$82:$A$119,'BNVFE-LDVs-psgr'!$A2)*('AEO 7'!F$41/'AEO 7'!F$38)*'Calculations Etc'!$B$23/'Calculations Etc'!$B$29</f>
        <v>1.2796983920849219E-3</v>
      </c>
      <c r="F2" s="4">
        <f>SUMIFS('psgr LDVs'!F$82:F$119,'psgr LDVs'!$A$82:$A$119,'BNVFE-LDVs-psgr'!$A2)*('AEO 7'!G$41/'AEO 7'!G$38)*'Calculations Etc'!$B$23/'Calculations Etc'!$B$29</f>
        <v>1.2723109001949813E-3</v>
      </c>
      <c r="G2" s="4">
        <f>SUMIFS('psgr LDVs'!G$82:G$119,'psgr LDVs'!$A$82:$A$119,'BNVFE-LDVs-psgr'!$A2)*('AEO 7'!H$41/'AEO 7'!H$38)*'Calculations Etc'!$B$23/'Calculations Etc'!$B$29</f>
        <v>1.2688722771223024E-3</v>
      </c>
      <c r="H2" s="4">
        <f>SUMIFS('psgr LDVs'!H$82:H$119,'psgr LDVs'!$A$82:$A$119,'BNVFE-LDVs-psgr'!$A2)*('AEO 7'!I$41/'AEO 7'!I$38)*'Calculations Etc'!$B$23/'Calculations Etc'!$B$29</f>
        <v>1.265614096179496E-3</v>
      </c>
      <c r="I2" s="4">
        <f>SUMIFS('psgr LDVs'!I$82:I$119,'psgr LDVs'!$A$82:$A$119,'BNVFE-LDVs-psgr'!$A2)*('AEO 7'!J$41/'AEO 7'!J$38)*'Calculations Etc'!$B$23/'Calculations Etc'!$B$29</f>
        <v>1.2602292006612041E-3</v>
      </c>
      <c r="J2" s="4">
        <f>SUMIFS('psgr LDVs'!J$82:J$119,'psgr LDVs'!$A$82:$A$119,'BNVFE-LDVs-psgr'!$A2)*('AEO 7'!K$41/'AEO 7'!K$38)*'Calculations Etc'!$B$23/'Calculations Etc'!$B$29</f>
        <v>1.2562225179555552E-3</v>
      </c>
      <c r="K2" s="4">
        <f>SUMIFS('psgr LDVs'!K$82:K$119,'psgr LDVs'!$A$82:$A$119,'BNVFE-LDVs-psgr'!$A2)*('AEO 7'!L$41/'AEO 7'!L$38)*'Calculations Etc'!$B$23/'Calculations Etc'!$B$29</f>
        <v>1.252664288663584E-3</v>
      </c>
      <c r="L2" s="4">
        <f>SUMIFS('psgr LDVs'!L$82:L$119,'psgr LDVs'!$A$82:$A$119,'BNVFE-LDVs-psgr'!$A2)*('AEO 7'!M$41/'AEO 7'!M$38)*'Calculations Etc'!$B$23/'Calculations Etc'!$B$29</f>
        <v>1.2501277882015535E-3</v>
      </c>
      <c r="M2" s="4">
        <f>SUMIFS('psgr LDVs'!M$82:M$119,'psgr LDVs'!$A$82:$A$119,'BNVFE-LDVs-psgr'!$A2)*('AEO 7'!N$41/'AEO 7'!N$38)*'Calculations Etc'!$B$23/'Calculations Etc'!$B$29</f>
        <v>1.2487082688849278E-3</v>
      </c>
      <c r="N2" s="4">
        <f>SUMIFS('psgr LDVs'!N$82:N$119,'psgr LDVs'!$A$82:$A$119,'BNVFE-LDVs-psgr'!$A2)*('AEO 7'!O$41/'AEO 7'!O$38)*'Calculations Etc'!$B$23/'Calculations Etc'!$B$29</f>
        <v>1.2467654435390108E-3</v>
      </c>
      <c r="O2" s="4">
        <f>SUMIFS('psgr LDVs'!O$82:O$119,'psgr LDVs'!$A$82:$A$119,'BNVFE-LDVs-psgr'!$A2)*('AEO 7'!P$41/'AEO 7'!P$38)*'Calculations Etc'!$B$23/'Calculations Etc'!$B$29</f>
        <v>1.2459379766549955E-3</v>
      </c>
      <c r="P2" s="4">
        <f>SUMIFS('psgr LDVs'!P$82:P$119,'psgr LDVs'!$A$82:$A$119,'BNVFE-LDVs-psgr'!$A2)*('AEO 7'!Q$41/'AEO 7'!Q$38)*'Calculations Etc'!$B$23/'Calculations Etc'!$B$29</f>
        <v>1.2454911060033728E-3</v>
      </c>
      <c r="Q2" s="4">
        <f>SUMIFS('psgr LDVs'!Q$82:Q$119,'psgr LDVs'!$A$82:$A$119,'BNVFE-LDVs-psgr'!$A2)*('AEO 7'!R$41/'AEO 7'!R$38)*'Calculations Etc'!$B$23/'Calculations Etc'!$B$29</f>
        <v>1.2451425075326549E-3</v>
      </c>
      <c r="R2" s="4">
        <f>SUMIFS('psgr LDVs'!R$82:R$119,'psgr LDVs'!$A$82:$A$119,'BNVFE-LDVs-psgr'!$A2)*('AEO 7'!S$41/'AEO 7'!S$38)*'Calculations Etc'!$B$23/'Calculations Etc'!$B$29</f>
        <v>1.2441678168462235E-3</v>
      </c>
      <c r="S2" s="4">
        <f>SUMIFS('psgr LDVs'!S$82:S$119,'psgr LDVs'!$A$82:$A$119,'BNVFE-LDVs-psgr'!$A2)*('AEO 7'!T$41/'AEO 7'!T$38)*'Calculations Etc'!$B$23/'Calculations Etc'!$B$29</f>
        <v>1.2437110831363233E-3</v>
      </c>
      <c r="T2" s="4">
        <f>SUMIFS('psgr LDVs'!T$82:T$119,'psgr LDVs'!$A$82:$A$119,'BNVFE-LDVs-psgr'!$A2)*('AEO 7'!U$41/'AEO 7'!U$38)*'Calculations Etc'!$B$23/'Calculations Etc'!$B$29</f>
        <v>1.2434472289246487E-3</v>
      </c>
      <c r="U2" s="4">
        <f>SUMIFS('psgr LDVs'!U$82:U$119,'psgr LDVs'!$A$82:$A$119,'BNVFE-LDVs-psgr'!$A2)*('AEO 7'!V$41/'AEO 7'!V$38)*'Calculations Etc'!$B$23/'Calculations Etc'!$B$29</f>
        <v>1.2431449346539255E-3</v>
      </c>
      <c r="V2" s="4">
        <f>SUMIFS('psgr LDVs'!V$82:V$119,'psgr LDVs'!$A$82:$A$119,'BNVFE-LDVs-psgr'!$A2)*('AEO 7'!W$41/'AEO 7'!W$38)*'Calculations Etc'!$B$23/'Calculations Etc'!$B$29</f>
        <v>1.242749474488683E-3</v>
      </c>
      <c r="W2" s="4">
        <f>SUMIFS('psgr LDVs'!W$82:W$119,'psgr LDVs'!$A$82:$A$119,'BNVFE-LDVs-psgr'!$A2)*('AEO 7'!X$41/'AEO 7'!X$38)*'Calculations Etc'!$B$23/'Calculations Etc'!$B$29</f>
        <v>1.2426414751633898E-3</v>
      </c>
      <c r="X2" s="4">
        <f>SUMIFS('psgr LDVs'!X$82:X$119,'psgr LDVs'!$A$82:$A$119,'BNVFE-LDVs-psgr'!$A2)*('AEO 7'!Y$41/'AEO 7'!Y$38)*'Calculations Etc'!$B$23/'Calculations Etc'!$B$29</f>
        <v>1.2425270452057901E-3</v>
      </c>
      <c r="Y2" s="4">
        <f>SUMIFS('psgr LDVs'!Y$82:Y$119,'psgr LDVs'!$A$82:$A$119,'BNVFE-LDVs-psgr'!$A2)*('AEO 7'!Z$41/'AEO 7'!Z$38)*'Calculations Etc'!$B$23/'Calculations Etc'!$B$29</f>
        <v>1.2423665768196443E-3</v>
      </c>
      <c r="Z2" s="4">
        <f>SUMIFS('psgr LDVs'!Z$82:Z$119,'psgr LDVs'!$A$82:$A$119,'BNVFE-LDVs-psgr'!$A2)*('AEO 7'!AA$41/'AEO 7'!AA$38)*'Calculations Etc'!$B$23/'Calculations Etc'!$B$29</f>
        <v>1.2423661582493899E-3</v>
      </c>
      <c r="AA2" s="4">
        <f>SUMIFS('psgr LDVs'!AA$82:AA$119,'psgr LDVs'!$A$82:$A$119,'BNVFE-LDVs-psgr'!$A2)*('AEO 7'!AB$41/'AEO 7'!AB$38)*'Calculations Etc'!$B$23/'Calculations Etc'!$B$29</f>
        <v>1.2424552878090294E-3</v>
      </c>
      <c r="AB2" s="4">
        <f>SUMIFS('psgr LDVs'!AB$82:AB$119,'psgr LDVs'!$A$82:$A$119,'BNVFE-LDVs-psgr'!$A2)*('AEO 7'!AC$41/'AEO 7'!AC$38)*'Calculations Etc'!$B$23/'Calculations Etc'!$B$29</f>
        <v>1.2425304264301077E-3</v>
      </c>
      <c r="AC2" s="4">
        <f>SUMIFS('psgr LDVs'!AC$82:AC$119,'psgr LDVs'!$A$82:$A$119,'BNVFE-LDVs-psgr'!$A2)*('AEO 7'!AD$41/'AEO 7'!AD$38)*'Calculations Etc'!$B$23/'Calculations Etc'!$B$29</f>
        <v>1.2424094170501326E-3</v>
      </c>
      <c r="AD2" s="4">
        <f>SUMIFS('psgr LDVs'!AD$82:AD$119,'psgr LDVs'!$A$82:$A$119,'BNVFE-LDVs-psgr'!$A2)*('AEO 7'!AE$41/'AEO 7'!AE$38)*'Calculations Etc'!$B$23/'Calculations Etc'!$B$29</f>
        <v>1.2423079259541866E-3</v>
      </c>
      <c r="AE2" s="4">
        <f>SUMIFS('psgr LDVs'!AE$82:AE$119,'psgr LDVs'!$A$82:$A$119,'BNVFE-LDVs-psgr'!$A2)*('AEO 7'!AF$41/'AEO 7'!AF$38)*'Calculations Etc'!$B$23/'Calculations Etc'!$B$29</f>
        <v>1.2421595174498235E-3</v>
      </c>
      <c r="AF2" s="4">
        <f>SUMIFS('psgr LDVs'!AF$82:AF$119,'psgr LDVs'!$A$82:$A$119,'BNVFE-LDVs-psgr'!$A2)*('AEO 7'!AG$41/'AEO 7'!AG$38)*'Calculations Etc'!$B$23/'Calculations Etc'!$B$29</f>
        <v>1.242184730573649E-3</v>
      </c>
      <c r="AG2" s="4"/>
      <c r="AH2" s="4"/>
      <c r="AI2" s="4"/>
    </row>
    <row r="3" spans="1:35">
      <c r="A3" t="s">
        <v>113</v>
      </c>
      <c r="B3" s="4">
        <f>SUMIFS('psgr LDVs'!B$82:B$119,'psgr LDVs'!$A$82:$A$119,'BNVFE-LDVs-psgr'!$A3)*('AEO 7'!C$41/'AEO 7'!C$38)*'Calculations Etc'!$B$23/'Calculations Etc'!$B$29</f>
        <v>3.8029529805498928E-4</v>
      </c>
      <c r="C3" s="4">
        <f>SUMIFS('psgr LDVs'!C$82:C$119,'psgr LDVs'!$A$82:$A$119,'BNVFE-LDVs-psgr'!$A3)*('AEO 7'!D$41/'AEO 7'!D$38)*'Calculations Etc'!$B$23/'Calculations Etc'!$B$29</f>
        <v>3.9476635103339935E-4</v>
      </c>
      <c r="D3" s="4">
        <f>SUMIFS('psgr LDVs'!D$82:D$119,'psgr LDVs'!$A$82:$A$119,'BNVFE-LDVs-psgr'!$A3)*('AEO 7'!E$41/'AEO 7'!E$38)*'Calculations Etc'!$B$23/'Calculations Etc'!$B$29</f>
        <v>4.0317709826518853E-4</v>
      </c>
      <c r="E3" s="4">
        <f>SUMIFS('psgr LDVs'!E$82:E$119,'psgr LDVs'!$A$82:$A$119,'BNVFE-LDVs-psgr'!$A3)*('AEO 7'!F$41/'AEO 7'!F$38)*'Calculations Etc'!$B$23/'Calculations Etc'!$B$29</f>
        <v>4.0861194678683542E-4</v>
      </c>
      <c r="F3" s="4">
        <f>SUMIFS('psgr LDVs'!F$82:F$119,'psgr LDVs'!$A$82:$A$119,'BNVFE-LDVs-psgr'!$A3)*('AEO 7'!G$41/'AEO 7'!G$38)*'Calculations Etc'!$B$23/'Calculations Etc'!$B$29</f>
        <v>4.1215478728194431E-4</v>
      </c>
      <c r="G3" s="4">
        <f>SUMIFS('psgr LDVs'!G$82:G$119,'psgr LDVs'!$A$82:$A$119,'BNVFE-LDVs-psgr'!$A3)*('AEO 7'!H$41/'AEO 7'!H$38)*'Calculations Etc'!$B$23/'Calculations Etc'!$B$29</f>
        <v>4.161380472574127E-4</v>
      </c>
      <c r="H3" s="4">
        <f>SUMIFS('psgr LDVs'!H$82:H$119,'psgr LDVs'!$A$82:$A$119,'BNVFE-LDVs-psgr'!$A3)*('AEO 7'!I$41/'AEO 7'!I$38)*'Calculations Etc'!$B$23/'Calculations Etc'!$B$29</f>
        <v>4.1864713672164384E-4</v>
      </c>
      <c r="I3" s="4">
        <f>SUMIFS('psgr LDVs'!I$82:I$119,'psgr LDVs'!$A$82:$A$119,'BNVFE-LDVs-psgr'!$A3)*('AEO 7'!J$41/'AEO 7'!J$38)*'Calculations Etc'!$B$23/'Calculations Etc'!$B$29</f>
        <v>4.1871977044755321E-4</v>
      </c>
      <c r="J3" s="4">
        <f>SUMIFS('psgr LDVs'!J$82:J$119,'psgr LDVs'!$A$82:$A$119,'BNVFE-LDVs-psgr'!$A3)*('AEO 7'!K$41/'AEO 7'!K$38)*'Calculations Etc'!$B$23/'Calculations Etc'!$B$29</f>
        <v>4.1845993448607482E-4</v>
      </c>
      <c r="K3" s="4">
        <f>SUMIFS('psgr LDVs'!K$82:K$119,'psgr LDVs'!$A$82:$A$119,'BNVFE-LDVs-psgr'!$A3)*('AEO 7'!L$41/'AEO 7'!L$38)*'Calculations Etc'!$B$23/'Calculations Etc'!$B$29</f>
        <v>4.1824574080425933E-4</v>
      </c>
      <c r="L3" s="4">
        <f>SUMIFS('psgr LDVs'!L$82:L$119,'psgr LDVs'!$A$82:$A$119,'BNVFE-LDVs-psgr'!$A3)*('AEO 7'!M$41/'AEO 7'!M$38)*'Calculations Etc'!$B$23/'Calculations Etc'!$B$29</f>
        <v>4.1892239620751885E-4</v>
      </c>
      <c r="M3" s="4">
        <f>SUMIFS('psgr LDVs'!M$82:M$119,'psgr LDVs'!$A$82:$A$119,'BNVFE-LDVs-psgr'!$A3)*('AEO 7'!N$41/'AEO 7'!N$38)*'Calculations Etc'!$B$23/'Calculations Etc'!$B$29</f>
        <v>4.1874050147763098E-4</v>
      </c>
      <c r="N3" s="4">
        <f>SUMIFS('psgr LDVs'!N$82:N$119,'psgr LDVs'!$A$82:$A$119,'BNVFE-LDVs-psgr'!$A3)*('AEO 7'!O$41/'AEO 7'!O$38)*'Calculations Etc'!$B$23/'Calculations Etc'!$B$29</f>
        <v>4.1850498686080801E-4</v>
      </c>
      <c r="O3" s="4">
        <f>SUMIFS('psgr LDVs'!O$82:O$119,'psgr LDVs'!$A$82:$A$119,'BNVFE-LDVs-psgr'!$A3)*('AEO 7'!P$41/'AEO 7'!P$38)*'Calculations Etc'!$B$23/'Calculations Etc'!$B$29</f>
        <v>4.1826480772119918E-4</v>
      </c>
      <c r="P3" s="4">
        <f>SUMIFS('psgr LDVs'!P$82:P$119,'psgr LDVs'!$A$82:$A$119,'BNVFE-LDVs-psgr'!$A3)*('AEO 7'!Q$41/'AEO 7'!Q$38)*'Calculations Etc'!$B$23/'Calculations Etc'!$B$29</f>
        <v>4.1829175912415644E-4</v>
      </c>
      <c r="Q3" s="4">
        <f>SUMIFS('psgr LDVs'!Q$82:Q$119,'psgr LDVs'!$A$82:$A$119,'BNVFE-LDVs-psgr'!$A3)*('AEO 7'!R$41/'AEO 7'!R$38)*'Calculations Etc'!$B$23/'Calculations Etc'!$B$29</f>
        <v>4.1761857347733379E-4</v>
      </c>
      <c r="R3" s="4">
        <f>SUMIFS('psgr LDVs'!R$82:R$119,'psgr LDVs'!$A$82:$A$119,'BNVFE-LDVs-psgr'!$A3)*('AEO 7'!S$41/'AEO 7'!S$38)*'Calculations Etc'!$B$23/'Calculations Etc'!$B$29</f>
        <v>4.1687945245925354E-4</v>
      </c>
      <c r="S3" s="4">
        <f>SUMIFS('psgr LDVs'!S$82:S$119,'psgr LDVs'!$A$82:$A$119,'BNVFE-LDVs-psgr'!$A3)*('AEO 7'!T$41/'AEO 7'!T$38)*'Calculations Etc'!$B$23/'Calculations Etc'!$B$29</f>
        <v>4.164113300533476E-4</v>
      </c>
      <c r="T3" s="4">
        <f>SUMIFS('psgr LDVs'!T$82:T$119,'psgr LDVs'!$A$82:$A$119,'BNVFE-LDVs-psgr'!$A3)*('AEO 7'!U$41/'AEO 7'!U$38)*'Calculations Etc'!$B$23/'Calculations Etc'!$B$29</f>
        <v>4.1613449901969674E-4</v>
      </c>
      <c r="U3" s="4">
        <f>SUMIFS('psgr LDVs'!U$82:U$119,'psgr LDVs'!$A$82:$A$119,'BNVFE-LDVs-psgr'!$A3)*('AEO 7'!V$41/'AEO 7'!V$38)*'Calculations Etc'!$B$23/'Calculations Etc'!$B$29</f>
        <v>4.1551323434343832E-4</v>
      </c>
      <c r="V3" s="4">
        <f>SUMIFS('psgr LDVs'!V$82:V$119,'psgr LDVs'!$A$82:$A$119,'BNVFE-LDVs-psgr'!$A3)*('AEO 7'!W$41/'AEO 7'!W$38)*'Calculations Etc'!$B$23/'Calculations Etc'!$B$29</f>
        <v>4.1503634236097445E-4</v>
      </c>
      <c r="W3" s="4">
        <f>SUMIFS('psgr LDVs'!W$82:W$119,'psgr LDVs'!$A$82:$A$119,'BNVFE-LDVs-psgr'!$A3)*('AEO 7'!X$41/'AEO 7'!X$38)*'Calculations Etc'!$B$23/'Calculations Etc'!$B$29</f>
        <v>4.1461933319641856E-4</v>
      </c>
      <c r="X3" s="4">
        <f>SUMIFS('psgr LDVs'!X$82:X$119,'psgr LDVs'!$A$82:$A$119,'BNVFE-LDVs-psgr'!$A3)*('AEO 7'!Y$41/'AEO 7'!Y$38)*'Calculations Etc'!$B$23/'Calculations Etc'!$B$29</f>
        <v>4.1413077690561246E-4</v>
      </c>
      <c r="Y3" s="4">
        <f>SUMIFS('psgr LDVs'!Y$82:Y$119,'psgr LDVs'!$A$82:$A$119,'BNVFE-LDVs-psgr'!$A3)*('AEO 7'!Z$41/'AEO 7'!Z$38)*'Calculations Etc'!$B$23/'Calculations Etc'!$B$29</f>
        <v>4.1366186353318095E-4</v>
      </c>
      <c r="Z3" s="4">
        <f>SUMIFS('psgr LDVs'!Z$82:Z$119,'psgr LDVs'!$A$82:$A$119,'BNVFE-LDVs-psgr'!$A3)*('AEO 7'!AA$41/'AEO 7'!AA$38)*'Calculations Etc'!$B$23/'Calculations Etc'!$B$29</f>
        <v>4.1331258589589651E-4</v>
      </c>
      <c r="AA3" s="4">
        <f>SUMIFS('psgr LDVs'!AA$82:AA$119,'psgr LDVs'!$A$82:$A$119,'BNVFE-LDVs-psgr'!$A3)*('AEO 7'!AB$41/'AEO 7'!AB$38)*'Calculations Etc'!$B$23/'Calculations Etc'!$B$29</f>
        <v>4.1306480490411649E-4</v>
      </c>
      <c r="AB3" s="4">
        <f>SUMIFS('psgr LDVs'!AB$82:AB$119,'psgr LDVs'!$A$82:$A$119,'BNVFE-LDVs-psgr'!$A3)*('AEO 7'!AC$41/'AEO 7'!AC$38)*'Calculations Etc'!$B$23/'Calculations Etc'!$B$29</f>
        <v>4.1264228513673742E-4</v>
      </c>
      <c r="AC3" s="4">
        <f>SUMIFS('psgr LDVs'!AC$82:AC$119,'psgr LDVs'!$A$82:$A$119,'BNVFE-LDVs-psgr'!$A3)*('AEO 7'!AD$41/'AEO 7'!AD$38)*'Calculations Etc'!$B$23/'Calculations Etc'!$B$29</f>
        <v>4.1222664654626295E-4</v>
      </c>
      <c r="AD3" s="4">
        <f>SUMIFS('psgr LDVs'!AD$82:AD$119,'psgr LDVs'!$A$82:$A$119,'BNVFE-LDVs-psgr'!$A3)*('AEO 7'!AE$41/'AEO 7'!AE$38)*'Calculations Etc'!$B$23/'Calculations Etc'!$B$29</f>
        <v>4.1170488758498282E-4</v>
      </c>
      <c r="AE3" s="4">
        <f>SUMIFS('psgr LDVs'!AE$82:AE$119,'psgr LDVs'!$A$82:$A$119,'BNVFE-LDVs-psgr'!$A3)*('AEO 7'!AF$41/'AEO 7'!AF$38)*'Calculations Etc'!$B$23/'Calculations Etc'!$B$29</f>
        <v>4.1134544874802168E-4</v>
      </c>
      <c r="AF3" s="4">
        <f>SUMIFS('psgr LDVs'!AF$82:AF$119,'psgr LDVs'!$A$82:$A$119,'BNVFE-LDVs-psgr'!$A3)*('AEO 7'!AG$41/'AEO 7'!AG$38)*'Calculations Etc'!$B$23/'Calculations Etc'!$B$29</f>
        <v>4.1101089728435994E-4</v>
      </c>
      <c r="AG3" s="4"/>
      <c r="AH3" s="4"/>
      <c r="AI3" s="4"/>
    </row>
    <row r="4" spans="1:35">
      <c r="A4" t="s">
        <v>114</v>
      </c>
      <c r="B4" s="4">
        <f>'Fuel Economy Stds'!B61</f>
        <v>3.7068404566156505E-4</v>
      </c>
      <c r="C4" s="4">
        <f>'Fuel Economy Stds'!C61</f>
        <v>3.8286968063361244E-4</v>
      </c>
      <c r="D4" s="4">
        <f>'Fuel Economy Stds'!D61</f>
        <v>3.8999540362380768E-4</v>
      </c>
      <c r="E4" s="4">
        <f>'Fuel Economy Stds'!E61</f>
        <v>3.9439145706872869E-4</v>
      </c>
      <c r="F4" s="4">
        <f>'Fuel Economy Stds'!F61</f>
        <v>3.9758791642567675E-4</v>
      </c>
      <c r="G4" s="4">
        <f>'Fuel Economy Stds'!G61</f>
        <v>4.1670440259151796E-4</v>
      </c>
      <c r="H4" s="4">
        <f>'Fuel Economy Stds'!H61</f>
        <v>4.5449874343080136E-4</v>
      </c>
      <c r="I4" s="4">
        <f>'Fuel Economy Stds'!I61</f>
        <v>4.5571840174311271E-4</v>
      </c>
      <c r="J4" s="4">
        <f>'Fuel Economy Stds'!J61</f>
        <v>4.5632492494806224E-4</v>
      </c>
      <c r="K4" s="4">
        <f>'Fuel Economy Stds'!K61</f>
        <v>4.5682343934192723E-4</v>
      </c>
      <c r="L4" s="4">
        <f>'Fuel Economy Stds'!L61</f>
        <v>4.5864796428233097E-4</v>
      </c>
      <c r="M4" s="4">
        <f>'Fuel Economy Stds'!M61</f>
        <v>4.5942511490356416E-4</v>
      </c>
      <c r="N4" s="4">
        <f>'Fuel Economy Stds'!N61</f>
        <v>4.6038567019040524E-4</v>
      </c>
      <c r="O4" s="4">
        <f>'Fuel Economy Stds'!O61</f>
        <v>4.6137990440500237E-4</v>
      </c>
      <c r="P4" s="4">
        <f>'Fuel Economy Stds'!P61</f>
        <v>4.627584500454361E-4</v>
      </c>
      <c r="Q4" s="4">
        <f>'Fuel Economy Stds'!Q61</f>
        <v>4.6332164296180965E-4</v>
      </c>
      <c r="R4" s="4">
        <f>'Fuel Economy Stds'!R61</f>
        <v>4.6388593065941057E-4</v>
      </c>
      <c r="S4" s="4">
        <f>'Fuel Economy Stds'!S61</f>
        <v>4.6479081055883617E-4</v>
      </c>
      <c r="T4" s="4">
        <f>'Fuel Economy Stds'!T61</f>
        <v>4.6598088096797761E-4</v>
      </c>
      <c r="U4" s="4">
        <f>'Fuel Economy Stds'!U61</f>
        <v>4.6672534660756901E-4</v>
      </c>
      <c r="V4" s="4">
        <f>'Fuel Economy Stds'!V61</f>
        <v>4.6768413007742366E-4</v>
      </c>
      <c r="W4" s="4">
        <f>'Fuel Economy Stds'!W61</f>
        <v>4.6835837126328925E-4</v>
      </c>
      <c r="X4" s="4">
        <f>'Fuel Economy Stds'!X61</f>
        <v>4.6888408232764332E-4</v>
      </c>
      <c r="Y4" s="4">
        <f>'Fuel Economy Stds'!Y61</f>
        <v>4.6949898925199146E-4</v>
      </c>
      <c r="Z4" s="4">
        <f>'Fuel Economy Stds'!Z61</f>
        <v>4.7032072339820558E-4</v>
      </c>
      <c r="AA4" s="4">
        <f>'Fuel Economy Stds'!AA61</f>
        <v>4.7135545011319722E-4</v>
      </c>
      <c r="AB4" s="4">
        <f>'Fuel Economy Stds'!AB61</f>
        <v>4.7215508696463892E-4</v>
      </c>
      <c r="AC4" s="4">
        <f>'Fuel Economy Stds'!AC61</f>
        <v>4.730119981602886E-4</v>
      </c>
      <c r="AD4" s="4">
        <f>'Fuel Economy Stds'!AD61</f>
        <v>4.737905892831368E-4</v>
      </c>
      <c r="AE4" s="4">
        <f>'Fuel Economy Stds'!AE61</f>
        <v>4.7491927991846777E-4</v>
      </c>
      <c r="AF4" s="4">
        <f>'Fuel Economy Stds'!AF61</f>
        <v>4.7615242132589445E-4</v>
      </c>
      <c r="AG4" s="4"/>
      <c r="AH4" s="4"/>
      <c r="AI4" s="4"/>
    </row>
    <row r="5" spans="1:35">
      <c r="A5" t="s">
        <v>115</v>
      </c>
      <c r="B5" s="4">
        <f>SUMIFS('psgr LDVs'!B$82:B$119,'psgr LDVs'!$A$82:$A$119,'BNVFE-LDVs-psgr'!$A5)*('AEO 7'!C$41/'AEO 7'!C$38)*'Calculations Etc'!$B$23/'Calculations Etc'!$B$29</f>
        <v>4.2164836790723349E-4</v>
      </c>
      <c r="C5" s="4">
        <f>SUMIFS('psgr LDVs'!C$82:C$119,'psgr LDVs'!$A$82:$A$119,'BNVFE-LDVs-psgr'!$A5)*('AEO 7'!D$41/'AEO 7'!D$38)*'Calculations Etc'!$B$23/'Calculations Etc'!$B$29</f>
        <v>4.3038372468941308E-4</v>
      </c>
      <c r="D5" s="4">
        <f>SUMIFS('psgr LDVs'!D$82:D$119,'psgr LDVs'!$A$82:$A$119,'BNVFE-LDVs-psgr'!$A5)*('AEO 7'!E$41/'AEO 7'!E$38)*'Calculations Etc'!$B$23/'Calculations Etc'!$B$29</f>
        <v>4.3420465633630295E-4</v>
      </c>
      <c r="E5" s="4">
        <f>SUMIFS('psgr LDVs'!E$82:E$119,'psgr LDVs'!$A$82:$A$119,'BNVFE-LDVs-psgr'!$A5)*('AEO 7'!F$41/'AEO 7'!F$38)*'Calculations Etc'!$B$23/'Calculations Etc'!$B$29</f>
        <v>4.3755646869858035E-4</v>
      </c>
      <c r="F5" s="4">
        <f>SUMIFS('psgr LDVs'!F$82:F$119,'psgr LDVs'!$A$82:$A$119,'BNVFE-LDVs-psgr'!$A5)*('AEO 7'!G$41/'AEO 7'!G$38)*'Calculations Etc'!$B$23/'Calculations Etc'!$B$29</f>
        <v>4.3967943886681334E-4</v>
      </c>
      <c r="G5" s="4">
        <f>SUMIFS('psgr LDVs'!G$82:G$119,'psgr LDVs'!$A$82:$A$119,'BNVFE-LDVs-psgr'!$A5)*('AEO 7'!H$41/'AEO 7'!H$38)*'Calculations Etc'!$B$23/'Calculations Etc'!$B$29</f>
        <v>4.4460624002269991E-4</v>
      </c>
      <c r="H5" s="4">
        <f>SUMIFS('psgr LDVs'!H$82:H$119,'psgr LDVs'!$A$82:$A$119,'BNVFE-LDVs-psgr'!$A5)*('AEO 7'!I$41/'AEO 7'!I$38)*'Calculations Etc'!$B$23/'Calculations Etc'!$B$29</f>
        <v>4.4496012049244393E-4</v>
      </c>
      <c r="I5" s="4">
        <f>SUMIFS('psgr LDVs'!I$82:I$119,'psgr LDVs'!$A$82:$A$119,'BNVFE-LDVs-psgr'!$A5)*('AEO 7'!J$41/'AEO 7'!J$38)*'Calculations Etc'!$B$23/'Calculations Etc'!$B$29</f>
        <v>4.4386794465270786E-4</v>
      </c>
      <c r="J5" s="4">
        <f>SUMIFS('psgr LDVs'!J$82:J$119,'psgr LDVs'!$A$82:$A$119,'BNVFE-LDVs-psgr'!$A5)*('AEO 7'!K$41/'AEO 7'!K$38)*'Calculations Etc'!$B$23/'Calculations Etc'!$B$29</f>
        <v>4.4337540076502162E-4</v>
      </c>
      <c r="K5" s="4">
        <f>SUMIFS('psgr LDVs'!K$82:K$119,'psgr LDVs'!$A$82:$A$119,'BNVFE-LDVs-psgr'!$A5)*('AEO 7'!L$41/'AEO 7'!L$38)*'Calculations Etc'!$B$23/'Calculations Etc'!$B$29</f>
        <v>4.4271108702653624E-4</v>
      </c>
      <c r="L5" s="4">
        <f>SUMIFS('psgr LDVs'!L$82:L$119,'psgr LDVs'!$A$82:$A$119,'BNVFE-LDVs-psgr'!$A5)*('AEO 7'!M$41/'AEO 7'!M$38)*'Calculations Etc'!$B$23/'Calculations Etc'!$B$29</f>
        <v>4.4204868011526002E-4</v>
      </c>
      <c r="M5" s="4">
        <f>SUMIFS('psgr LDVs'!M$82:M$119,'psgr LDVs'!$A$82:$A$119,'BNVFE-LDVs-psgr'!$A5)*('AEO 7'!N$41/'AEO 7'!N$38)*'Calculations Etc'!$B$23/'Calculations Etc'!$B$29</f>
        <v>4.4134700384785902E-4</v>
      </c>
      <c r="N5" s="4">
        <f>SUMIFS('psgr LDVs'!N$82:N$119,'psgr LDVs'!$A$82:$A$119,'BNVFE-LDVs-psgr'!$A5)*('AEO 7'!O$41/'AEO 7'!O$38)*'Calculations Etc'!$B$23/'Calculations Etc'!$B$29</f>
        <v>4.4074150219218516E-4</v>
      </c>
      <c r="O5" s="4">
        <f>SUMIFS('psgr LDVs'!O$82:O$119,'psgr LDVs'!$A$82:$A$119,'BNVFE-LDVs-psgr'!$A5)*('AEO 7'!P$41/'AEO 7'!P$38)*'Calculations Etc'!$B$23/'Calculations Etc'!$B$29</f>
        <v>4.4004989920049426E-4</v>
      </c>
      <c r="P5" s="4">
        <f>SUMIFS('psgr LDVs'!P$82:P$119,'psgr LDVs'!$A$82:$A$119,'BNVFE-LDVs-psgr'!$A5)*('AEO 7'!Q$41/'AEO 7'!Q$38)*'Calculations Etc'!$B$23/'Calculations Etc'!$B$29</f>
        <v>4.3959873902550526E-4</v>
      </c>
      <c r="Q5" s="4">
        <f>SUMIFS('psgr LDVs'!Q$82:Q$119,'psgr LDVs'!$A$82:$A$119,'BNVFE-LDVs-psgr'!$A5)*('AEO 7'!R$41/'AEO 7'!R$38)*'Calculations Etc'!$B$23/'Calculations Etc'!$B$29</f>
        <v>4.3896791873294087E-4</v>
      </c>
      <c r="R5" s="4">
        <f>SUMIFS('psgr LDVs'!R$82:R$119,'psgr LDVs'!$A$82:$A$119,'BNVFE-LDVs-psgr'!$A5)*('AEO 7'!S$41/'AEO 7'!S$38)*'Calculations Etc'!$B$23/'Calculations Etc'!$B$29</f>
        <v>4.3853822206515422E-4</v>
      </c>
      <c r="S5" s="4">
        <f>SUMIFS('psgr LDVs'!S$82:S$119,'psgr LDVs'!$A$82:$A$119,'BNVFE-LDVs-psgr'!$A5)*('AEO 7'!T$41/'AEO 7'!T$38)*'Calculations Etc'!$B$23/'Calculations Etc'!$B$29</f>
        <v>4.380679289602619E-4</v>
      </c>
      <c r="T5" s="4">
        <f>SUMIFS('psgr LDVs'!T$82:T$119,'psgr LDVs'!$A$82:$A$119,'BNVFE-LDVs-psgr'!$A5)*('AEO 7'!U$41/'AEO 7'!U$38)*'Calculations Etc'!$B$23/'Calculations Etc'!$B$29</f>
        <v>4.3761382373608021E-4</v>
      </c>
      <c r="U5" s="4">
        <f>SUMIFS('psgr LDVs'!U$82:U$119,'psgr LDVs'!$A$82:$A$119,'BNVFE-LDVs-psgr'!$A5)*('AEO 7'!V$41/'AEO 7'!V$38)*'Calculations Etc'!$B$23/'Calculations Etc'!$B$29</f>
        <v>4.3728428606956427E-4</v>
      </c>
      <c r="V5" s="4">
        <f>SUMIFS('psgr LDVs'!V$82:V$119,'psgr LDVs'!$A$82:$A$119,'BNVFE-LDVs-psgr'!$A5)*('AEO 7'!W$41/'AEO 7'!W$38)*'Calculations Etc'!$B$23/'Calculations Etc'!$B$29</f>
        <v>4.3676208341619235E-4</v>
      </c>
      <c r="W5" s="4">
        <f>SUMIFS('psgr LDVs'!W$82:W$119,'psgr LDVs'!$A$82:$A$119,'BNVFE-LDVs-psgr'!$A5)*('AEO 7'!X$41/'AEO 7'!X$38)*'Calculations Etc'!$B$23/'Calculations Etc'!$B$29</f>
        <v>4.3641079058356913E-4</v>
      </c>
      <c r="X5" s="4">
        <f>SUMIFS('psgr LDVs'!X$82:X$119,'psgr LDVs'!$A$82:$A$119,'BNVFE-LDVs-psgr'!$A5)*('AEO 7'!Y$41/'AEO 7'!Y$38)*'Calculations Etc'!$B$23/'Calculations Etc'!$B$29</f>
        <v>4.3601813064876686E-4</v>
      </c>
      <c r="Y5" s="4">
        <f>SUMIFS('psgr LDVs'!Y$82:Y$119,'psgr LDVs'!$A$82:$A$119,'BNVFE-LDVs-psgr'!$A5)*('AEO 7'!Z$41/'AEO 7'!Z$38)*'Calculations Etc'!$B$23/'Calculations Etc'!$B$29</f>
        <v>4.3568341275915397E-4</v>
      </c>
      <c r="Z5" s="4">
        <f>SUMIFS('psgr LDVs'!Z$82:Z$119,'psgr LDVs'!$A$82:$A$119,'BNVFE-LDVs-psgr'!$A5)*('AEO 7'!AA$41/'AEO 7'!AA$38)*'Calculations Etc'!$B$23/'Calculations Etc'!$B$29</f>
        <v>4.3535955435881782E-4</v>
      </c>
      <c r="AA5" s="4">
        <f>SUMIFS('psgr LDVs'!AA$82:AA$119,'psgr LDVs'!$A$82:$A$119,'BNVFE-LDVs-psgr'!$A5)*('AEO 7'!AB$41/'AEO 7'!AB$38)*'Calculations Etc'!$B$23/'Calculations Etc'!$B$29</f>
        <v>4.3509879831850481E-4</v>
      </c>
      <c r="AB5" s="4">
        <f>SUMIFS('psgr LDVs'!AB$82:AB$119,'psgr LDVs'!$A$82:$A$119,'BNVFE-LDVs-psgr'!$A5)*('AEO 7'!AC$41/'AEO 7'!AC$38)*'Calculations Etc'!$B$23/'Calculations Etc'!$B$29</f>
        <v>4.3470212020737582E-4</v>
      </c>
      <c r="AC5" s="4">
        <f>SUMIFS('psgr LDVs'!AC$82:AC$119,'psgr LDVs'!$A$82:$A$119,'BNVFE-LDVs-psgr'!$A5)*('AEO 7'!AD$41/'AEO 7'!AD$38)*'Calculations Etc'!$B$23/'Calculations Etc'!$B$29</f>
        <v>4.3438066023618842E-4</v>
      </c>
      <c r="AD5" s="4">
        <f>SUMIFS('psgr LDVs'!AD$82:AD$119,'psgr LDVs'!$A$82:$A$119,'BNVFE-LDVs-psgr'!$A5)*('AEO 7'!AE$41/'AEO 7'!AE$38)*'Calculations Etc'!$B$23/'Calculations Etc'!$B$29</f>
        <v>4.3404466716966903E-4</v>
      </c>
      <c r="AE5" s="4">
        <f>SUMIFS('psgr LDVs'!AE$82:AE$119,'psgr LDVs'!$A$82:$A$119,'BNVFE-LDVs-psgr'!$A5)*('AEO 7'!AF$41/'AEO 7'!AF$38)*'Calculations Etc'!$B$23/'Calculations Etc'!$B$29</f>
        <v>4.3370047683290603E-4</v>
      </c>
      <c r="AF5" s="4">
        <f>SUMIFS('psgr LDVs'!AF$82:AF$119,'psgr LDVs'!$A$82:$A$119,'BNVFE-LDVs-psgr'!$A5)*('AEO 7'!AG$41/'AEO 7'!AG$38)*'Calculations Etc'!$B$23/'Calculations Etc'!$B$29</f>
        <v>4.3334687418764364E-4</v>
      </c>
      <c r="AG5" s="4"/>
      <c r="AH5" s="4"/>
      <c r="AI5" s="4"/>
    </row>
    <row r="6" spans="1:35">
      <c r="A6" t="s">
        <v>116</v>
      </c>
      <c r="B6" s="4">
        <f>SUMIFS('psgr LDVs'!B$82:B$119,'psgr LDVs'!$A$82:$A$119,'BNVFE-LDVs-psgr'!$A6)*('AEO 7'!C$41/'AEO 7'!C$38)*'Calculations Etc'!$B$23/'Calculations Etc'!$B$29</f>
        <v>6.5738318568648571E-4</v>
      </c>
      <c r="C6" s="4">
        <f>SUMIFS('psgr LDVs'!C$82:C$119,'psgr LDVs'!$A$82:$A$119,'BNVFE-LDVs-psgr'!$A6)*('AEO 7'!D$41/'AEO 7'!D$38)*'Calculations Etc'!$B$23/'Calculations Etc'!$B$29</f>
        <v>6.7868209237387732E-4</v>
      </c>
      <c r="D6" s="4">
        <f>SUMIFS('psgr LDVs'!D$82:D$119,'psgr LDVs'!$A$82:$A$119,'BNVFE-LDVs-psgr'!$A6)*('AEO 7'!E$41/'AEO 7'!E$38)*'Calculations Etc'!$B$23/'Calculations Etc'!$B$29</f>
        <v>6.8605104499600824E-4</v>
      </c>
      <c r="E6" s="4">
        <f>SUMIFS('psgr LDVs'!E$82:E$119,'psgr LDVs'!$A$82:$A$119,'BNVFE-LDVs-psgr'!$A6)*('AEO 7'!F$41/'AEO 7'!F$38)*'Calculations Etc'!$B$23/'Calculations Etc'!$B$29</f>
        <v>6.8995200477364748E-4</v>
      </c>
      <c r="F6" s="4">
        <f>SUMIFS('psgr LDVs'!F$82:F$119,'psgr LDVs'!$A$82:$A$119,'BNVFE-LDVs-psgr'!$A6)*('AEO 7'!G$41/'AEO 7'!G$38)*'Calculations Etc'!$B$23/'Calculations Etc'!$B$29</f>
        <v>7.0255070116778152E-4</v>
      </c>
      <c r="G6" s="4">
        <f>SUMIFS('psgr LDVs'!G$82:G$119,'psgr LDVs'!$A$82:$A$119,'BNVFE-LDVs-psgr'!$A6)*('AEO 7'!H$41/'AEO 7'!H$38)*'Calculations Etc'!$B$23/'Calculations Etc'!$B$29</f>
        <v>7.3075494105914415E-4</v>
      </c>
      <c r="H6" s="4">
        <f>SUMIFS('psgr LDVs'!H$82:H$119,'psgr LDVs'!$A$82:$A$119,'BNVFE-LDVs-psgr'!$A6)*('AEO 7'!I$41/'AEO 7'!I$38)*'Calculations Etc'!$B$23/'Calculations Etc'!$B$29</f>
        <v>7.6511494750975708E-4</v>
      </c>
      <c r="I6" s="4">
        <f>SUMIFS('psgr LDVs'!I$82:I$119,'psgr LDVs'!$A$82:$A$119,'BNVFE-LDVs-psgr'!$A6)*('AEO 7'!J$41/'AEO 7'!J$38)*'Calculations Etc'!$B$23/'Calculations Etc'!$B$29</f>
        <v>7.6729530817545215E-4</v>
      </c>
      <c r="J6" s="4">
        <f>SUMIFS('psgr LDVs'!J$82:J$119,'psgr LDVs'!$A$82:$A$119,'BNVFE-LDVs-psgr'!$A6)*('AEO 7'!K$41/'AEO 7'!K$38)*'Calculations Etc'!$B$23/'Calculations Etc'!$B$29</f>
        <v>7.6615763729175437E-4</v>
      </c>
      <c r="K6" s="4">
        <f>SUMIFS('psgr LDVs'!K$82:K$119,'psgr LDVs'!$A$82:$A$119,'BNVFE-LDVs-psgr'!$A6)*('AEO 7'!L$41/'AEO 7'!L$38)*'Calculations Etc'!$B$23/'Calculations Etc'!$B$29</f>
        <v>7.6497534983816374E-4</v>
      </c>
      <c r="L6" s="4">
        <f>SUMIFS('psgr LDVs'!L$82:L$119,'psgr LDVs'!$A$82:$A$119,'BNVFE-LDVs-psgr'!$A6)*('AEO 7'!M$41/'AEO 7'!M$38)*'Calculations Etc'!$B$23/'Calculations Etc'!$B$29</f>
        <v>7.6434508106930723E-4</v>
      </c>
      <c r="M6" s="4">
        <f>SUMIFS('psgr LDVs'!M$82:M$119,'psgr LDVs'!$A$82:$A$119,'BNVFE-LDVs-psgr'!$A6)*('AEO 7'!N$41/'AEO 7'!N$38)*'Calculations Etc'!$B$23/'Calculations Etc'!$B$29</f>
        <v>7.6297468642330408E-4</v>
      </c>
      <c r="N6" s="4">
        <f>SUMIFS('psgr LDVs'!N$82:N$119,'psgr LDVs'!$A$82:$A$119,'BNVFE-LDVs-psgr'!$A6)*('AEO 7'!O$41/'AEO 7'!O$38)*'Calculations Etc'!$B$23/'Calculations Etc'!$B$29</f>
        <v>7.6220701719009081E-4</v>
      </c>
      <c r="O6" s="4">
        <f>SUMIFS('psgr LDVs'!O$82:O$119,'psgr LDVs'!$A$82:$A$119,'BNVFE-LDVs-psgr'!$A6)*('AEO 7'!P$41/'AEO 7'!P$38)*'Calculations Etc'!$B$23/'Calculations Etc'!$B$29</f>
        <v>7.6135115263870209E-4</v>
      </c>
      <c r="P6" s="4">
        <f>SUMIFS('psgr LDVs'!P$82:P$119,'psgr LDVs'!$A$82:$A$119,'BNVFE-LDVs-psgr'!$A6)*('AEO 7'!Q$41/'AEO 7'!Q$38)*'Calculations Etc'!$B$23/'Calculations Etc'!$B$29</f>
        <v>7.6059039236971756E-4</v>
      </c>
      <c r="Q6" s="4">
        <f>SUMIFS('psgr LDVs'!Q$82:Q$119,'psgr LDVs'!$A$82:$A$119,'BNVFE-LDVs-psgr'!$A6)*('AEO 7'!R$41/'AEO 7'!R$38)*'Calculations Etc'!$B$23/'Calculations Etc'!$B$29</f>
        <v>7.5941521982376113E-4</v>
      </c>
      <c r="R6" s="4">
        <f>SUMIFS('psgr LDVs'!R$82:R$119,'psgr LDVs'!$A$82:$A$119,'BNVFE-LDVs-psgr'!$A6)*('AEO 7'!S$41/'AEO 7'!S$38)*'Calculations Etc'!$B$23/'Calculations Etc'!$B$29</f>
        <v>7.5865921051893645E-4</v>
      </c>
      <c r="S6" s="4">
        <f>SUMIFS('psgr LDVs'!S$82:S$119,'psgr LDVs'!$A$82:$A$119,'BNVFE-LDVs-psgr'!$A6)*('AEO 7'!T$41/'AEO 7'!T$38)*'Calculations Etc'!$B$23/'Calculations Etc'!$B$29</f>
        <v>7.5779553890121924E-4</v>
      </c>
      <c r="T6" s="4">
        <f>SUMIFS('psgr LDVs'!T$82:T$119,'psgr LDVs'!$A$82:$A$119,'BNVFE-LDVs-psgr'!$A6)*('AEO 7'!U$41/'AEO 7'!U$38)*'Calculations Etc'!$B$23/'Calculations Etc'!$B$29</f>
        <v>7.5675471415846706E-4</v>
      </c>
      <c r="U6" s="4">
        <f>SUMIFS('psgr LDVs'!U$82:U$119,'psgr LDVs'!$A$82:$A$119,'BNVFE-LDVs-psgr'!$A6)*('AEO 7'!V$41/'AEO 7'!V$38)*'Calculations Etc'!$B$23/'Calculations Etc'!$B$29</f>
        <v>7.5542246426100047E-4</v>
      </c>
      <c r="V6" s="4">
        <f>SUMIFS('psgr LDVs'!V$82:V$119,'psgr LDVs'!$A$82:$A$119,'BNVFE-LDVs-psgr'!$A6)*('AEO 7'!W$41/'AEO 7'!W$38)*'Calculations Etc'!$B$23/'Calculations Etc'!$B$29</f>
        <v>7.5410270573479155E-4</v>
      </c>
      <c r="W6" s="4">
        <f>SUMIFS('psgr LDVs'!W$82:W$119,'psgr LDVs'!$A$82:$A$119,'BNVFE-LDVs-psgr'!$A6)*('AEO 7'!X$41/'AEO 7'!X$38)*'Calculations Etc'!$B$23/'Calculations Etc'!$B$29</f>
        <v>7.5263393803100167E-4</v>
      </c>
      <c r="X6" s="4">
        <f>SUMIFS('psgr LDVs'!X$82:X$119,'psgr LDVs'!$A$82:$A$119,'BNVFE-LDVs-psgr'!$A6)*('AEO 7'!Y$41/'AEO 7'!Y$38)*'Calculations Etc'!$B$23/'Calculations Etc'!$B$29</f>
        <v>7.5087688624492623E-4</v>
      </c>
      <c r="Y6" s="4">
        <f>SUMIFS('psgr LDVs'!Y$82:Y$119,'psgr LDVs'!$A$82:$A$119,'BNVFE-LDVs-psgr'!$A6)*('AEO 7'!Z$41/'AEO 7'!Z$38)*'Calculations Etc'!$B$23/'Calculations Etc'!$B$29</f>
        <v>7.4906248631128583E-4</v>
      </c>
      <c r="Z6" s="4">
        <f>SUMIFS('psgr LDVs'!Z$82:Z$119,'psgr LDVs'!$A$82:$A$119,'BNVFE-LDVs-psgr'!$A6)*('AEO 7'!AA$41/'AEO 7'!AA$38)*'Calculations Etc'!$B$23/'Calculations Etc'!$B$29</f>
        <v>7.470071968170176E-4</v>
      </c>
      <c r="AA6" s="4">
        <f>SUMIFS('psgr LDVs'!AA$82:AA$119,'psgr LDVs'!$A$82:$A$119,'BNVFE-LDVs-psgr'!$A6)*('AEO 7'!AB$41/'AEO 7'!AB$38)*'Calculations Etc'!$B$23/'Calculations Etc'!$B$29</f>
        <v>7.4466971736164859E-4</v>
      </c>
      <c r="AB6" s="4">
        <f>SUMIFS('psgr LDVs'!AB$82:AB$119,'psgr LDVs'!$A$82:$A$119,'BNVFE-LDVs-psgr'!$A6)*('AEO 7'!AC$41/'AEO 7'!AC$38)*'Calculations Etc'!$B$23/'Calculations Etc'!$B$29</f>
        <v>7.4187742730834057E-4</v>
      </c>
      <c r="AC6" s="4">
        <f>SUMIFS('psgr LDVs'!AC$82:AC$119,'psgr LDVs'!$A$82:$A$119,'BNVFE-LDVs-psgr'!$A6)*('AEO 7'!AD$41/'AEO 7'!AD$38)*'Calculations Etc'!$B$23/'Calculations Etc'!$B$29</f>
        <v>7.3887113076972523E-4</v>
      </c>
      <c r="AD6" s="4">
        <f>SUMIFS('psgr LDVs'!AD$82:AD$119,'psgr LDVs'!$A$82:$A$119,'BNVFE-LDVs-psgr'!$A6)*('AEO 7'!AE$41/'AEO 7'!AE$38)*'Calculations Etc'!$B$23/'Calculations Etc'!$B$29</f>
        <v>7.3528955607294266E-4</v>
      </c>
      <c r="AE6" s="4">
        <f>SUMIFS('psgr LDVs'!AE$82:AE$119,'psgr LDVs'!$A$82:$A$119,'BNVFE-LDVs-psgr'!$A6)*('AEO 7'!AF$41/'AEO 7'!AF$38)*'Calculations Etc'!$B$23/'Calculations Etc'!$B$29</f>
        <v>7.3158063579575828E-4</v>
      </c>
      <c r="AF6" s="4">
        <f>SUMIFS('psgr LDVs'!AF$82:AF$119,'psgr LDVs'!$A$82:$A$119,'BNVFE-LDVs-psgr'!$A6)*('AEO 7'!AG$41/'AEO 7'!AG$38)*'Calculations Etc'!$B$23/'Calculations Etc'!$B$29</f>
        <v>7.2734242308217191E-4</v>
      </c>
      <c r="AG6" s="4"/>
      <c r="AH6" s="4"/>
      <c r="AI6" s="4"/>
    </row>
    <row r="7" spans="1:35">
      <c r="A7" t="s">
        <v>853</v>
      </c>
      <c r="B7" s="4">
        <f>SUMIFS('psgr LDVs'!B$82:B$119,'psgr LDVs'!$A$82:$A$119,'BNVFE-LDVs-psgr'!$A7)*('AEO 7'!C$41/'AEO 7'!C$38)*'Calculations Etc'!$B$23/'Calculations Etc'!$B$29</f>
        <v>3.6368321172053488E-4</v>
      </c>
      <c r="C7" s="4">
        <f>SUMIFS('psgr LDVs'!C$82:C$119,'psgr LDVs'!$A$82:$A$119,'BNVFE-LDVs-psgr'!$A7)*('AEO 7'!D$41/'AEO 7'!D$38)*'Calculations Etc'!$B$23/'Calculations Etc'!$B$29</f>
        <v>3.7519786349243767E-4</v>
      </c>
      <c r="D7" s="4">
        <f>SUMIFS('psgr LDVs'!D$82:D$119,'psgr LDVs'!$A$82:$A$119,'BNVFE-LDVs-psgr'!$A7)*('AEO 7'!E$41/'AEO 7'!E$38)*'Calculations Etc'!$B$23/'Calculations Etc'!$B$29</f>
        <v>3.8292342231539014E-4</v>
      </c>
      <c r="E7" s="4">
        <f>SUMIFS('psgr LDVs'!E$82:E$119,'psgr LDVs'!$A$82:$A$119,'BNVFE-LDVs-psgr'!$A7)*('AEO 7'!F$41/'AEO 7'!F$38)*'Calculations Etc'!$B$23/'Calculations Etc'!$B$29</f>
        <v>3.8737442480929154E-4</v>
      </c>
      <c r="F7" s="4">
        <f>SUMIFS('psgr LDVs'!F$82:F$119,'psgr LDVs'!$A$82:$A$119,'BNVFE-LDVs-psgr'!$A7)*('AEO 7'!G$41/'AEO 7'!G$38)*'Calculations Etc'!$B$23/'Calculations Etc'!$B$29</f>
        <v>3.9018162646122461E-4</v>
      </c>
      <c r="G7" s="4">
        <f>SUMIFS('psgr LDVs'!G$82:G$119,'psgr LDVs'!$A$82:$A$119,'BNVFE-LDVs-psgr'!$A7)*('AEO 7'!H$41/'AEO 7'!H$38)*'Calculations Etc'!$B$23/'Calculations Etc'!$B$29</f>
        <v>3.9393486543226201E-4</v>
      </c>
      <c r="H7" s="4">
        <f>SUMIFS('psgr LDVs'!H$82:H$119,'psgr LDVs'!$A$82:$A$119,'BNVFE-LDVs-psgr'!$A7)*('AEO 7'!I$41/'AEO 7'!I$38)*'Calculations Etc'!$B$23/'Calculations Etc'!$B$29</f>
        <v>3.958081254319439E-4</v>
      </c>
      <c r="I7" s="4">
        <f>SUMIFS('psgr LDVs'!I$82:I$119,'psgr LDVs'!$A$82:$A$119,'BNVFE-LDVs-psgr'!$A7)*('AEO 7'!J$41/'AEO 7'!J$38)*'Calculations Etc'!$B$23/'Calculations Etc'!$B$29</f>
        <v>3.958068662698271E-4</v>
      </c>
      <c r="J7" s="4">
        <f>SUMIFS('psgr LDVs'!J$82:J$119,'psgr LDVs'!$A$82:$A$119,'BNVFE-LDVs-psgr'!$A7)*('AEO 7'!K$41/'AEO 7'!K$38)*'Calculations Etc'!$B$23/'Calculations Etc'!$B$29</f>
        <v>3.9568870081904033E-4</v>
      </c>
      <c r="K7" s="4">
        <f>SUMIFS('psgr LDVs'!K$82:K$119,'psgr LDVs'!$A$82:$A$119,'BNVFE-LDVs-psgr'!$A7)*('AEO 7'!L$41/'AEO 7'!L$38)*'Calculations Etc'!$B$23/'Calculations Etc'!$B$29</f>
        <v>3.9552372368166668E-4</v>
      </c>
      <c r="L7" s="4">
        <f>SUMIFS('psgr LDVs'!L$82:L$119,'psgr LDVs'!$A$82:$A$119,'BNVFE-LDVs-psgr'!$A7)*('AEO 7'!M$41/'AEO 7'!M$38)*'Calculations Etc'!$B$23/'Calculations Etc'!$B$29</f>
        <v>3.9593709557582721E-4</v>
      </c>
      <c r="M7" s="4">
        <f>SUMIFS('psgr LDVs'!M$82:M$119,'psgr LDVs'!$A$82:$A$119,'BNVFE-LDVs-psgr'!$A7)*('AEO 7'!N$41/'AEO 7'!N$38)*'Calculations Etc'!$B$23/'Calculations Etc'!$B$29</f>
        <v>3.9597127514076109E-4</v>
      </c>
      <c r="N7" s="4">
        <f>SUMIFS('psgr LDVs'!N$82:N$119,'psgr LDVs'!$A$82:$A$119,'BNVFE-LDVs-psgr'!$A7)*('AEO 7'!O$41/'AEO 7'!O$38)*'Calculations Etc'!$B$23/'Calculations Etc'!$B$29</f>
        <v>3.9568311316840501E-4</v>
      </c>
      <c r="O7" s="4">
        <f>SUMIFS('psgr LDVs'!O$82:O$119,'psgr LDVs'!$A$82:$A$119,'BNVFE-LDVs-psgr'!$A7)*('AEO 7'!P$41/'AEO 7'!P$38)*'Calculations Etc'!$B$23/'Calculations Etc'!$B$29</f>
        <v>3.9545023752148126E-4</v>
      </c>
      <c r="P7" s="4">
        <f>SUMIFS('psgr LDVs'!P$82:P$119,'psgr LDVs'!$A$82:$A$119,'BNVFE-LDVs-psgr'!$A7)*('AEO 7'!Q$41/'AEO 7'!Q$38)*'Calculations Etc'!$B$23/'Calculations Etc'!$B$29</f>
        <v>3.9533735885442279E-4</v>
      </c>
      <c r="Q7" s="4">
        <f>SUMIFS('psgr LDVs'!Q$82:Q$119,'psgr LDVs'!$A$82:$A$119,'BNVFE-LDVs-psgr'!$A7)*('AEO 7'!R$41/'AEO 7'!R$38)*'Calculations Etc'!$B$23/'Calculations Etc'!$B$29</f>
        <v>3.9487850361981201E-4</v>
      </c>
      <c r="R7" s="4">
        <f>SUMIFS('psgr LDVs'!R$82:R$119,'psgr LDVs'!$A$82:$A$119,'BNVFE-LDVs-psgr'!$A7)*('AEO 7'!S$41/'AEO 7'!S$38)*'Calculations Etc'!$B$23/'Calculations Etc'!$B$29</f>
        <v>3.9428117062173101E-4</v>
      </c>
      <c r="S7" s="4">
        <f>SUMIFS('psgr LDVs'!S$82:S$119,'psgr LDVs'!$A$82:$A$119,'BNVFE-LDVs-psgr'!$A7)*('AEO 7'!T$41/'AEO 7'!T$38)*'Calculations Etc'!$B$23/'Calculations Etc'!$B$29</f>
        <v>3.9378231845382995E-4</v>
      </c>
      <c r="T7" s="4">
        <f>SUMIFS('psgr LDVs'!T$82:T$119,'psgr LDVs'!$A$82:$A$119,'BNVFE-LDVs-psgr'!$A7)*('AEO 7'!U$41/'AEO 7'!U$38)*'Calculations Etc'!$B$23/'Calculations Etc'!$B$29</f>
        <v>3.9349649872249946E-4</v>
      </c>
      <c r="U7" s="4">
        <f>SUMIFS('psgr LDVs'!U$82:U$119,'psgr LDVs'!$A$82:$A$119,'BNVFE-LDVs-psgr'!$A7)*('AEO 7'!V$41/'AEO 7'!V$38)*'Calculations Etc'!$B$23/'Calculations Etc'!$B$29</f>
        <v>3.9297415036491852E-4</v>
      </c>
      <c r="V7" s="4">
        <f>SUMIFS('psgr LDVs'!V$82:V$119,'psgr LDVs'!$A$82:$A$119,'BNVFE-LDVs-psgr'!$A7)*('AEO 7'!W$41/'AEO 7'!W$38)*'Calculations Etc'!$B$23/'Calculations Etc'!$B$29</f>
        <v>3.9250688719174123E-4</v>
      </c>
      <c r="W7" s="4">
        <f>SUMIFS('psgr LDVs'!W$82:W$119,'psgr LDVs'!$A$82:$A$119,'BNVFE-LDVs-psgr'!$A7)*('AEO 7'!X$41/'AEO 7'!X$38)*'Calculations Etc'!$B$23/'Calculations Etc'!$B$29</f>
        <v>3.9211185181415524E-4</v>
      </c>
      <c r="X7" s="4">
        <f>SUMIFS('psgr LDVs'!X$82:X$119,'psgr LDVs'!$A$82:$A$119,'BNVFE-LDVs-psgr'!$A7)*('AEO 7'!Y$41/'AEO 7'!Y$38)*'Calculations Etc'!$B$23/'Calculations Etc'!$B$29</f>
        <v>3.9168760952964436E-4</v>
      </c>
      <c r="Y7" s="4">
        <f>SUMIFS('psgr LDVs'!Y$82:Y$119,'psgr LDVs'!$A$82:$A$119,'BNVFE-LDVs-psgr'!$A7)*('AEO 7'!Z$41/'AEO 7'!Z$38)*'Calculations Etc'!$B$23/'Calculations Etc'!$B$29</f>
        <v>3.9122731880395569E-4</v>
      </c>
      <c r="Z7" s="4">
        <f>SUMIFS('psgr LDVs'!Z$82:Z$119,'psgr LDVs'!$A$82:$A$119,'BNVFE-LDVs-psgr'!$A7)*('AEO 7'!AA$41/'AEO 7'!AA$38)*'Calculations Etc'!$B$23/'Calculations Etc'!$B$29</f>
        <v>3.9085142797907205E-4</v>
      </c>
      <c r="AA7" s="4">
        <f>SUMIFS('psgr LDVs'!AA$82:AA$119,'psgr LDVs'!$A$82:$A$119,'BNVFE-LDVs-psgr'!$A7)*('AEO 7'!AB$41/'AEO 7'!AB$38)*'Calculations Etc'!$B$23/'Calculations Etc'!$B$29</f>
        <v>3.9051216876031034E-4</v>
      </c>
      <c r="AB7" s="4">
        <f>SUMIFS('psgr LDVs'!AB$82:AB$119,'psgr LDVs'!$A$82:$A$119,'BNVFE-LDVs-psgr'!$A7)*('AEO 7'!AC$41/'AEO 7'!AC$38)*'Calculations Etc'!$B$23/'Calculations Etc'!$B$29</f>
        <v>3.9011492927727893E-4</v>
      </c>
      <c r="AC7" s="4">
        <f>SUMIFS('psgr LDVs'!AC$82:AC$119,'psgr LDVs'!$A$82:$A$119,'BNVFE-LDVs-psgr'!$A7)*('AEO 7'!AD$41/'AEO 7'!AD$38)*'Calculations Etc'!$B$23/'Calculations Etc'!$B$29</f>
        <v>3.8968023550283847E-4</v>
      </c>
      <c r="AD7" s="4">
        <f>SUMIFS('psgr LDVs'!AD$82:AD$119,'psgr LDVs'!$A$82:$A$119,'BNVFE-LDVs-psgr'!$A7)*('AEO 7'!AE$41/'AEO 7'!AE$38)*'Calculations Etc'!$B$23/'Calculations Etc'!$B$29</f>
        <v>3.8920742031412479E-4</v>
      </c>
      <c r="AE7" s="4">
        <f>SUMIFS('psgr LDVs'!AE$82:AE$119,'psgr LDVs'!$A$82:$A$119,'BNVFE-LDVs-psgr'!$A7)*('AEO 7'!AF$41/'AEO 7'!AF$38)*'Calculations Etc'!$B$23/'Calculations Etc'!$B$29</f>
        <v>3.8876188063600889E-4</v>
      </c>
      <c r="AF7" s="4">
        <f>SUMIFS('psgr LDVs'!AF$82:AF$119,'psgr LDVs'!$A$82:$A$119,'BNVFE-LDVs-psgr'!$A7)*('AEO 7'!AG$41/'AEO 7'!AG$38)*'Calculations Etc'!$B$23/'Calculations Etc'!$B$29</f>
        <v>3.883715712735463E-4</v>
      </c>
      <c r="AG7" s="4"/>
      <c r="AH7" s="4"/>
      <c r="AI7" s="4"/>
    </row>
    <row r="8" spans="1:35">
      <c r="A8" t="s">
        <v>854</v>
      </c>
      <c r="B8" s="4">
        <f>SUMIFS('psgr LDVs'!B$82:B$119,'psgr LDVs'!$A$82:$A$119,'BNVFE-LDVs-psgr'!$A8)*('AEO 7'!C$41/'AEO 7'!C$38)*'Calculations Etc'!$B$23/'Calculations Etc'!$B$29</f>
        <v>5.8794415231938754E-4</v>
      </c>
      <c r="C8" s="4">
        <f>SUMIFS('psgr LDVs'!C$82:C$119,'psgr LDVs'!$A$82:$A$119,'BNVFE-LDVs-psgr'!$A8)*('AEO 7'!D$41/'AEO 7'!D$38)*'Calculations Etc'!$B$23/'Calculations Etc'!$B$29</f>
        <v>5.859697075889746E-4</v>
      </c>
      <c r="D8" s="4">
        <f>SUMIFS('psgr LDVs'!D$82:D$119,'psgr LDVs'!$A$82:$A$119,'BNVFE-LDVs-psgr'!$A8)*('AEO 7'!E$41/'AEO 7'!E$38)*'Calculations Etc'!$B$23/'Calculations Etc'!$B$29</f>
        <v>5.8487716230241557E-4</v>
      </c>
      <c r="E8" s="4">
        <f>SUMIFS('psgr LDVs'!E$82:E$119,'psgr LDVs'!$A$82:$A$119,'BNVFE-LDVs-psgr'!$A8)*('AEO 7'!F$41/'AEO 7'!F$38)*'Calculations Etc'!$B$23/'Calculations Etc'!$B$29</f>
        <v>5.8450715864569842E-4</v>
      </c>
      <c r="F8" s="4">
        <f>SUMIFS('psgr LDVs'!F$82:F$119,'psgr LDVs'!$A$82:$A$119,'BNVFE-LDVs-psgr'!$A8)*('AEO 7'!G$41/'AEO 7'!G$38)*'Calculations Etc'!$B$23/'Calculations Etc'!$B$29</f>
        <v>5.8509864619692446E-4</v>
      </c>
      <c r="G8" s="4">
        <f>SUMIFS('psgr LDVs'!G$82:G$119,'psgr LDVs'!$A$82:$A$119,'BNVFE-LDVs-psgr'!$A8)*('AEO 7'!H$41/'AEO 7'!H$38)*'Calculations Etc'!$B$23/'Calculations Etc'!$B$29</f>
        <v>5.8547838832553585E-4</v>
      </c>
      <c r="H8" s="4">
        <f>SUMIFS('psgr LDVs'!H$82:H$119,'psgr LDVs'!$A$82:$A$119,'BNVFE-LDVs-psgr'!$A8)*('AEO 7'!I$41/'AEO 7'!I$38)*'Calculations Etc'!$B$23/'Calculations Etc'!$B$29</f>
        <v>5.8677369900367977E-4</v>
      </c>
      <c r="I8" s="4">
        <f>SUMIFS('psgr LDVs'!I$82:I$119,'psgr LDVs'!$A$82:$A$119,'BNVFE-LDVs-psgr'!$A8)*('AEO 7'!J$41/'AEO 7'!J$38)*'Calculations Etc'!$B$23/'Calculations Etc'!$B$29</f>
        <v>5.8555189724455374E-4</v>
      </c>
      <c r="J8" s="4">
        <f>SUMIFS('psgr LDVs'!J$82:J$119,'psgr LDVs'!$A$82:$A$119,'BNVFE-LDVs-psgr'!$A8)*('AEO 7'!K$41/'AEO 7'!K$38)*'Calculations Etc'!$B$23/'Calculations Etc'!$B$29</f>
        <v>5.848624993596127E-4</v>
      </c>
      <c r="K8" s="4">
        <f>SUMIFS('psgr LDVs'!K$82:K$119,'psgr LDVs'!$A$82:$A$119,'BNVFE-LDVs-psgr'!$A8)*('AEO 7'!L$41/'AEO 7'!L$38)*'Calculations Etc'!$B$23/'Calculations Etc'!$B$29</f>
        <v>5.8392369578135807E-4</v>
      </c>
      <c r="L8" s="4">
        <f>SUMIFS('psgr LDVs'!L$82:L$119,'psgr LDVs'!$A$82:$A$119,'BNVFE-LDVs-psgr'!$A8)*('AEO 7'!M$41/'AEO 7'!M$38)*'Calculations Etc'!$B$23/'Calculations Etc'!$B$29</f>
        <v>5.8323582222320433E-4</v>
      </c>
      <c r="M8" s="4">
        <f>SUMIFS('psgr LDVs'!M$82:M$119,'psgr LDVs'!$A$82:$A$119,'BNVFE-LDVs-psgr'!$A8)*('AEO 7'!N$41/'AEO 7'!N$38)*'Calculations Etc'!$B$23/'Calculations Etc'!$B$29</f>
        <v>5.8232846507614633E-4</v>
      </c>
      <c r="N8" s="4">
        <f>SUMIFS('psgr LDVs'!N$82:N$119,'psgr LDVs'!$A$82:$A$119,'BNVFE-LDVs-psgr'!$A8)*('AEO 7'!O$41/'AEO 7'!O$38)*'Calculations Etc'!$B$23/'Calculations Etc'!$B$29</f>
        <v>5.8140476063791701E-4</v>
      </c>
      <c r="O8" s="4">
        <f>SUMIFS('psgr LDVs'!O$82:O$119,'psgr LDVs'!$A$82:$A$119,'BNVFE-LDVs-psgr'!$A8)*('AEO 7'!P$41/'AEO 7'!P$38)*'Calculations Etc'!$B$23/'Calculations Etc'!$B$29</f>
        <v>5.8053415348023238E-4</v>
      </c>
      <c r="P8" s="4">
        <f>SUMIFS('psgr LDVs'!P$82:P$119,'psgr LDVs'!$A$82:$A$119,'BNVFE-LDVs-psgr'!$A8)*('AEO 7'!Q$41/'AEO 7'!Q$38)*'Calculations Etc'!$B$23/'Calculations Etc'!$B$29</f>
        <v>5.7985999357189376E-4</v>
      </c>
      <c r="Q8" s="4">
        <f>SUMIFS('psgr LDVs'!Q$82:Q$119,'psgr LDVs'!$A$82:$A$119,'BNVFE-LDVs-psgr'!$A8)*('AEO 7'!R$41/'AEO 7'!R$38)*'Calculations Etc'!$B$23/'Calculations Etc'!$B$29</f>
        <v>5.790672010289583E-4</v>
      </c>
      <c r="R8" s="4">
        <f>SUMIFS('psgr LDVs'!R$82:R$119,'psgr LDVs'!$A$82:$A$119,'BNVFE-LDVs-psgr'!$A8)*('AEO 7'!S$41/'AEO 7'!S$38)*'Calculations Etc'!$B$23/'Calculations Etc'!$B$29</f>
        <v>5.783038784646057E-4</v>
      </c>
      <c r="S8" s="4">
        <f>SUMIFS('psgr LDVs'!S$82:S$119,'psgr LDVs'!$A$82:$A$119,'BNVFE-LDVs-psgr'!$A8)*('AEO 7'!T$41/'AEO 7'!T$38)*'Calculations Etc'!$B$23/'Calculations Etc'!$B$29</f>
        <v>5.7772941074558763E-4</v>
      </c>
      <c r="T8" s="4">
        <f>SUMIFS('psgr LDVs'!T$82:T$119,'psgr LDVs'!$A$82:$A$119,'BNVFE-LDVs-psgr'!$A8)*('AEO 7'!U$41/'AEO 7'!U$38)*'Calculations Etc'!$B$23/'Calculations Etc'!$B$29</f>
        <v>5.7728789584792482E-4</v>
      </c>
      <c r="U8" s="4">
        <f>SUMIFS('psgr LDVs'!U$82:U$119,'psgr LDVs'!$A$82:$A$119,'BNVFE-LDVs-psgr'!$A8)*('AEO 7'!V$41/'AEO 7'!V$38)*'Calculations Etc'!$B$23/'Calculations Etc'!$B$29</f>
        <v>5.7687866477931793E-4</v>
      </c>
      <c r="V8" s="4">
        <f>SUMIFS('psgr LDVs'!V$82:V$119,'psgr LDVs'!$A$82:$A$119,'BNVFE-LDVs-psgr'!$A8)*('AEO 7'!W$41/'AEO 7'!W$38)*'Calculations Etc'!$B$23/'Calculations Etc'!$B$29</f>
        <v>5.7657581365796442E-4</v>
      </c>
      <c r="W8" s="4">
        <f>SUMIFS('psgr LDVs'!W$82:W$119,'psgr LDVs'!$A$82:$A$119,'BNVFE-LDVs-psgr'!$A8)*('AEO 7'!X$41/'AEO 7'!X$38)*'Calculations Etc'!$B$23/'Calculations Etc'!$B$29</f>
        <v>5.7638685408458411E-4</v>
      </c>
      <c r="X8" s="4">
        <f>SUMIFS('psgr LDVs'!X$82:X$119,'psgr LDVs'!$A$82:$A$119,'BNVFE-LDVs-psgr'!$A8)*('AEO 7'!Y$41/'AEO 7'!Y$38)*'Calculations Etc'!$B$23/'Calculations Etc'!$B$29</f>
        <v>5.7622519119671751E-4</v>
      </c>
      <c r="Y8" s="4">
        <f>SUMIFS('psgr LDVs'!Y$82:Y$119,'psgr LDVs'!$A$82:$A$119,'BNVFE-LDVs-psgr'!$A8)*('AEO 7'!Z$41/'AEO 7'!Z$38)*'Calculations Etc'!$B$23/'Calculations Etc'!$B$29</f>
        <v>5.7612076801724784E-4</v>
      </c>
      <c r="Z8" s="4">
        <f>SUMIFS('psgr LDVs'!Z$82:Z$119,'psgr LDVs'!$A$82:$A$119,'BNVFE-LDVs-psgr'!$A8)*('AEO 7'!AA$41/'AEO 7'!AA$38)*'Calculations Etc'!$B$23/'Calculations Etc'!$B$29</f>
        <v>5.7610601336530144E-4</v>
      </c>
      <c r="AA8" s="4">
        <f>SUMIFS('psgr LDVs'!AA$82:AA$119,'psgr LDVs'!$A$82:$A$119,'BNVFE-LDVs-psgr'!$A8)*('AEO 7'!AB$41/'AEO 7'!AB$38)*'Calculations Etc'!$B$23/'Calculations Etc'!$B$29</f>
        <v>5.7616718513728532E-4</v>
      </c>
      <c r="AB8" s="4">
        <f>SUMIFS('psgr LDVs'!AB$82:AB$119,'psgr LDVs'!$A$82:$A$119,'BNVFE-LDVs-psgr'!$A8)*('AEO 7'!AC$41/'AEO 7'!AC$38)*'Calculations Etc'!$B$23/'Calculations Etc'!$B$29</f>
        <v>5.7619221096857649E-4</v>
      </c>
      <c r="AC8" s="4">
        <f>SUMIFS('psgr LDVs'!AC$82:AC$119,'psgr LDVs'!$A$82:$A$119,'BNVFE-LDVs-psgr'!$A8)*('AEO 7'!AD$41/'AEO 7'!AD$38)*'Calculations Etc'!$B$23/'Calculations Etc'!$B$29</f>
        <v>5.7620061572155568E-4</v>
      </c>
      <c r="AD8" s="4">
        <f>SUMIFS('psgr LDVs'!AD$82:AD$119,'psgr LDVs'!$A$82:$A$119,'BNVFE-LDVs-psgr'!$A8)*('AEO 7'!AE$41/'AEO 7'!AE$38)*'Calculations Etc'!$B$23/'Calculations Etc'!$B$29</f>
        <v>5.7622282038993897E-4</v>
      </c>
      <c r="AE8" s="4">
        <f>SUMIFS('psgr LDVs'!AE$82:AE$119,'psgr LDVs'!$A$82:$A$119,'BNVFE-LDVs-psgr'!$A8)*('AEO 7'!AF$41/'AEO 7'!AF$38)*'Calculations Etc'!$B$23/'Calculations Etc'!$B$29</f>
        <v>5.7625953419671364E-4</v>
      </c>
      <c r="AF8" s="4">
        <f>SUMIFS('psgr LDVs'!AF$82:AF$119,'psgr LDVs'!$A$82:$A$119,'BNVFE-LDVs-psgr'!$A8)*('AEO 7'!AG$41/'AEO 7'!AG$38)*'Calculations Etc'!$B$23/'Calculations Etc'!$B$29</f>
        <v>5.7635527402379559E-4</v>
      </c>
      <c r="AG8" s="4"/>
      <c r="AH8" s="4"/>
      <c r="AI8" s="4"/>
    </row>
    <row r="11" spans="1:35">
      <c r="B11" s="49"/>
    </row>
    <row r="12" spans="1:35">
      <c r="B12" s="13"/>
    </row>
    <row r="13" spans="1:35">
      <c r="B13" s="44"/>
    </row>
    <row r="14" spans="1:35">
      <c r="B14" s="44"/>
    </row>
    <row r="15" spans="1:35">
      <c r="B15" s="13"/>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I8"/>
  <sheetViews>
    <sheetView workbookViewId="0">
      <selection activeCell="E5" sqref="E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INDEX('SYFAFE-freight'!$B$2:$H$2,MATCH('BNVFE-LDVs-frgt'!A2,'SYFAFE-freight'!$B$1:$H$1,0))*'Calculations Etc'!$B$104*'Calculations Etc'!B$97</f>
        <v>1.3418728199415992E-4</v>
      </c>
      <c r="C2" s="4">
        <f>$B2+$B2*(C$1-$B$1)/($AF$1-$B$1)*'NAP F28'!$B$24</f>
        <v>1.3640834056772384E-4</v>
      </c>
      <c r="D2" s="4">
        <f>$B2+$B2*(D$1-$B$1)/($AF$1-$B$1)*'NAP F28'!$B$24</f>
        <v>1.3862939914128773E-4</v>
      </c>
      <c r="E2" s="4">
        <f>$B2+$B2*(E$1-$B$1)/($AF$1-$B$1)*'NAP F28'!$B$24</f>
        <v>1.4085045771485165E-4</v>
      </c>
      <c r="F2" s="4">
        <f>$B2+$B2*(F$1-$B$1)/($AF$1-$B$1)*'NAP F28'!$B$24</f>
        <v>1.4307151628841557E-4</v>
      </c>
      <c r="G2" s="4">
        <f>$B2+$B2*(G$1-$B$1)/($AF$1-$B$1)*'NAP F28'!$B$24</f>
        <v>1.4529257486197946E-4</v>
      </c>
      <c r="H2" s="4">
        <f>$B2+$B2*(H$1-$B$1)/($AF$1-$B$1)*'NAP F28'!$B$24</f>
        <v>1.4751363343554338E-4</v>
      </c>
      <c r="I2" s="4">
        <f>$B2+$B2*(I$1-$B$1)/($AF$1-$B$1)*'NAP F28'!$B$24</f>
        <v>1.497346920091073E-4</v>
      </c>
      <c r="J2" s="4">
        <f>$B2+$B2*(J$1-$B$1)/($AF$1-$B$1)*'NAP F28'!$B$24</f>
        <v>1.5195575058267119E-4</v>
      </c>
      <c r="K2" s="4">
        <f>$B2+$B2*(K$1-$B$1)/($AF$1-$B$1)*'NAP F28'!$B$24</f>
        <v>1.5417680915623511E-4</v>
      </c>
      <c r="L2" s="4">
        <f>$B2+$B2*(L$1-$B$1)/($AF$1-$B$1)*'NAP F28'!$B$24</f>
        <v>1.56397867729799E-4</v>
      </c>
      <c r="M2" s="4">
        <f>$B2+$B2*(M$1-$B$1)/($AF$1-$B$1)*'NAP F28'!$B$24</f>
        <v>1.5861892630336292E-4</v>
      </c>
      <c r="N2" s="4">
        <f>$B2+$B2*(N$1-$B$1)/($AF$1-$B$1)*'NAP F28'!$B$24</f>
        <v>1.6083998487692684E-4</v>
      </c>
      <c r="O2" s="4">
        <f>$B2+$B2*(O$1-$B$1)/($AF$1-$B$1)*'NAP F28'!$B$24</f>
        <v>1.6306104345049073E-4</v>
      </c>
      <c r="P2" s="4">
        <f>$B2+$B2*(P$1-$B$1)/($AF$1-$B$1)*'NAP F28'!$B$24</f>
        <v>1.6528210202405464E-4</v>
      </c>
      <c r="Q2" s="4">
        <f>$B2+$B2*(Q$1-$B$1)/($AF$1-$B$1)*'NAP F28'!$B$24</f>
        <v>1.6750316059761856E-4</v>
      </c>
      <c r="R2" s="4">
        <f>$B2+$B2*(R$1-$B$1)/($AF$1-$B$1)*'NAP F28'!$B$24</f>
        <v>1.6972421917118245E-4</v>
      </c>
      <c r="S2" s="4">
        <f>$B2+$B2*(S$1-$B$1)/($AF$1-$B$1)*'NAP F28'!$B$24</f>
        <v>1.7194527774474637E-4</v>
      </c>
      <c r="T2" s="4">
        <f>$B2+$B2*(T$1-$B$1)/($AF$1-$B$1)*'NAP F28'!$B$24</f>
        <v>1.7416633631831029E-4</v>
      </c>
      <c r="U2" s="4">
        <f>$B2+$B2*(U$1-$B$1)/($AF$1-$B$1)*'NAP F28'!$B$24</f>
        <v>1.7638739489187418E-4</v>
      </c>
      <c r="V2" s="4">
        <f>$B2+$B2*(V$1-$B$1)/($AF$1-$B$1)*'NAP F28'!$B$24</f>
        <v>1.786084534654381E-4</v>
      </c>
      <c r="W2" s="4">
        <f>$B2+$B2*(W$1-$B$1)/($AF$1-$B$1)*'NAP F28'!$B$24</f>
        <v>1.8082951203900199E-4</v>
      </c>
      <c r="X2" s="4">
        <f>$B2+$B2*(X$1-$B$1)/($AF$1-$B$1)*'NAP F28'!$B$24</f>
        <v>1.8305057061256591E-4</v>
      </c>
      <c r="Y2" s="4">
        <f>$B2+$B2*(Y$1-$B$1)/($AF$1-$B$1)*'NAP F28'!$B$24</f>
        <v>1.8527162918612983E-4</v>
      </c>
      <c r="Z2" s="4">
        <f>$B2+$B2*(Z$1-$B$1)/($AF$1-$B$1)*'NAP F28'!$B$24</f>
        <v>1.8749268775969375E-4</v>
      </c>
      <c r="AA2" s="4">
        <f>$B2+$B2*(AA$1-$B$1)/($AF$1-$B$1)*'NAP F28'!$B$24</f>
        <v>1.8971374633325764E-4</v>
      </c>
      <c r="AB2" s="4">
        <f>$B2+$B2*(AB$1-$B$1)/($AF$1-$B$1)*'NAP F28'!$B$24</f>
        <v>1.9193480490682156E-4</v>
      </c>
      <c r="AC2" s="4">
        <f>$B2+$B2*(AC$1-$B$1)/($AF$1-$B$1)*'NAP F28'!$B$24</f>
        <v>1.9415586348038545E-4</v>
      </c>
      <c r="AD2" s="4">
        <f>$B2+$B2*(AD$1-$B$1)/($AF$1-$B$1)*'NAP F28'!$B$24</f>
        <v>1.9637692205394937E-4</v>
      </c>
      <c r="AE2" s="4">
        <f>$B2+$B2*(AE$1-$B$1)/($AF$1-$B$1)*'NAP F28'!$B$24</f>
        <v>1.9859798062751328E-4</v>
      </c>
      <c r="AF2" s="4">
        <f>$B2+$B2*(AF$1-$B$1)/($AF$1-$B$1)*'NAP F28'!$B$24</f>
        <v>2.008190392010772E-4</v>
      </c>
      <c r="AG2" s="4"/>
      <c r="AH2" s="4"/>
      <c r="AI2" s="4"/>
    </row>
    <row r="3" spans="1:35">
      <c r="A3" t="s">
        <v>113</v>
      </c>
      <c r="B3" s="4">
        <f>INDEX('SYFAFE-freight'!$B$2:$H$2,MATCH('BNVFE-LDVs-frgt'!A3,'SYFAFE-freight'!$B$1:$H$1,0))*'Calculations Etc'!$B$104*'Calculations Etc'!B$97</f>
        <v>7.6006288669010344E-5</v>
      </c>
      <c r="C3" s="4">
        <f>$B3*'Calculations Etc'!C$97/'Calculations Etc'!$B$97</f>
        <v>7.6080376741914172E-5</v>
      </c>
      <c r="D3" s="4">
        <f>$B3*'Calculations Etc'!D$97/'Calculations Etc'!$B$97</f>
        <v>7.5743043666375457E-5</v>
      </c>
      <c r="E3" s="4">
        <f>$B3*'Calculations Etc'!E$97/'Calculations Etc'!$B$97</f>
        <v>7.5724277835314714E-5</v>
      </c>
      <c r="F3" s="4">
        <f>$B3*'Calculations Etc'!F$97/'Calculations Etc'!$B$97</f>
        <v>7.5855615749214229E-5</v>
      </c>
      <c r="G3" s="4">
        <f>$B3*'Calculations Etc'!G$97/'Calculations Etc'!$B$97</f>
        <v>7.6274191346832132E-5</v>
      </c>
      <c r="H3" s="4">
        <f>$B3*'Calculations Etc'!H$97/'Calculations Etc'!$B$97</f>
        <v>7.664460235057268E-5</v>
      </c>
      <c r="I3" s="4">
        <f>$B3*'Calculations Etc'!I$97/'Calculations Etc'!$B$97</f>
        <v>7.6861170255864997E-5</v>
      </c>
      <c r="J3" s="4">
        <f>$B3*'Calculations Etc'!J$97/'Calculations Etc'!$B$97</f>
        <v>7.6261937953287745E-5</v>
      </c>
      <c r="K3" s="4">
        <f>$B3*'Calculations Etc'!K$97/'Calculations Etc'!$B$97</f>
        <v>7.6089615966585825E-5</v>
      </c>
      <c r="L3" s="4">
        <f>$B3*'Calculations Etc'!L$97/'Calculations Etc'!$B$97</f>
        <v>7.5843506963502549E-5</v>
      </c>
      <c r="M3" s="4">
        <f>$B3*'Calculations Etc'!M$97/'Calculations Etc'!$B$97</f>
        <v>7.5469291426432186E-5</v>
      </c>
      <c r="N3" s="4">
        <f>$B3*'Calculations Etc'!N$97/'Calculations Etc'!$B$97</f>
        <v>7.4950369589322721E-5</v>
      </c>
      <c r="O3" s="4">
        <f>$B3*'Calculations Etc'!O$97/'Calculations Etc'!$B$97</f>
        <v>7.4315905351409709E-5</v>
      </c>
      <c r="P3" s="4">
        <f>$B3*'Calculations Etc'!P$97/'Calculations Etc'!$B$97</f>
        <v>7.3756483653024548E-5</v>
      </c>
      <c r="Q3" s="4">
        <f>$B3*'Calculations Etc'!Q$97/'Calculations Etc'!$B$97</f>
        <v>7.3125173956256506E-5</v>
      </c>
      <c r="R3" s="4">
        <f>$B3*'Calculations Etc'!R$97/'Calculations Etc'!$B$97</f>
        <v>7.2690935039744075E-5</v>
      </c>
      <c r="S3" s="4">
        <f>$B3*'Calculations Etc'!S$97/'Calculations Etc'!$B$97</f>
        <v>7.2177151906125642E-5</v>
      </c>
      <c r="T3" s="4">
        <f>$B3*'Calculations Etc'!T$97/'Calculations Etc'!$B$97</f>
        <v>7.1871648297494589E-5</v>
      </c>
      <c r="U3" s="4">
        <f>$B3*'Calculations Etc'!U$97/'Calculations Etc'!$B$97</f>
        <v>7.1640208537458242E-5</v>
      </c>
      <c r="V3" s="4">
        <f>$B3*'Calculations Etc'!V$97/'Calculations Etc'!$B$97</f>
        <v>7.1448077325544755E-5</v>
      </c>
      <c r="W3" s="4">
        <f>$B3*'Calculations Etc'!W$97/'Calculations Etc'!$B$97</f>
        <v>7.1284562722858101E-5</v>
      </c>
      <c r="X3" s="4">
        <f>$B3*'Calculations Etc'!X$97/'Calculations Etc'!$B$97</f>
        <v>7.1121073609261765E-5</v>
      </c>
      <c r="Y3" s="4">
        <f>$B3*'Calculations Etc'!Y$97/'Calculations Etc'!$B$97</f>
        <v>7.0997642281631361E-5</v>
      </c>
      <c r="Z3" s="4">
        <f>$B3*'Calculations Etc'!Z$97/'Calculations Etc'!$B$97</f>
        <v>7.0894291213070466E-5</v>
      </c>
      <c r="AA3" s="4">
        <f>$B3*'Calculations Etc'!AA$97/'Calculations Etc'!$B$97</f>
        <v>7.0792139726689904E-5</v>
      </c>
      <c r="AB3" s="4">
        <f>$B3*'Calculations Etc'!AB$97/'Calculations Etc'!$B$97</f>
        <v>7.0714033031888464E-5</v>
      </c>
      <c r="AC3" s="4">
        <f>$B3*'Calculations Etc'!AC$97/'Calculations Etc'!$B$97</f>
        <v>7.0561603706842998E-5</v>
      </c>
      <c r="AD3" s="4">
        <f>$B3*'Calculations Etc'!AD$97/'Calculations Etc'!$B$97</f>
        <v>7.0407765905464056E-5</v>
      </c>
      <c r="AE3" s="4">
        <f>$B3*'Calculations Etc'!AE$97/'Calculations Etc'!$B$97</f>
        <v>7.0265570249012377E-5</v>
      </c>
      <c r="AF3" s="4">
        <f>$B3*'Calculations Etc'!AF$97/'Calculations Etc'!$B$97</f>
        <v>7.0125408470328278E-5</v>
      </c>
      <c r="AG3" s="4"/>
      <c r="AH3" s="4"/>
      <c r="AI3" s="4"/>
    </row>
    <row r="4" spans="1:35">
      <c r="A4" t="s">
        <v>114</v>
      </c>
      <c r="B4" s="4">
        <f>INDEX('SYFAFE-freight'!$B$2:$H$2,MATCH('BNVFE-LDVs-frgt'!A4,'SYFAFE-freight'!$B$1:$H$1,0))*'Calculations Etc'!$B$104*'Calculations Etc'!B$97</f>
        <v>1.157863591831631E-4</v>
      </c>
      <c r="C4" s="4">
        <f>$B4*'Calculations Etc'!C$97/'Calculations Etc'!$B$97</f>
        <v>1.1589922337335911E-4</v>
      </c>
      <c r="D4" s="4">
        <f>$B4*'Calculations Etc'!D$97/'Calculations Etc'!$B$97</f>
        <v>1.1538533736033749E-4</v>
      </c>
      <c r="E4" s="4">
        <f>$B4*'Calculations Etc'!E$97/'Calculations Etc'!$B$97</f>
        <v>1.1535674989351573E-4</v>
      </c>
      <c r="F4" s="4">
        <f>$B4*'Calculations Etc'!F$97/'Calculations Etc'!$B$97</f>
        <v>1.1555682727052541E-4</v>
      </c>
      <c r="G4" s="4">
        <f>$B4*'Calculations Etc'!G$97/'Calculations Etc'!$B$97</f>
        <v>1.1619447640903485E-4</v>
      </c>
      <c r="H4" s="4">
        <f>$B4*'Calculations Etc'!H$97/'Calculations Etc'!$B$97</f>
        <v>1.1675875263243092E-4</v>
      </c>
      <c r="I4" s="4">
        <f>$B4*'Calculations Etc'!I$97/'Calculations Etc'!$B$97</f>
        <v>1.170886675606406E-4</v>
      </c>
      <c r="J4" s="4">
        <f>$B4*'Calculations Etc'!J$97/'Calculations Etc'!$B$97</f>
        <v>1.1617580985063572E-4</v>
      </c>
      <c r="K4" s="4">
        <f>$B4*'Calculations Etc'!K$97/'Calculations Etc'!$B$97</f>
        <v>1.1591329821118029E-4</v>
      </c>
      <c r="L4" s="4">
        <f>$B4*'Calculations Etc'!L$97/'Calculations Etc'!$B$97</f>
        <v>1.1553838100461461E-4</v>
      </c>
      <c r="M4" s="4">
        <f>$B4*'Calculations Etc'!M$97/'Calculations Etc'!$B$97</f>
        <v>1.1496830903628264E-4</v>
      </c>
      <c r="N4" s="4">
        <f>$B4*'Calculations Etc'!N$97/'Calculations Etc'!$B$97</f>
        <v>1.1417779457660161E-4</v>
      </c>
      <c r="O4" s="4">
        <f>$B4*'Calculations Etc'!O$97/'Calculations Etc'!$B$97</f>
        <v>1.1321126528769265E-4</v>
      </c>
      <c r="P4" s="4">
        <f>$B4*'Calculations Etc'!P$97/'Calculations Etc'!$B$97</f>
        <v>1.1235905420307894E-4</v>
      </c>
      <c r="Q4" s="4">
        <f>$B4*'Calculations Etc'!Q$97/'Calculations Etc'!$B$97</f>
        <v>1.113973304748738E-4</v>
      </c>
      <c r="R4" s="4">
        <f>$B4*'Calculations Etc'!R$97/'Calculations Etc'!$B$97</f>
        <v>1.1073582017040977E-4</v>
      </c>
      <c r="S4" s="4">
        <f>$B4*'Calculations Etc'!S$97/'Calculations Etc'!$B$97</f>
        <v>1.099531339020346E-4</v>
      </c>
      <c r="T4" s="4">
        <f>$B4*'Calculations Etc'!T$97/'Calculations Etc'!$B$97</f>
        <v>1.0948773622007766E-4</v>
      </c>
      <c r="U4" s="4">
        <f>$B4*'Calculations Etc'!U$97/'Calculations Etc'!$B$97</f>
        <v>1.0913516582552083E-4</v>
      </c>
      <c r="V4" s="4">
        <f>$B4*'Calculations Etc'!V$97/'Calculations Etc'!$B$97</f>
        <v>1.0884247723484658E-4</v>
      </c>
      <c r="W4" s="4">
        <f>$B4*'Calculations Etc'!W$97/'Calculations Etc'!$B$97</f>
        <v>1.085933825763662E-4</v>
      </c>
      <c r="X4" s="4">
        <f>$B4*'Calculations Etc'!X$97/'Calculations Etc'!$B$97</f>
        <v>1.083443267474224E-4</v>
      </c>
      <c r="Y4" s="4">
        <f>$B4*'Calculations Etc'!Y$97/'Calculations Etc'!$B$97</f>
        <v>1.0815629409531245E-4</v>
      </c>
      <c r="Z4" s="4">
        <f>$B4*'Calculations Etc'!Z$97/'Calculations Etc'!$B$97</f>
        <v>1.0799885128162017E-4</v>
      </c>
      <c r="AA4" s="4">
        <f>$B4*'Calculations Etc'!AA$97/'Calculations Etc'!$B$97</f>
        <v>1.078432358858381E-4</v>
      </c>
      <c r="AB4" s="4">
        <f>$B4*'Calculations Etc'!AB$97/'Calculations Etc'!$B$97</f>
        <v>1.0772424981274788E-4</v>
      </c>
      <c r="AC4" s="4">
        <f>$B4*'Calculations Etc'!AC$97/'Calculations Etc'!$B$97</f>
        <v>1.0749204222981193E-4</v>
      </c>
      <c r="AD4" s="4">
        <f>$B4*'Calculations Etc'!AD$97/'Calculations Etc'!$B$97</f>
        <v>1.0725768900406794E-4</v>
      </c>
      <c r="AE4" s="4">
        <f>$B4*'Calculations Etc'!AE$97/'Calculations Etc'!$B$97</f>
        <v>1.0704107117361582E-4</v>
      </c>
      <c r="AF4" s="4">
        <f>$B4*'Calculations Etc'!AF$97/'Calculations Etc'!$B$97</f>
        <v>1.0682755170917861E-4</v>
      </c>
      <c r="AG4" s="4"/>
      <c r="AH4" s="4"/>
      <c r="AI4" s="4"/>
    </row>
    <row r="5" spans="1:35">
      <c r="A5" t="s">
        <v>115</v>
      </c>
      <c r="B5" s="4">
        <f>INDEX('SYFAFE-freight'!$B$2:$H$2,MATCH('BNVFE-LDVs-frgt'!A5,'SYFAFE-freight'!$B$1:$H$1,0))*'Calculations Etc'!$B$104*'Calculations Etc'!B$97</f>
        <v>8.201551487503343E-5</v>
      </c>
      <c r="C5" s="4">
        <f>$B5*'Calculations Etc'!C$97/'Calculations Etc'!$B$97</f>
        <v>8.2095460515739128E-5</v>
      </c>
      <c r="D5" s="4">
        <f>$B5*'Calculations Etc'!D$97/'Calculations Etc'!$B$97</f>
        <v>8.1731457137082305E-5</v>
      </c>
      <c r="E5" s="4">
        <f>$B5*'Calculations Etc'!E$97/'Calculations Etc'!$B$97</f>
        <v>8.171120763768617E-5</v>
      </c>
      <c r="F5" s="4">
        <f>$B5*'Calculations Etc'!F$97/'Calculations Etc'!$B$97</f>
        <v>8.1852929419129673E-5</v>
      </c>
      <c r="G5" s="4">
        <f>$B5*'Calculations Etc'!G$97/'Calculations Etc'!$B$97</f>
        <v>8.2304598534329538E-5</v>
      </c>
      <c r="H5" s="4">
        <f>$B5*'Calculations Etc'!H$97/'Calculations Etc'!$B$97</f>
        <v>8.2704295055751004E-5</v>
      </c>
      <c r="I5" s="4">
        <f>$B5*'Calculations Etc'!I$97/'Calculations Etc'!$B$97</f>
        <v>8.2937985301242487E-5</v>
      </c>
      <c r="J5" s="4">
        <f>$B5*'Calculations Etc'!J$97/'Calculations Etc'!$B$97</f>
        <v>8.2291376360242263E-5</v>
      </c>
      <c r="K5" s="4">
        <f>$B5*'Calculations Etc'!K$97/'Calculations Etc'!$B$97</f>
        <v>8.2105430214059649E-5</v>
      </c>
      <c r="L5" s="4">
        <f>$B5*'Calculations Etc'!L$97/'Calculations Etc'!$B$97</f>
        <v>8.1839863285891951E-5</v>
      </c>
      <c r="M5" s="4">
        <f>$B5*'Calculations Etc'!M$97/'Calculations Etc'!$B$97</f>
        <v>8.1436061436275037E-5</v>
      </c>
      <c r="N5" s="4">
        <f>$B5*'Calculations Etc'!N$97/'Calculations Etc'!$B$97</f>
        <v>8.0876112484738039E-5</v>
      </c>
      <c r="O5" s="4">
        <f>$B5*'Calculations Etc'!O$97/'Calculations Etc'!$B$97</f>
        <v>8.0191486093245156E-5</v>
      </c>
      <c r="P5" s="4">
        <f>$B5*'Calculations Etc'!P$97/'Calculations Etc'!$B$97</f>
        <v>7.9587835271335844E-5</v>
      </c>
      <c r="Q5" s="4">
        <f>$B5*'Calculations Etc'!Q$97/'Calculations Etc'!$B$97</f>
        <v>7.8906612826025961E-5</v>
      </c>
      <c r="R5" s="4">
        <f>$B5*'Calculations Etc'!R$97/'Calculations Etc'!$B$97</f>
        <v>7.8438042015107454E-5</v>
      </c>
      <c r="S5" s="4">
        <f>$B5*'Calculations Etc'!S$97/'Calculations Etc'!$B$97</f>
        <v>7.7883638044387005E-5</v>
      </c>
      <c r="T5" s="4">
        <f>$B5*'Calculations Etc'!T$97/'Calculations Etc'!$B$97</f>
        <v>7.7553980641074374E-5</v>
      </c>
      <c r="U5" s="4">
        <f>$B5*'Calculations Etc'!U$97/'Calculations Etc'!$B$97</f>
        <v>7.7304242738930563E-5</v>
      </c>
      <c r="V5" s="4">
        <f>$B5*'Calculations Etc'!V$97/'Calculations Etc'!$B$97</f>
        <v>7.7096921206139103E-5</v>
      </c>
      <c r="W5" s="4">
        <f>$B5*'Calculations Etc'!W$97/'Calculations Etc'!$B$97</f>
        <v>7.6920478775337981E-5</v>
      </c>
      <c r="X5" s="4">
        <f>$B5*'Calculations Etc'!X$97/'Calculations Etc'!$B$97</f>
        <v>7.6744063848851346E-5</v>
      </c>
      <c r="Y5" s="4">
        <f>$B5*'Calculations Etc'!Y$97/'Calculations Etc'!$B$97</f>
        <v>7.6610873765970154E-5</v>
      </c>
      <c r="Z5" s="4">
        <f>$B5*'Calculations Etc'!Z$97/'Calculations Etc'!$B$97</f>
        <v>7.6499351532095263E-5</v>
      </c>
      <c r="AA5" s="4">
        <f>$B5*'Calculations Etc'!AA$97/'Calculations Etc'!$B$97</f>
        <v>7.638912372203555E-5</v>
      </c>
      <c r="AB5" s="4">
        <f>$B5*'Calculations Etc'!AB$97/'Calculations Etc'!$B$97</f>
        <v>7.6304841738248364E-5</v>
      </c>
      <c r="AC5" s="4">
        <f>$B5*'Calculations Etc'!AC$97/'Calculations Etc'!$B$97</f>
        <v>7.6140361011790326E-5</v>
      </c>
      <c r="AD5" s="4">
        <f>$B5*'Calculations Etc'!AD$97/'Calculations Etc'!$B$97</f>
        <v>7.5974360451727698E-5</v>
      </c>
      <c r="AE5" s="4">
        <f>$B5*'Calculations Etc'!AE$97/'Calculations Etc'!$B$97</f>
        <v>7.5820922490460257E-5</v>
      </c>
      <c r="AF5" s="4">
        <f>$B5*'Calculations Etc'!AF$97/'Calculations Etc'!$B$97</f>
        <v>7.5669679209859657E-5</v>
      </c>
      <c r="AG5" s="4"/>
      <c r="AH5" s="4"/>
      <c r="AI5" s="4"/>
    </row>
    <row r="6" spans="1:35">
      <c r="A6" t="s">
        <v>116</v>
      </c>
      <c r="B6" s="4">
        <f>B4*(1-'Calculations Etc'!$B$20)+B2*'Calculations Etc'!$B$20</f>
        <v>1.2590686672921136E-4</v>
      </c>
      <c r="C6" s="4">
        <f>C4*(1-'Calculations Etc'!$B$20)+C2*'Calculations Etc'!$B$20</f>
        <v>1.2717923783025971E-4</v>
      </c>
      <c r="D6" s="4">
        <f>D4*(1-'Calculations Etc'!$B$20)+D2*'Calculations Etc'!$B$20</f>
        <v>1.2816957133986013E-4</v>
      </c>
      <c r="E6" s="4">
        <f>E4*(1-'Calculations Etc'!$B$20)+E2*'Calculations Etc'!$B$20</f>
        <v>1.2937828919525049E-4</v>
      </c>
      <c r="F6" s="4">
        <f>F4*(1-'Calculations Etc'!$B$20)+F2*'Calculations Etc'!$B$20</f>
        <v>1.30689906230365E-4</v>
      </c>
      <c r="G6" s="4">
        <f>G4*(1-'Calculations Etc'!$B$20)+G2*'Calculations Etc'!$B$20</f>
        <v>1.3219843055815438E-4</v>
      </c>
      <c r="H6" s="4">
        <f>H4*(1-'Calculations Etc'!$B$20)+H2*'Calculations Etc'!$B$20</f>
        <v>1.3367393707414276E-4</v>
      </c>
      <c r="I6" s="4">
        <f>I4*(1-'Calculations Etc'!$B$20)+I2*'Calculations Etc'!$B$20</f>
        <v>1.3504398100729726E-4</v>
      </c>
      <c r="J6" s="4">
        <f>J4*(1-'Calculations Etc'!$B$20)+J2*'Calculations Etc'!$B$20</f>
        <v>1.3585477725325522E-4</v>
      </c>
      <c r="K6" s="4">
        <f>K4*(1-'Calculations Etc'!$B$20)+K2*'Calculations Etc'!$B$20</f>
        <v>1.3695822923096045E-4</v>
      </c>
      <c r="L6" s="4">
        <f>L4*(1-'Calculations Etc'!$B$20)+L2*'Calculations Etc'!$B$20</f>
        <v>1.3801109870346603E-4</v>
      </c>
      <c r="M6" s="4">
        <f>M4*(1-'Calculations Etc'!$B$20)+M2*'Calculations Etc'!$B$20</f>
        <v>1.389761485331768E-4</v>
      </c>
      <c r="N6" s="4">
        <f>N4*(1-'Calculations Etc'!$B$20)+N2*'Calculations Etc'!$B$20</f>
        <v>1.3984199924178047E-4</v>
      </c>
      <c r="O6" s="4">
        <f>O4*(1-'Calculations Etc'!$B$20)+O2*'Calculations Etc'!$B$20</f>
        <v>1.4062864327723159E-4</v>
      </c>
      <c r="P6" s="4">
        <f>P4*(1-'Calculations Etc'!$B$20)+P2*'Calculations Etc'!$B$20</f>
        <v>1.414667305046156E-4</v>
      </c>
      <c r="Q6" s="4">
        <f>Q4*(1-'Calculations Etc'!$B$20)+Q2*'Calculations Etc'!$B$20</f>
        <v>1.4225553704238342E-4</v>
      </c>
      <c r="R6" s="4">
        <f>R4*(1-'Calculations Etc'!$B$20)+R2*'Calculations Etc'!$B$20</f>
        <v>1.4317943962083475E-4</v>
      </c>
      <c r="S6" s="4">
        <f>S4*(1-'Calculations Etc'!$B$20)+S2*'Calculations Etc'!$B$20</f>
        <v>1.4404881301552608E-4</v>
      </c>
      <c r="T6" s="4">
        <f>T4*(1-'Calculations Etc'!$B$20)+T2*'Calculations Etc'!$B$20</f>
        <v>1.4506096627410562E-4</v>
      </c>
      <c r="U6" s="4">
        <f>U4*(1-'Calculations Etc'!$B$20)+U2*'Calculations Etc'!$B$20</f>
        <v>1.4612389181201517E-4</v>
      </c>
      <c r="V6" s="4">
        <f>V4*(1-'Calculations Etc'!$B$20)+V2*'Calculations Etc'!$B$20</f>
        <v>1.4721376416167192E-4</v>
      </c>
      <c r="W6" s="4">
        <f>W4*(1-'Calculations Etc'!$B$20)+W2*'Calculations Etc'!$B$20</f>
        <v>1.483232537808159E-4</v>
      </c>
      <c r="X6" s="4">
        <f>X4*(1-'Calculations Etc'!$B$20)+X2*'Calculations Etc'!$B$20</f>
        <v>1.4943276087325133E-4</v>
      </c>
      <c r="Y6" s="4">
        <f>Y4*(1-'Calculations Etc'!$B$20)+Y2*'Calculations Etc'!$B$20</f>
        <v>1.5056972839526199E-4</v>
      </c>
      <c r="Z6" s="4">
        <f>Z4*(1-'Calculations Etc'!$B$20)+Z2*'Calculations Etc'!$B$20</f>
        <v>1.5172046134456063E-4</v>
      </c>
      <c r="AA6" s="4">
        <f>AA4*(1-'Calculations Etc'!$B$20)+AA2*'Calculations Etc'!$B$20</f>
        <v>1.5287201663191885E-4</v>
      </c>
      <c r="AB6" s="4">
        <f>AB4*(1-'Calculations Etc'!$B$20)+AB2*'Calculations Etc'!$B$20</f>
        <v>1.5404005511448842E-4</v>
      </c>
      <c r="AC6" s="4">
        <f>AC4*(1-'Calculations Etc'!$B$20)+AC2*'Calculations Etc'!$B$20</f>
        <v>1.5515714391762736E-4</v>
      </c>
      <c r="AD6" s="4">
        <f>AD4*(1-'Calculations Etc'!$B$20)+AD2*'Calculations Etc'!$B$20</f>
        <v>1.5627326718150274E-4</v>
      </c>
      <c r="AE6" s="4">
        <f>AE4*(1-'Calculations Etc'!$B$20)+AE2*'Calculations Etc'!$B$20</f>
        <v>1.5739737137325944E-4</v>
      </c>
      <c r="AF6" s="4">
        <f>AF4*(1-'Calculations Etc'!$B$20)+AF2*'Calculations Etc'!$B$20</f>
        <v>1.5852286982972284E-4</v>
      </c>
      <c r="AG6" s="4"/>
      <c r="AH6" s="4"/>
      <c r="AI6" s="4"/>
    </row>
    <row r="7" spans="1:35">
      <c r="A7" t="s">
        <v>853</v>
      </c>
      <c r="B7" s="4">
        <f>INDEX('SYFAFE-freight'!$B$2:$H$2,MATCH('BNVFE-LDVs-frgt'!A7,'SYFAFE-freight'!$B$1:$H$1,0))*'Calculations Etc'!$B$104*'Calculations Etc'!B$97</f>
        <v>4.4583709051118848E-5</v>
      </c>
      <c r="C7" s="4">
        <f>$B7*'Calculations Etc'!C$97/'Calculations Etc'!$B$97</f>
        <v>4.4627167574674539E-5</v>
      </c>
      <c r="D7" s="4">
        <f>$B7*'Calculations Etc'!D$97/'Calculations Etc'!$B$97</f>
        <v>4.4429295004437204E-5</v>
      </c>
      <c r="E7" s="4">
        <f>$B7*'Calculations Etc'!E$97/'Calculations Etc'!$B$97</f>
        <v>4.4418287358007338E-5</v>
      </c>
      <c r="F7" s="4">
        <f>$B7*'Calculations Etc'!F$97/'Calculations Etc'!$B$97</f>
        <v>4.4495327448284301E-5</v>
      </c>
      <c r="G7" s="4">
        <f>$B7*'Calculations Etc'!G$97/'Calculations Etc'!$B$97</f>
        <v>4.4740855193249741E-5</v>
      </c>
      <c r="H7" s="4">
        <f>$B7*'Calculations Etc'!H$97/'Calculations Etc'!$B$97</f>
        <v>4.4958130588605744E-5</v>
      </c>
      <c r="I7" s="4">
        <f>$B7*'Calculations Etc'!I$97/'Calculations Etc'!$B$97</f>
        <v>4.508516482022584E-5</v>
      </c>
      <c r="J7" s="4">
        <f>$B7*'Calculations Etc'!J$97/'Calculations Etc'!$B$97</f>
        <v>4.4733667607298132E-5</v>
      </c>
      <c r="K7" s="4">
        <f>$B7*'Calculations Etc'!K$97/'Calculations Etc'!$B$97</f>
        <v>4.4632587111818528E-5</v>
      </c>
      <c r="L7" s="4">
        <f>$B7*'Calculations Etc'!L$97/'Calculations Etc'!$B$97</f>
        <v>4.4488224686281508E-5</v>
      </c>
      <c r="M7" s="4">
        <f>$B7*'Calculations Etc'!M$97/'Calculations Etc'!$B$97</f>
        <v>4.4268717630756032E-5</v>
      </c>
      <c r="N7" s="4">
        <f>$B7*'Calculations Etc'!N$97/'Calculations Etc'!$B$97</f>
        <v>4.3964328867522117E-5</v>
      </c>
      <c r="O7" s="4">
        <f>$B7*'Calculations Etc'!O$97/'Calculations Etc'!$B$97</f>
        <v>4.3592165333664591E-5</v>
      </c>
      <c r="P7" s="4">
        <f>$B7*'Calculations Etc'!P$97/'Calculations Etc'!$B$97</f>
        <v>4.3264020193644674E-5</v>
      </c>
      <c r="Q7" s="4">
        <f>$B7*'Calculations Etc'!Q$97/'Calculations Etc'!$B$97</f>
        <v>4.2893707048051865E-5</v>
      </c>
      <c r="R7" s="4">
        <f>$B7*'Calculations Etc'!R$97/'Calculations Etc'!$B$97</f>
        <v>4.2638991525803811E-5</v>
      </c>
      <c r="S7" s="4">
        <f>$B7*'Calculations Etc'!S$97/'Calculations Etc'!$B$97</f>
        <v>4.2337617019223595E-5</v>
      </c>
      <c r="T7" s="4">
        <f>$B7*'Calculations Etc'!T$97/'Calculations Etc'!$B$97</f>
        <v>4.2158414952660556E-5</v>
      </c>
      <c r="U7" s="4">
        <f>$B7*'Calculations Etc'!U$97/'Calculations Etc'!$B$97</f>
        <v>4.2022657200176995E-5</v>
      </c>
      <c r="V7" s="4">
        <f>$B7*'Calculations Etc'!V$97/'Calculations Etc'!$B$97</f>
        <v>4.1909957024946854E-5</v>
      </c>
      <c r="W7" s="4">
        <f>$B7*'Calculations Etc'!W$97/'Calculations Etc'!$B$97</f>
        <v>4.1814042757858543E-5</v>
      </c>
      <c r="X7" s="4">
        <f>$B7*'Calculations Etc'!X$97/'Calculations Etc'!$B$97</f>
        <v>4.1718143442140791E-5</v>
      </c>
      <c r="Y7" s="4">
        <f>$B7*'Calculations Etc'!Y$97/'Calculations Etc'!$B$97</f>
        <v>4.1645741191021392E-5</v>
      </c>
      <c r="Z7" s="4">
        <f>$B7*'Calculations Etc'!Z$97/'Calculations Etc'!$B$97</f>
        <v>4.158511760247982E-5</v>
      </c>
      <c r="AA7" s="4">
        <f>$B7*'Calculations Etc'!AA$97/'Calculations Etc'!$B$97</f>
        <v>4.1525197663910494E-5</v>
      </c>
      <c r="AB7" s="4">
        <f>$B7*'Calculations Etc'!AB$97/'Calculations Etc'!$B$97</f>
        <v>4.1479381900281561E-5</v>
      </c>
      <c r="AC7" s="4">
        <f>$B7*'Calculations Etc'!AC$97/'Calculations Etc'!$B$97</f>
        <v>4.1389970026636733E-5</v>
      </c>
      <c r="AD7" s="4">
        <f>$B7*'Calculations Etc'!AD$97/'Calculations Etc'!$B$97</f>
        <v>4.1299731970051566E-5</v>
      </c>
      <c r="AE7" s="4">
        <f>$B7*'Calculations Etc'!AE$97/'Calculations Etc'!$B$97</f>
        <v>4.121632295368475E-5</v>
      </c>
      <c r="AF7" s="4">
        <f>$B7*'Calculations Etc'!AF$97/'Calculations Etc'!$B$97</f>
        <v>4.1134106967739804E-5</v>
      </c>
      <c r="AG7" s="4"/>
      <c r="AH7" s="4"/>
      <c r="AI7" s="4"/>
    </row>
    <row r="8" spans="1:35">
      <c r="A8" t="s">
        <v>854</v>
      </c>
      <c r="B8" s="4">
        <f>B5*'Calculations Etc'!$B$35</f>
        <v>2.4604654462510026E-4</v>
      </c>
      <c r="C8" s="4">
        <f>$B8*'Calculations Etc'!C$97/'Calculations Etc'!$B$97</f>
        <v>2.462863815472174E-4</v>
      </c>
      <c r="D8" s="4">
        <f>$B8*'Calculations Etc'!D$97/'Calculations Etc'!$B$97</f>
        <v>2.4519437141124688E-4</v>
      </c>
      <c r="E8" s="4">
        <f>$B8*'Calculations Etc'!E$97/'Calculations Etc'!$B$97</f>
        <v>2.4513362291305851E-4</v>
      </c>
      <c r="F8" s="4">
        <f>$B8*'Calculations Etc'!F$97/'Calculations Etc'!$B$97</f>
        <v>2.4555878825738899E-4</v>
      </c>
      <c r="G8" s="4">
        <f>$B8*'Calculations Etc'!G$97/'Calculations Etc'!$B$97</f>
        <v>2.4691379560298857E-4</v>
      </c>
      <c r="H8" s="4">
        <f>$B8*'Calculations Etc'!H$97/'Calculations Etc'!$B$97</f>
        <v>2.4811288516725301E-4</v>
      </c>
      <c r="I8" s="4">
        <f>$B8*'Calculations Etc'!I$97/'Calculations Etc'!$B$97</f>
        <v>2.4881395590372739E-4</v>
      </c>
      <c r="J8" s="4">
        <f>$B8*'Calculations Etc'!J$97/'Calculations Etc'!$B$97</f>
        <v>2.4687412908072675E-4</v>
      </c>
      <c r="K8" s="4">
        <f>$B8*'Calculations Etc'!K$97/'Calculations Etc'!$B$97</f>
        <v>2.4631629064217889E-4</v>
      </c>
      <c r="L8" s="4">
        <f>$B8*'Calculations Etc'!L$97/'Calculations Etc'!$B$97</f>
        <v>2.4551958985767581E-4</v>
      </c>
      <c r="M8" s="4">
        <f>$B8*'Calculations Etc'!M$97/'Calculations Etc'!$B$97</f>
        <v>2.4430818430882508E-4</v>
      </c>
      <c r="N8" s="4">
        <f>$B8*'Calculations Etc'!N$97/'Calculations Etc'!$B$97</f>
        <v>2.4262833745421412E-4</v>
      </c>
      <c r="O8" s="4">
        <f>$B8*'Calculations Etc'!O$97/'Calculations Etc'!$B$97</f>
        <v>2.4057445827973541E-4</v>
      </c>
      <c r="P8" s="4">
        <f>$B8*'Calculations Etc'!P$97/'Calculations Etc'!$B$97</f>
        <v>2.3876350581400748E-4</v>
      </c>
      <c r="Q8" s="4">
        <f>$B8*'Calculations Etc'!Q$97/'Calculations Etc'!$B$97</f>
        <v>2.3671983847807786E-4</v>
      </c>
      <c r="R8" s="4">
        <f>$B8*'Calculations Etc'!R$97/'Calculations Etc'!$B$97</f>
        <v>2.3531412604532232E-4</v>
      </c>
      <c r="S8" s="4">
        <f>$B8*'Calculations Etc'!S$97/'Calculations Etc'!$B$97</f>
        <v>2.33650914133161E-4</v>
      </c>
      <c r="T8" s="4">
        <f>$B8*'Calculations Etc'!T$97/'Calculations Etc'!$B$97</f>
        <v>2.3266194192322309E-4</v>
      </c>
      <c r="U8" s="4">
        <f>$B8*'Calculations Etc'!U$97/'Calculations Etc'!$B$97</f>
        <v>2.3191272821679169E-4</v>
      </c>
      <c r="V8" s="4">
        <f>$B8*'Calculations Etc'!V$97/'Calculations Etc'!$B$97</f>
        <v>2.3129076361841732E-4</v>
      </c>
      <c r="W8" s="4">
        <f>$B8*'Calculations Etc'!W$97/'Calculations Etc'!$B$97</f>
        <v>2.3076143632601393E-4</v>
      </c>
      <c r="X8" s="4">
        <f>$B8*'Calculations Etc'!X$97/'Calculations Etc'!$B$97</f>
        <v>2.3023219154655404E-4</v>
      </c>
      <c r="Y8" s="4">
        <f>$B8*'Calculations Etc'!Y$97/'Calculations Etc'!$B$97</f>
        <v>2.2983262129791046E-4</v>
      </c>
      <c r="Z8" s="4">
        <f>$B8*'Calculations Etc'!Z$97/'Calculations Etc'!$B$97</f>
        <v>2.2949805459628579E-4</v>
      </c>
      <c r="AA8" s="4">
        <f>$B8*'Calculations Etc'!AA$97/'Calculations Etc'!$B$97</f>
        <v>2.2916737116610668E-4</v>
      </c>
      <c r="AB8" s="4">
        <f>$B8*'Calculations Etc'!AB$97/'Calculations Etc'!$B$97</f>
        <v>2.2891452521474505E-4</v>
      </c>
      <c r="AC8" s="4">
        <f>$B8*'Calculations Etc'!AC$97/'Calculations Etc'!$B$97</f>
        <v>2.2842108303537095E-4</v>
      </c>
      <c r="AD8" s="4">
        <f>$B8*'Calculations Etc'!AD$97/'Calculations Etc'!$B$97</f>
        <v>2.2792308135518305E-4</v>
      </c>
      <c r="AE8" s="4">
        <f>$B8*'Calculations Etc'!AE$97/'Calculations Etc'!$B$97</f>
        <v>2.2746276747138072E-4</v>
      </c>
      <c r="AF8" s="4">
        <f>$B8*'Calculations Etc'!AF$97/'Calculations Etc'!$B$97</f>
        <v>2.2700903762957897E-4</v>
      </c>
      <c r="AG8" s="4"/>
      <c r="AH8" s="4"/>
      <c r="AI8" s="4"/>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3"/>
  </sheetPr>
  <dimension ref="A1:AI8"/>
  <sheetViews>
    <sheetView workbookViewId="0">
      <selection activeCell="C2" sqref="C2:AF8"/>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'SYFAFE-passenger'!L1*'Calculations Etc'!$B$9*'AEO 49'!$G$202/'AEO 49'!$G$131</f>
        <v>3.1663477151009402E-3</v>
      </c>
      <c r="C2" s="4">
        <f>$B2*'BNVFE-HDVs-frgt'!C2/'BNVFE-HDVs-frgt'!$B2</f>
        <v>4.4079595093891597E-3</v>
      </c>
      <c r="D2" s="4">
        <f>$B2*'BNVFE-HDVs-frgt'!D2/'BNVFE-HDVs-frgt'!$B2</f>
        <v>4.4499552617472604E-3</v>
      </c>
      <c r="E2" s="4">
        <f>$B2*'BNVFE-HDVs-frgt'!E2/'BNVFE-HDVs-frgt'!$B2</f>
        <v>4.5052438778823926E-3</v>
      </c>
      <c r="F2" s="4">
        <f>$B2*'BNVFE-HDVs-frgt'!F2/'BNVFE-HDVs-frgt'!$B2</f>
        <v>4.5727808524734324E-3</v>
      </c>
      <c r="G2" s="4">
        <f>$B2*'BNVFE-HDVs-frgt'!G2/'BNVFE-HDVs-frgt'!$B2</f>
        <v>4.6568996641535541E-3</v>
      </c>
      <c r="H2" s="4">
        <f>$B2*'BNVFE-HDVs-frgt'!H2/'BNVFE-HDVs-frgt'!$B2</f>
        <v>4.7577561904264291E-3</v>
      </c>
      <c r="I2" s="4">
        <f>$B2*'BNVFE-HDVs-frgt'!I2/'BNVFE-HDVs-frgt'!$B2</f>
        <v>4.8608689490301296E-3</v>
      </c>
      <c r="J2" s="4">
        <f>$B2*'BNVFE-HDVs-frgt'!J2/'BNVFE-HDVs-frgt'!$B2</f>
        <v>4.9072532203259349E-3</v>
      </c>
      <c r="K2" s="4">
        <f>$B2*'BNVFE-HDVs-frgt'!K2/'BNVFE-HDVs-frgt'!$B2</f>
        <v>4.9900615685721924E-3</v>
      </c>
      <c r="L2" s="4">
        <f>$B2*'BNVFE-HDVs-frgt'!L2/'BNVFE-HDVs-frgt'!$B2</f>
        <v>5.0684759358657905E-3</v>
      </c>
      <c r="M2" s="4">
        <f>$B2*'BNVFE-HDVs-frgt'!M2/'BNVFE-HDVs-frgt'!$B2</f>
        <v>5.1401510170166632E-3</v>
      </c>
      <c r="N2" s="4">
        <f>$B2*'BNVFE-HDVs-frgt'!N2/'BNVFE-HDVs-frgt'!$B2</f>
        <v>5.1812984764369732E-3</v>
      </c>
      <c r="O2" s="4">
        <f>$B2*'BNVFE-HDVs-frgt'!O2/'BNVFE-HDVs-frgt'!$B2</f>
        <v>5.1861210154859894E-3</v>
      </c>
      <c r="P2" s="4">
        <f>$B2*'BNVFE-HDVs-frgt'!P2/'BNVFE-HDVs-frgt'!$B2</f>
        <v>5.1896536786959673E-3</v>
      </c>
      <c r="Q2" s="4">
        <f>$B2*'BNVFE-HDVs-frgt'!Q2/'BNVFE-HDVs-frgt'!$B2</f>
        <v>5.1900028274979998E-3</v>
      </c>
      <c r="R2" s="4">
        <f>$B2*'BNVFE-HDVs-frgt'!R2/'BNVFE-HDVs-frgt'!$B2</f>
        <v>5.189671325205817E-3</v>
      </c>
      <c r="S2" s="4">
        <f>$B2*'BNVFE-HDVs-frgt'!S2/'BNVFE-HDVs-frgt'!$B2</f>
        <v>5.1889402555120303E-3</v>
      </c>
      <c r="T2" s="4">
        <f>$B2*'BNVFE-HDVs-frgt'!T2/'BNVFE-HDVs-frgt'!$B2</f>
        <v>5.1880016292500074E-3</v>
      </c>
      <c r="U2" s="4">
        <f>$B2*'BNVFE-HDVs-frgt'!U2/'BNVFE-HDVs-frgt'!$B2</f>
        <v>5.1869966184985477E-3</v>
      </c>
      <c r="V2" s="4">
        <f>$B2*'BNVFE-HDVs-frgt'!V2/'BNVFE-HDVs-frgt'!$B2</f>
        <v>5.1859319457375963E-3</v>
      </c>
      <c r="W2" s="4">
        <f>$B2*'BNVFE-HDVs-frgt'!W2/'BNVFE-HDVs-frgt'!$B2</f>
        <v>5.1847290419828199E-3</v>
      </c>
      <c r="X2" s="4">
        <f>$B2*'BNVFE-HDVs-frgt'!X2/'BNVFE-HDVs-frgt'!$B2</f>
        <v>5.1833484126645527E-3</v>
      </c>
      <c r="Y2" s="4">
        <f>$B2*'BNVFE-HDVs-frgt'!Y2/'BNVFE-HDVs-frgt'!$B2</f>
        <v>5.1820211430308322E-3</v>
      </c>
      <c r="Z2" s="4">
        <f>$B2*'BNVFE-HDVs-frgt'!Z2/'BNVFE-HDVs-frgt'!$B2</f>
        <v>5.1808115167961116E-3</v>
      </c>
      <c r="AA2" s="4">
        <f>$B2*'BNVFE-HDVs-frgt'!AA2/'BNVFE-HDVs-frgt'!$B2</f>
        <v>5.1796770983057539E-3</v>
      </c>
      <c r="AB2" s="4">
        <f>$B2*'BNVFE-HDVs-frgt'!AB2/'BNVFE-HDVs-frgt'!$B2</f>
        <v>5.1786166270947646E-3</v>
      </c>
      <c r="AC2" s="4">
        <f>$B2*'BNVFE-HDVs-frgt'!AC2/'BNVFE-HDVs-frgt'!$B2</f>
        <v>5.1776036333983739E-3</v>
      </c>
      <c r="AD2" s="4">
        <f>$B2*'BNVFE-HDVs-frgt'!AD2/'BNVFE-HDVs-frgt'!$B2</f>
        <v>5.1766360164415964E-3</v>
      </c>
      <c r="AE2" s="4">
        <f>$B2*'BNVFE-HDVs-frgt'!AE2/'BNVFE-HDVs-frgt'!$B2</f>
        <v>5.1757179777743995E-3</v>
      </c>
      <c r="AF2" s="4">
        <f>$B2*'BNVFE-HDVs-frgt'!AF2/'BNVFE-HDVs-frgt'!$B2</f>
        <v>5.1748444755368222E-3</v>
      </c>
      <c r="AG2" s="4"/>
      <c r="AH2" s="4"/>
      <c r="AI2" s="4"/>
    </row>
    <row r="3" spans="1:35">
      <c r="A3" t="s">
        <v>113</v>
      </c>
      <c r="B3" s="4">
        <f>'SYFAFE-passenger'!L2*'Calculations Etc'!$B$9*'AEO 49'!$G$202/'AEO 49'!$G$131</f>
        <v>8.4430740727243017E-4</v>
      </c>
      <c r="C3" s="4">
        <f>$B3*'BNVFE-HDVs-frgt'!C3/'BNVFE-HDVs-frgt'!$B3</f>
        <v>8.5584739574332729E-4</v>
      </c>
      <c r="D3" s="4">
        <f>$B3*'BNVFE-HDVs-frgt'!D3/'BNVFE-HDVs-frgt'!$B3</f>
        <v>8.6929128531010823E-4</v>
      </c>
      <c r="E3" s="4">
        <f>$B3*'BNVFE-HDVs-frgt'!E3/'BNVFE-HDVs-frgt'!$B3</f>
        <v>8.8589111695567169E-4</v>
      </c>
      <c r="F3" s="4">
        <f>$B3*'BNVFE-HDVs-frgt'!F3/'BNVFE-HDVs-frgt'!$B3</f>
        <v>9.0644258910400281E-4</v>
      </c>
      <c r="G3" s="4">
        <f>$B3*'BNVFE-HDVs-frgt'!G3/'BNVFE-HDVs-frgt'!$B3</f>
        <v>9.3018481598049565E-4</v>
      </c>
      <c r="H3" s="4">
        <f>$B3*'BNVFE-HDVs-frgt'!H3/'BNVFE-HDVs-frgt'!$B3</f>
        <v>9.5583701592660115E-4</v>
      </c>
      <c r="I3" s="4">
        <f>$B3*'BNVFE-HDVs-frgt'!I3/'BNVFE-HDVs-frgt'!$B3</f>
        <v>9.8234846762172072E-4</v>
      </c>
      <c r="J3" s="4">
        <f>$B3*'BNVFE-HDVs-frgt'!J3/'BNVFE-HDVs-frgt'!$B3</f>
        <v>9.9585483105153446E-4</v>
      </c>
      <c r="K3" s="4">
        <f>$B3*'BNVFE-HDVs-frgt'!K3/'BNVFE-HDVs-frgt'!$B3</f>
        <v>1.0155987306939222E-3</v>
      </c>
      <c r="L3" s="4">
        <f>$B3*'BNVFE-HDVs-frgt'!L3/'BNVFE-HDVs-frgt'!$B3</f>
        <v>1.0323399718609944E-3</v>
      </c>
      <c r="M3" s="4">
        <f>$B3*'BNVFE-HDVs-frgt'!M3/'BNVFE-HDVs-frgt'!$B3</f>
        <v>1.0472122595143114E-3</v>
      </c>
      <c r="N3" s="4">
        <f>$B3*'BNVFE-HDVs-frgt'!N3/'BNVFE-HDVs-frgt'!$B3</f>
        <v>1.0560436079711214E-3</v>
      </c>
      <c r="O3" s="4">
        <f>$B3*'BNVFE-HDVs-frgt'!O3/'BNVFE-HDVs-frgt'!$B3</f>
        <v>1.0571414208213061E-3</v>
      </c>
      <c r="P3" s="4">
        <f>$B3*'BNVFE-HDVs-frgt'!P3/'BNVFE-HDVs-frgt'!$B3</f>
        <v>1.0579798929268925E-3</v>
      </c>
      <c r="Q3" s="4">
        <f>$B3*'BNVFE-HDVs-frgt'!Q3/'BNVFE-HDVs-frgt'!$B3</f>
        <v>1.0580681389450858E-3</v>
      </c>
      <c r="R3" s="4">
        <f>$B3*'BNVFE-HDVs-frgt'!R3/'BNVFE-HDVs-frgt'!$B3</f>
        <v>1.0584918277786134E-3</v>
      </c>
      <c r="S3" s="4">
        <f>$B3*'BNVFE-HDVs-frgt'!S3/'BNVFE-HDVs-frgt'!$B3</f>
        <v>1.058841978263647E-3</v>
      </c>
      <c r="T3" s="4">
        <f>$B3*'BNVFE-HDVs-frgt'!T3/'BNVFE-HDVs-frgt'!$B3</f>
        <v>1.058932518138582E-3</v>
      </c>
      <c r="U3" s="4">
        <f>$B3*'BNVFE-HDVs-frgt'!U3/'BNVFE-HDVs-frgt'!$B3</f>
        <v>1.0588075704125162E-3</v>
      </c>
      <c r="V3" s="4">
        <f>$B3*'BNVFE-HDVs-frgt'!V3/'BNVFE-HDVs-frgt'!$B3</f>
        <v>1.0588006888422902E-3</v>
      </c>
      <c r="W3" s="4">
        <f>$B3*'BNVFE-HDVs-frgt'!W3/'BNVFE-HDVs-frgt'!$B3</f>
        <v>1.0588079752107647E-3</v>
      </c>
      <c r="X3" s="4">
        <f>$B3*'BNVFE-HDVs-frgt'!X3/'BNVFE-HDVs-frgt'!$B3</f>
        <v>1.0588168807722338E-3</v>
      </c>
      <c r="Y3" s="4">
        <f>$B3*'BNVFE-HDVs-frgt'!Y3/'BNVFE-HDVs-frgt'!$B3</f>
        <v>1.0587534623799542E-3</v>
      </c>
      <c r="Z3" s="4">
        <f>$B3*'BNVFE-HDVs-frgt'!Z3/'BNVFE-HDVs-frgt'!$B3</f>
        <v>1.0588186348979779E-3</v>
      </c>
      <c r="AA3" s="4">
        <f>$B3*'BNVFE-HDVs-frgt'!AA3/'BNVFE-HDVs-frgt'!$B3</f>
        <v>1.0589867611038935E-3</v>
      </c>
      <c r="AB3" s="4">
        <f>$B3*'BNVFE-HDVs-frgt'!AB3/'BNVFE-HDVs-frgt'!$B3</f>
        <v>1.0589770459459274E-3</v>
      </c>
      <c r="AC3" s="4">
        <f>$B3*'BNVFE-HDVs-frgt'!AC3/'BNVFE-HDVs-frgt'!$B3</f>
        <v>1.0592625636439352E-3</v>
      </c>
      <c r="AD3" s="4">
        <f>$B3*'BNVFE-HDVs-frgt'!AD3/'BNVFE-HDVs-frgt'!$B3</f>
        <v>1.0597098657086307E-3</v>
      </c>
      <c r="AE3" s="4">
        <f>$B3*'BNVFE-HDVs-frgt'!AE3/'BNVFE-HDVs-frgt'!$B3</f>
        <v>1.0602143792591274E-3</v>
      </c>
      <c r="AF3" s="4">
        <f>$B3*'BNVFE-HDVs-frgt'!AF3/'BNVFE-HDVs-frgt'!$B3</f>
        <v>1.0607856845206423E-3</v>
      </c>
      <c r="AG3" s="4"/>
      <c r="AH3" s="4"/>
      <c r="AI3" s="4"/>
    </row>
    <row r="4" spans="1:35">
      <c r="A4" t="s">
        <v>114</v>
      </c>
      <c r="B4" s="4">
        <f>'SYFAFE-passenger'!L3*'Calculations Etc'!$B$9*'AEO 49'!$G$202/'AEO 49'!$G$131</f>
        <v>9.8510865378970158E-4</v>
      </c>
      <c r="C4" s="4">
        <f>$B4*'BNVFE-HDVs-frgt'!C4/'BNVFE-HDVs-frgt'!$B4</f>
        <v>9.9857311283553583E-4</v>
      </c>
      <c r="D4" s="4">
        <f>$B4*'BNVFE-HDVs-frgt'!D4/'BNVFE-HDVs-frgt'!$B4</f>
        <v>1.0142589777690357E-3</v>
      </c>
      <c r="E4" s="4">
        <f>$B4*'BNVFE-HDVs-frgt'!E4/'BNVFE-HDVs-frgt'!$B4</f>
        <v>1.0336270866647336E-3</v>
      </c>
      <c r="F4" s="4">
        <f>$B4*'BNVFE-HDVs-frgt'!F4/'BNVFE-HDVs-frgt'!$B4</f>
        <v>1.0576058328975104E-3</v>
      </c>
      <c r="G4" s="4">
        <f>$B4*'BNVFE-HDVs-frgt'!G4/'BNVFE-HDVs-frgt'!$B4</f>
        <v>1.0853074412866034E-3</v>
      </c>
      <c r="H4" s="4">
        <f>$B4*'BNVFE-HDVs-frgt'!H4/'BNVFE-HDVs-frgt'!$B4</f>
        <v>1.1152375401321042E-3</v>
      </c>
      <c r="I4" s="4">
        <f>$B4*'BNVFE-HDVs-frgt'!I4/'BNVFE-HDVs-frgt'!$B4</f>
        <v>1.1461701841719817E-3</v>
      </c>
      <c r="J4" s="4">
        <f>$B4*'BNVFE-HDVs-frgt'!J4/'BNVFE-HDVs-frgt'!$B4</f>
        <v>1.1619289414460904E-3</v>
      </c>
      <c r="K4" s="4">
        <f>$B4*'BNVFE-HDVs-frgt'!K4/'BNVFE-HDVs-frgt'!$B4</f>
        <v>1.1849654400362248E-3</v>
      </c>
      <c r="L4" s="4">
        <f>$B4*'BNVFE-HDVs-frgt'!L4/'BNVFE-HDVs-frgt'!$B4</f>
        <v>1.2044985406661731E-3</v>
      </c>
      <c r="M4" s="4">
        <f>$B4*'BNVFE-HDVs-frgt'!M4/'BNVFE-HDVs-frgt'!$B4</f>
        <v>1.2218510110374359E-3</v>
      </c>
      <c r="N4" s="4">
        <f>$B4*'BNVFE-HDVs-frgt'!N4/'BNVFE-HDVs-frgt'!$B4</f>
        <v>1.2321551226850418E-3</v>
      </c>
      <c r="O4" s="4">
        <f>$B4*'BNVFE-HDVs-frgt'!O4/'BNVFE-HDVs-frgt'!$B4</f>
        <v>1.2334360127135354E-3</v>
      </c>
      <c r="P4" s="4">
        <f>$B4*'BNVFE-HDVs-frgt'!P4/'BNVFE-HDVs-frgt'!$B4</f>
        <v>1.2344143129393297E-3</v>
      </c>
      <c r="Q4" s="4">
        <f>$B4*'BNVFE-HDVs-frgt'!Q4/'BNVFE-HDVs-frgt'!$B4</f>
        <v>1.2345172753383752E-3</v>
      </c>
      <c r="R4" s="4">
        <f>$B4*'BNVFE-HDVs-frgt'!R4/'BNVFE-HDVs-frgt'!$B4</f>
        <v>1.2350116208016829E-3</v>
      </c>
      <c r="S4" s="4">
        <f>$B4*'BNVFE-HDVs-frgt'!S4/'BNVFE-HDVs-frgt'!$B4</f>
        <v>1.235420164265786E-3</v>
      </c>
      <c r="T4" s="4">
        <f>$B4*'BNVFE-HDVs-frgt'!T4/'BNVFE-HDVs-frgt'!$B4</f>
        <v>1.235525803057467E-3</v>
      </c>
      <c r="U4" s="4">
        <f>$B4*'BNVFE-HDVs-frgt'!U4/'BNVFE-HDVs-frgt'!$B4</f>
        <v>1.2353800183762496E-3</v>
      </c>
      <c r="V4" s="4">
        <f>$B4*'BNVFE-HDVs-frgt'!V4/'BNVFE-HDVs-frgt'!$B4</f>
        <v>1.2353719891983425E-3</v>
      </c>
      <c r="W4" s="4">
        <f>$B4*'BNVFE-HDVs-frgt'!W4/'BNVFE-HDVs-frgt'!$B4</f>
        <v>1.2353804906808325E-3</v>
      </c>
      <c r="X4" s="4">
        <f>$B4*'BNVFE-HDVs-frgt'!X4/'BNVFE-HDVs-frgt'!$B4</f>
        <v>1.2353908813816535E-3</v>
      </c>
      <c r="Y4" s="4">
        <f>$B4*'BNVFE-HDVs-frgt'!Y4/'BNVFE-HDVs-frgt'!$B4</f>
        <v>1.2353168869970183E-3</v>
      </c>
      <c r="Z4" s="4">
        <f>$B4*'BNVFE-HDVs-frgt'!Z4/'BNVFE-HDVs-frgt'!$B4</f>
        <v>1.2353929280348455E-3</v>
      </c>
      <c r="AA4" s="4">
        <f>$B4*'BNVFE-HDVs-frgt'!AA4/'BNVFE-HDVs-frgt'!$B4</f>
        <v>1.2355890918715595E-3</v>
      </c>
      <c r="AB4" s="4">
        <f>$B4*'BNVFE-HDVs-frgt'!AB4/'BNVFE-HDVs-frgt'!$B4</f>
        <v>1.2355777565615728E-3</v>
      </c>
      <c r="AC4" s="4">
        <f>$B4*'BNVFE-HDVs-frgt'!AC4/'BNVFE-HDVs-frgt'!$B4</f>
        <v>1.2359108887272918E-3</v>
      </c>
      <c r="AD4" s="4">
        <f>$B4*'BNVFE-HDVs-frgt'!AD4/'BNVFE-HDVs-frgt'!$B4</f>
        <v>1.2364327852912617E-3</v>
      </c>
      <c r="AE4" s="4">
        <f>$B4*'BNVFE-HDVs-frgt'!AE4/'BNVFE-HDVs-frgt'!$B4</f>
        <v>1.2370214342362642E-3</v>
      </c>
      <c r="AF4" s="4">
        <f>$B4*'BNVFE-HDVs-frgt'!AF4/'BNVFE-HDVs-frgt'!$B4</f>
        <v>1.237688013437425E-3</v>
      </c>
      <c r="AG4" s="4"/>
      <c r="AH4" s="4"/>
      <c r="AI4" s="4"/>
    </row>
    <row r="5" spans="1:35">
      <c r="A5" t="s">
        <v>115</v>
      </c>
      <c r="B5" s="4">
        <f>'SYFAFE-passenger'!L4*'Calculations Etc'!$B$9*'AEO 49'!$G$202/'AEO 49'!$G$131</f>
        <v>9.8533458931645266E-4</v>
      </c>
      <c r="C5" s="4">
        <f>$B5*'BNVFE-HDVs-frgt'!C5/'BNVFE-HDVs-frgt'!$B5</f>
        <v>9.988021364476826E-4</v>
      </c>
      <c r="D5" s="4">
        <f>$B5*'BNVFE-HDVs-frgt'!D5/'BNVFE-HDVs-frgt'!$B5</f>
        <v>1.0144915989479513E-3</v>
      </c>
      <c r="E5" s="4">
        <f>$B5*'BNVFE-HDVs-frgt'!E5/'BNVFE-HDVs-frgt'!$B5</f>
        <v>1.0338641499362739E-3</v>
      </c>
      <c r="F5" s="4">
        <f>$B5*'BNVFE-HDVs-frgt'!F5/'BNVFE-HDVs-frgt'!$B5</f>
        <v>1.0578483957153595E-3</v>
      </c>
      <c r="G5" s="4">
        <f>$B5*'BNVFE-HDVs-frgt'!G5/'BNVFE-HDVs-frgt'!$B5</f>
        <v>1.0855563574924357E-3</v>
      </c>
      <c r="H5" s="4">
        <f>$B5*'BNVFE-HDVs-frgt'!H5/'BNVFE-HDVs-frgt'!$B5</f>
        <v>1.1154933208321449E-3</v>
      </c>
      <c r="I5" s="4">
        <f>$B5*'BNVFE-HDVs-frgt'!I5/'BNVFE-HDVs-frgt'!$B5</f>
        <v>1.146433059300843E-3</v>
      </c>
      <c r="J5" s="4">
        <f>$B5*'BNVFE-HDVs-frgt'!J5/'BNVFE-HDVs-frgt'!$B5</f>
        <v>1.162195430859642E-3</v>
      </c>
      <c r="K5" s="4">
        <f>$B5*'BNVFE-HDVs-frgt'!K5/'BNVFE-HDVs-frgt'!$B5</f>
        <v>1.1852372128907688E-3</v>
      </c>
      <c r="L5" s="4">
        <f>$B5*'BNVFE-HDVs-frgt'!L5/'BNVFE-HDVs-frgt'!$B5</f>
        <v>1.2047747934543398E-3</v>
      </c>
      <c r="M5" s="4">
        <f>$B5*'BNVFE-HDVs-frgt'!M5/'BNVFE-HDVs-frgt'!$B5</f>
        <v>1.2221312436297778E-3</v>
      </c>
      <c r="N5" s="4">
        <f>$B5*'BNVFE-HDVs-frgt'!N5/'BNVFE-HDVs-frgt'!$B5</f>
        <v>1.2324377185343545E-3</v>
      </c>
      <c r="O5" s="4">
        <f>$B5*'BNVFE-HDVs-frgt'!O5/'BNVFE-HDVs-frgt'!$B5</f>
        <v>1.2337189023360906E-3</v>
      </c>
      <c r="P5" s="4">
        <f>$B5*'BNVFE-HDVs-frgt'!P5/'BNVFE-HDVs-frgt'!$B5</f>
        <v>1.2346974269358923E-3</v>
      </c>
      <c r="Q5" s="4">
        <f>$B5*'BNVFE-HDVs-frgt'!Q5/'BNVFE-HDVs-frgt'!$B5</f>
        <v>1.2348004129494538E-3</v>
      </c>
      <c r="R5" s="4">
        <f>$B5*'BNVFE-HDVs-frgt'!R5/'BNVFE-HDVs-frgt'!$B5</f>
        <v>1.2352948717913239E-3</v>
      </c>
      <c r="S5" s="4">
        <f>$B5*'BNVFE-HDVs-frgt'!S5/'BNVFE-HDVs-frgt'!$B5</f>
        <v>1.2357035089552255E-3</v>
      </c>
      <c r="T5" s="4">
        <f>$B5*'BNVFE-HDVs-frgt'!T5/'BNVFE-HDVs-frgt'!$B5</f>
        <v>1.2358091719752555E-3</v>
      </c>
      <c r="U5" s="4">
        <f>$B5*'BNVFE-HDVs-frgt'!U5/'BNVFE-HDVs-frgt'!$B5</f>
        <v>1.2356633538581946E-3</v>
      </c>
      <c r="V5" s="4">
        <f>$B5*'BNVFE-HDVs-frgt'!V5/'BNVFE-HDVs-frgt'!$B5</f>
        <v>1.2356553228387885E-3</v>
      </c>
      <c r="W5" s="4">
        <f>$B5*'BNVFE-HDVs-frgt'!W5/'BNVFE-HDVs-frgt'!$B5</f>
        <v>1.2356638262711007E-3</v>
      </c>
      <c r="X5" s="4">
        <f>$B5*'BNVFE-HDVs-frgt'!X5/'BNVFE-HDVs-frgt'!$B5</f>
        <v>1.2356742193550382E-3</v>
      </c>
      <c r="Y5" s="4">
        <f>$B5*'BNVFE-HDVs-frgt'!Y5/'BNVFE-HDVs-frgt'!$B5</f>
        <v>1.2356002079997265E-3</v>
      </c>
      <c r="Z5" s="4">
        <f>$B5*'BNVFE-HDVs-frgt'!Z5/'BNVFE-HDVs-frgt'!$B5</f>
        <v>1.2356762664776318E-3</v>
      </c>
      <c r="AA5" s="4">
        <f>$B5*'BNVFE-HDVs-frgt'!AA5/'BNVFE-HDVs-frgt'!$B5</f>
        <v>1.2358724753046924E-3</v>
      </c>
      <c r="AB5" s="4">
        <f>$B5*'BNVFE-HDVs-frgt'!AB5/'BNVFE-HDVs-frgt'!$B5</f>
        <v>1.2358611373949426E-3</v>
      </c>
      <c r="AC5" s="4">
        <f>$B5*'BNVFE-HDVs-frgt'!AC5/'BNVFE-HDVs-frgt'!$B5</f>
        <v>1.236194345964814E-3</v>
      </c>
      <c r="AD5" s="4">
        <f>$B5*'BNVFE-HDVs-frgt'!AD5/'BNVFE-HDVs-frgt'!$B5</f>
        <v>1.2367163622262144E-3</v>
      </c>
      <c r="AE5" s="4">
        <f>$B5*'BNVFE-HDVs-frgt'!AE5/'BNVFE-HDVs-frgt'!$B5</f>
        <v>1.2373051461783645E-3</v>
      </c>
      <c r="AF5" s="4">
        <f>$B5*'BNVFE-HDVs-frgt'!AF5/'BNVFE-HDVs-frgt'!$B5</f>
        <v>1.2379718782600448E-3</v>
      </c>
      <c r="AG5" s="4"/>
      <c r="AH5" s="4"/>
      <c r="AI5" s="4"/>
    </row>
    <row r="6" spans="1:35">
      <c r="A6" t="s">
        <v>116</v>
      </c>
      <c r="B6" s="4">
        <f>'SYFAFE-passenger'!L5*'Calculations Etc'!$B$9*'AEO 49'!$G$202/'AEO 49'!$G$131</f>
        <v>2.184891808497921E-3</v>
      </c>
      <c r="C6" s="4">
        <f>$B6*'BNVFE-HDVs-frgt'!C6/'BNVFE-HDVs-frgt'!$B6</f>
        <v>2.2147548963531811E-3</v>
      </c>
      <c r="D6" s="4">
        <f>$B6*'BNVFE-HDVs-frgt'!D6/'BNVFE-HDVs-frgt'!$B6</f>
        <v>2.2495448839048742E-3</v>
      </c>
      <c r="E6" s="4">
        <f>$B6*'BNVFE-HDVs-frgt'!E6/'BNVFE-HDVs-frgt'!$B6</f>
        <v>2.2925017925763316E-3</v>
      </c>
      <c r="F6" s="4">
        <f>$B6*'BNVFE-HDVs-frgt'!F6/'BNVFE-HDVs-frgt'!$B6</f>
        <v>2.3456847242463524E-3</v>
      </c>
      <c r="G6" s="4">
        <f>$B6*'BNVFE-HDVs-frgt'!G6/'BNVFE-HDVs-frgt'!$B6</f>
        <v>2.4071246649256953E-3</v>
      </c>
      <c r="H6" s="4">
        <f>$B6*'BNVFE-HDVs-frgt'!H6/'BNVFE-HDVs-frgt'!$B6</f>
        <v>2.4735072183054651E-3</v>
      </c>
      <c r="I6" s="4">
        <f>$B6*'BNVFE-HDVs-frgt'!I6/'BNVFE-HDVs-frgt'!$B6</f>
        <v>2.5421133363391591E-3</v>
      </c>
      <c r="J6" s="4">
        <f>$B6*'BNVFE-HDVs-frgt'!J6/'BNVFE-HDVs-frgt'!$B6</f>
        <v>2.577064993243046E-3</v>
      </c>
      <c r="K6" s="4">
        <f>$B6*'BNVFE-HDVs-frgt'!K6/'BNVFE-HDVs-frgt'!$B6</f>
        <v>2.6281580953820141E-3</v>
      </c>
      <c r="L6" s="4">
        <f>$B6*'BNVFE-HDVs-frgt'!L6/'BNVFE-HDVs-frgt'!$B6</f>
        <v>2.671480942457572E-3</v>
      </c>
      <c r="M6" s="4">
        <f>$B6*'BNVFE-HDVs-frgt'!M6/'BNVFE-HDVs-frgt'!$B6</f>
        <v>2.7099673269041225E-3</v>
      </c>
      <c r="N6" s="4">
        <f>$B6*'BNVFE-HDVs-frgt'!N6/'BNVFE-HDVs-frgt'!$B6</f>
        <v>2.7328210182670939E-3</v>
      </c>
      <c r="O6" s="4">
        <f>$B6*'BNVFE-HDVs-frgt'!O6/'BNVFE-HDVs-frgt'!$B6</f>
        <v>2.7356619293890062E-3</v>
      </c>
      <c r="P6" s="4">
        <f>$B6*'BNVFE-HDVs-frgt'!P6/'BNVFE-HDVs-frgt'!$B6</f>
        <v>2.7378317206514886E-3</v>
      </c>
      <c r="Q6" s="4">
        <f>$B6*'BNVFE-HDVs-frgt'!Q6/'BNVFE-HDVs-frgt'!$B6</f>
        <v>2.7380600829761854E-3</v>
      </c>
      <c r="R6" s="4">
        <f>$B6*'BNVFE-HDVs-frgt'!R6/'BNVFE-HDVs-frgt'!$B6</f>
        <v>2.7391565014770218E-3</v>
      </c>
      <c r="S6" s="4">
        <f>$B6*'BNVFE-HDVs-frgt'!S6/'BNVFE-HDVs-frgt'!$B6</f>
        <v>2.740062618040611E-3</v>
      </c>
      <c r="T6" s="4">
        <f>$B6*'BNVFE-HDVs-frgt'!T6/'BNVFE-HDVs-frgt'!$B6</f>
        <v>2.7402969163890381E-3</v>
      </c>
      <c r="U6" s="4">
        <f>$B6*'BNVFE-HDVs-frgt'!U6/'BNVFE-HDVs-frgt'!$B6</f>
        <v>2.7399735776846507E-3</v>
      </c>
      <c r="V6" s="4">
        <f>$B6*'BNVFE-HDVs-frgt'!V6/'BNVFE-HDVs-frgt'!$B6</f>
        <v>2.7399557696134594E-3</v>
      </c>
      <c r="W6" s="4">
        <f>$B6*'BNVFE-HDVs-frgt'!W6/'BNVFE-HDVs-frgt'!$B6</f>
        <v>2.7399746252182505E-3</v>
      </c>
      <c r="X6" s="4">
        <f>$B6*'BNVFE-HDVs-frgt'!X6/'BNVFE-HDVs-frgt'!$B6</f>
        <v>2.7399976709574399E-3</v>
      </c>
      <c r="Y6" s="4">
        <f>$B6*'BNVFE-HDVs-frgt'!Y6/'BNVFE-HDVs-frgt'!$B6</f>
        <v>2.7398335573601816E-3</v>
      </c>
      <c r="Z6" s="4">
        <f>$B6*'BNVFE-HDVs-frgt'!Z6/'BNVFE-HDVs-frgt'!$B6</f>
        <v>2.7400022102697045E-3</v>
      </c>
      <c r="AA6" s="4">
        <f>$B6*'BNVFE-HDVs-frgt'!AA6/'BNVFE-HDVs-frgt'!$B6</f>
        <v>2.740437285891374E-3</v>
      </c>
      <c r="AB6" s="4">
        <f>$B6*'BNVFE-HDVs-frgt'!AB6/'BNVFE-HDVs-frgt'!$B6</f>
        <v>2.7404121450849859E-3</v>
      </c>
      <c r="AC6" s="4">
        <f>$B6*'BNVFE-HDVs-frgt'!AC6/'BNVFE-HDVs-frgt'!$B6</f>
        <v>2.741151005450517E-3</v>
      </c>
      <c r="AD6" s="4">
        <f>$B6*'BNVFE-HDVs-frgt'!AD6/'BNVFE-HDVs-frgt'!$B6</f>
        <v>2.7423085300779925E-3</v>
      </c>
      <c r="AE6" s="4">
        <f>$B6*'BNVFE-HDVs-frgt'!AE6/'BNVFE-HDVs-frgt'!$B6</f>
        <v>2.7436141061208679E-3</v>
      </c>
      <c r="AF6" s="4">
        <f>$B6*'BNVFE-HDVs-frgt'!AF6/'BNVFE-HDVs-frgt'!$B6</f>
        <v>2.7450925252076636E-3</v>
      </c>
      <c r="AG6" s="4"/>
      <c r="AH6" s="4"/>
      <c r="AI6" s="4"/>
    </row>
    <row r="7" spans="1:35">
      <c r="A7" t="s">
        <v>853</v>
      </c>
      <c r="B7" s="4">
        <f>'SYFAFE-passenger'!L6*'Calculations Etc'!$B$9*'AEO 49'!$G$202/'AEO 49'!$G$131</f>
        <v>9.8533458931645266E-4</v>
      </c>
      <c r="C7" s="4">
        <f>$B7*'BNVFE-HDVs-frgt'!C7/'BNVFE-HDVs-frgt'!$B7</f>
        <v>9.988021364476826E-4</v>
      </c>
      <c r="D7" s="4">
        <f>$B7*'BNVFE-HDVs-frgt'!D7/'BNVFE-HDVs-frgt'!$B7</f>
        <v>1.0144915989479511E-3</v>
      </c>
      <c r="E7" s="4">
        <f>$B7*'BNVFE-HDVs-frgt'!E7/'BNVFE-HDVs-frgt'!$B7</f>
        <v>1.0338641499362737E-3</v>
      </c>
      <c r="F7" s="4">
        <f>$B7*'BNVFE-HDVs-frgt'!F7/'BNVFE-HDVs-frgt'!$B7</f>
        <v>1.0578483957153595E-3</v>
      </c>
      <c r="G7" s="4">
        <f>$B7*'BNVFE-HDVs-frgt'!G7/'BNVFE-HDVs-frgt'!$B7</f>
        <v>1.0855563574924359E-3</v>
      </c>
      <c r="H7" s="4">
        <f>$B7*'BNVFE-HDVs-frgt'!H7/'BNVFE-HDVs-frgt'!$B7</f>
        <v>1.1154933208321449E-3</v>
      </c>
      <c r="I7" s="4">
        <f>$B7*'BNVFE-HDVs-frgt'!I7/'BNVFE-HDVs-frgt'!$B7</f>
        <v>1.146433059300843E-3</v>
      </c>
      <c r="J7" s="4">
        <f>$B7*'BNVFE-HDVs-frgt'!J7/'BNVFE-HDVs-frgt'!$B7</f>
        <v>1.162195430859642E-3</v>
      </c>
      <c r="K7" s="4">
        <f>$B7*'BNVFE-HDVs-frgt'!K7/'BNVFE-HDVs-frgt'!$B7</f>
        <v>1.185237212890769E-3</v>
      </c>
      <c r="L7" s="4">
        <f>$B7*'BNVFE-HDVs-frgt'!L7/'BNVFE-HDVs-frgt'!$B7</f>
        <v>1.2047747934543398E-3</v>
      </c>
      <c r="M7" s="4">
        <f>$B7*'BNVFE-HDVs-frgt'!M7/'BNVFE-HDVs-frgt'!$B7</f>
        <v>1.222131243629778E-3</v>
      </c>
      <c r="N7" s="4">
        <f>$B7*'BNVFE-HDVs-frgt'!N7/'BNVFE-HDVs-frgt'!$B7</f>
        <v>1.2324377185343543E-3</v>
      </c>
      <c r="O7" s="4">
        <f>$B7*'BNVFE-HDVs-frgt'!O7/'BNVFE-HDVs-frgt'!$B7</f>
        <v>1.2337189023360906E-3</v>
      </c>
      <c r="P7" s="4">
        <f>$B7*'BNVFE-HDVs-frgt'!P7/'BNVFE-HDVs-frgt'!$B7</f>
        <v>1.2346974269358923E-3</v>
      </c>
      <c r="Q7" s="4">
        <f>$B7*'BNVFE-HDVs-frgt'!Q7/'BNVFE-HDVs-frgt'!$B7</f>
        <v>1.2348004129494538E-3</v>
      </c>
      <c r="R7" s="4">
        <f>$B7*'BNVFE-HDVs-frgt'!R7/'BNVFE-HDVs-frgt'!$B7</f>
        <v>1.2352948717913237E-3</v>
      </c>
      <c r="S7" s="4">
        <f>$B7*'BNVFE-HDVs-frgt'!S7/'BNVFE-HDVs-frgt'!$B7</f>
        <v>1.2357035089552253E-3</v>
      </c>
      <c r="T7" s="4">
        <f>$B7*'BNVFE-HDVs-frgt'!T7/'BNVFE-HDVs-frgt'!$B7</f>
        <v>1.2358091719752557E-3</v>
      </c>
      <c r="U7" s="4">
        <f>$B7*'BNVFE-HDVs-frgt'!U7/'BNVFE-HDVs-frgt'!$B7</f>
        <v>1.2356633538581946E-3</v>
      </c>
      <c r="V7" s="4">
        <f>$B7*'BNVFE-HDVs-frgt'!V7/'BNVFE-HDVs-frgt'!$B7</f>
        <v>1.2356553228387885E-3</v>
      </c>
      <c r="W7" s="4">
        <f>$B7*'BNVFE-HDVs-frgt'!W7/'BNVFE-HDVs-frgt'!$B7</f>
        <v>1.2356638262711007E-3</v>
      </c>
      <c r="X7" s="4">
        <f>$B7*'BNVFE-HDVs-frgt'!X7/'BNVFE-HDVs-frgt'!$B7</f>
        <v>1.2356742193550382E-3</v>
      </c>
      <c r="Y7" s="4">
        <f>$B7*'BNVFE-HDVs-frgt'!Y7/'BNVFE-HDVs-frgt'!$B7</f>
        <v>1.2356002079997265E-3</v>
      </c>
      <c r="Z7" s="4">
        <f>$B7*'BNVFE-HDVs-frgt'!Z7/'BNVFE-HDVs-frgt'!$B7</f>
        <v>1.2356762664776323E-3</v>
      </c>
      <c r="AA7" s="4">
        <f>$B7*'BNVFE-HDVs-frgt'!AA7/'BNVFE-HDVs-frgt'!$B7</f>
        <v>1.2358724753046926E-3</v>
      </c>
      <c r="AB7" s="4">
        <f>$B7*'BNVFE-HDVs-frgt'!AB7/'BNVFE-HDVs-frgt'!$B7</f>
        <v>1.2358611373949424E-3</v>
      </c>
      <c r="AC7" s="4">
        <f>$B7*'BNVFE-HDVs-frgt'!AC7/'BNVFE-HDVs-frgt'!$B7</f>
        <v>1.236194345964814E-3</v>
      </c>
      <c r="AD7" s="4">
        <f>$B7*'BNVFE-HDVs-frgt'!AD7/'BNVFE-HDVs-frgt'!$B7</f>
        <v>1.2367163622262144E-3</v>
      </c>
      <c r="AE7" s="4">
        <f>$B7*'BNVFE-HDVs-frgt'!AE7/'BNVFE-HDVs-frgt'!$B7</f>
        <v>1.2373051461783645E-3</v>
      </c>
      <c r="AF7" s="4">
        <f>$B7*'BNVFE-HDVs-frgt'!AF7/'BNVFE-HDVs-frgt'!$B7</f>
        <v>1.2379718782600448E-3</v>
      </c>
      <c r="AG7" s="4"/>
      <c r="AH7" s="4"/>
      <c r="AI7" s="4"/>
    </row>
    <row r="8" spans="1:35">
      <c r="A8" t="s">
        <v>854</v>
      </c>
      <c r="B8" s="4">
        <f>'SYFAFE-passenger'!L7*'Calculations Etc'!$B$9*'AEO 49'!$G$202/'AEO 49'!$G$131</f>
        <v>2.9560037679493573E-3</v>
      </c>
      <c r="C8" s="4">
        <f>$B8*'BNVFE-HDVs-frgt'!C8/'BNVFE-HDVs-frgt'!$B8</f>
        <v>2.9964064093430461E-3</v>
      </c>
      <c r="D8" s="4">
        <f>$B8*'BNVFE-HDVs-frgt'!D8/'BNVFE-HDVs-frgt'!$B8</f>
        <v>3.0434747968438526E-3</v>
      </c>
      <c r="E8" s="4">
        <f>$B8*'BNVFE-HDVs-frgt'!E8/'BNVFE-HDVs-frgt'!$B8</f>
        <v>3.1015924498088211E-3</v>
      </c>
      <c r="F8" s="4">
        <f>$B8*'BNVFE-HDVs-frgt'!F8/'BNVFE-HDVs-frgt'!$B8</f>
        <v>3.1735451871460771E-3</v>
      </c>
      <c r="G8" s="4">
        <f>$B8*'BNVFE-HDVs-frgt'!G8/'BNVFE-HDVs-frgt'!$B8</f>
        <v>3.2566690724773069E-3</v>
      </c>
      <c r="H8" s="4">
        <f>$B8*'BNVFE-HDVs-frgt'!H8/'BNVFE-HDVs-frgt'!$B8</f>
        <v>3.3464799624964331E-3</v>
      </c>
      <c r="I8" s="4">
        <f>$B8*'BNVFE-HDVs-frgt'!I8/'BNVFE-HDVs-frgt'!$B8</f>
        <v>3.439299177902528E-3</v>
      </c>
      <c r="J8" s="4">
        <f>$B8*'BNVFE-HDVs-frgt'!J8/'BNVFE-HDVs-frgt'!$B8</f>
        <v>3.4865862925789249E-3</v>
      </c>
      <c r="K8" s="4">
        <f>$B8*'BNVFE-HDVs-frgt'!K8/'BNVFE-HDVs-frgt'!$B8</f>
        <v>3.5557116386723056E-3</v>
      </c>
      <c r="L8" s="4">
        <f>$B8*'BNVFE-HDVs-frgt'!L8/'BNVFE-HDVs-frgt'!$B8</f>
        <v>3.6143243803630188E-3</v>
      </c>
      <c r="M8" s="4">
        <f>$B8*'BNVFE-HDVs-frgt'!M8/'BNVFE-HDVs-frgt'!$B8</f>
        <v>3.6663937308893326E-3</v>
      </c>
      <c r="N8" s="4">
        <f>$B8*'BNVFE-HDVs-frgt'!N8/'BNVFE-HDVs-frgt'!$B8</f>
        <v>3.6973131556030628E-3</v>
      </c>
      <c r="O8" s="4">
        <f>$B8*'BNVFE-HDVs-frgt'!O8/'BNVFE-HDVs-frgt'!$B8</f>
        <v>3.7011567070082707E-3</v>
      </c>
      <c r="P8" s="4">
        <f>$B8*'BNVFE-HDVs-frgt'!P8/'BNVFE-HDVs-frgt'!$B8</f>
        <v>3.704092280807677E-3</v>
      </c>
      <c r="Q8" s="4">
        <f>$B8*'BNVFE-HDVs-frgt'!Q8/'BNVFE-HDVs-frgt'!$B8</f>
        <v>3.7044012388483608E-3</v>
      </c>
      <c r="R8" s="4">
        <f>$B8*'BNVFE-HDVs-frgt'!R8/'BNVFE-HDVs-frgt'!$B8</f>
        <v>3.7058846153739697E-3</v>
      </c>
      <c r="S8" s="4">
        <f>$B8*'BNVFE-HDVs-frgt'!S8/'BNVFE-HDVs-frgt'!$B8</f>
        <v>3.7071105268656757E-3</v>
      </c>
      <c r="T8" s="4">
        <f>$B8*'BNVFE-HDVs-frgt'!T8/'BNVFE-HDVs-frgt'!$B8</f>
        <v>3.7074275159257658E-3</v>
      </c>
      <c r="U8" s="4">
        <f>$B8*'BNVFE-HDVs-frgt'!U8/'BNVFE-HDVs-frgt'!$B8</f>
        <v>3.706990061574583E-3</v>
      </c>
      <c r="V8" s="4">
        <f>$B8*'BNVFE-HDVs-frgt'!V8/'BNVFE-HDVs-frgt'!$B8</f>
        <v>3.7069659685163648E-3</v>
      </c>
      <c r="W8" s="4">
        <f>$B8*'BNVFE-HDVs-frgt'!W8/'BNVFE-HDVs-frgt'!$B8</f>
        <v>3.7069914788133013E-3</v>
      </c>
      <c r="X8" s="4">
        <f>$B8*'BNVFE-HDVs-frgt'!X8/'BNVFE-HDVs-frgt'!$B8</f>
        <v>3.707022658065114E-3</v>
      </c>
      <c r="Y8" s="4">
        <f>$B8*'BNVFE-HDVs-frgt'!Y8/'BNVFE-HDVs-frgt'!$B8</f>
        <v>3.7068006239991788E-3</v>
      </c>
      <c r="Z8" s="4">
        <f>$B8*'BNVFE-HDVs-frgt'!Z8/'BNVFE-HDVs-frgt'!$B8</f>
        <v>3.7070287994328951E-3</v>
      </c>
      <c r="AA8" s="4">
        <f>$B8*'BNVFE-HDVs-frgt'!AA8/'BNVFE-HDVs-frgt'!$B8</f>
        <v>3.7076174259140764E-3</v>
      </c>
      <c r="AB8" s="4">
        <f>$B8*'BNVFE-HDVs-frgt'!AB8/'BNVFE-HDVs-frgt'!$B8</f>
        <v>3.7075834121848266E-3</v>
      </c>
      <c r="AC8" s="4">
        <f>$B8*'BNVFE-HDVs-frgt'!AC8/'BNVFE-HDVs-frgt'!$B8</f>
        <v>3.7085830378944407E-3</v>
      </c>
      <c r="AD8" s="4">
        <f>$B8*'BNVFE-HDVs-frgt'!AD8/'BNVFE-HDVs-frgt'!$B8</f>
        <v>3.7101490866786424E-3</v>
      </c>
      <c r="AE8" s="4">
        <f>$B8*'BNVFE-HDVs-frgt'!AE8/'BNVFE-HDVs-frgt'!$B8</f>
        <v>3.7119154385350924E-3</v>
      </c>
      <c r="AF8" s="4">
        <f>$B8*'BNVFE-HDVs-frgt'!AF8/'BNVFE-HDVs-frgt'!$B8</f>
        <v>3.7139156347801338E-3</v>
      </c>
      <c r="AG8" s="4"/>
      <c r="AH8" s="4"/>
      <c r="AI8" s="4"/>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3"/>
  </sheetPr>
  <dimension ref="A1:AI8"/>
  <sheetViews>
    <sheetView workbookViewId="0">
      <selection activeCell="G6" sqref="G6"/>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INDEX('AEO 49'!$197:$197,MATCH('BNVFE-HDVs-frgt'!B1,'AEO 49'!1:1,0))*'Calculations Etc'!$B$25/'Calculations Etc'!$B$29</f>
        <v>1.0008488993658489E-3</v>
      </c>
      <c r="C2" s="4">
        <f>INDEX('AEO 49'!$197:$197,MATCH('BNVFE-HDVs-frgt'!C1,'AEO 49'!1:1,0))*'Calculations Etc'!$B$25/'Calculations Etc'!$B$29</f>
        <v>1.3933092068129753E-3</v>
      </c>
      <c r="D2" s="4">
        <f>INDEX('AEO 49'!$197:$197,MATCH('BNVFE-HDVs-frgt'!D1,'AEO 49'!1:1,0))*'Calculations Etc'!$B$25/'Calculations Etc'!$B$29</f>
        <v>1.406583618314021E-3</v>
      </c>
      <c r="E2" s="4">
        <f>INDEX('AEO 49'!$197:$197,MATCH('BNVFE-HDVs-frgt'!E1,'AEO 49'!1:1,0))*'Calculations Etc'!$B$25/'Calculations Etc'!$B$29</f>
        <v>1.4240597629403366E-3</v>
      </c>
      <c r="F2" s="4">
        <f>INDEX('AEO 49'!$197:$197,MATCH('BNVFE-HDVs-frgt'!F1,'AEO 49'!1:1,0))*'Calculations Etc'!$B$25/'Calculations Etc'!$B$29</f>
        <v>1.4454074836481954E-3</v>
      </c>
      <c r="G2" s="4">
        <f>INDEX('AEO 49'!$197:$197,MATCH('BNVFE-HDVs-frgt'!G1,'AEO 49'!1:1,0))*'Calculations Etc'!$B$25/'Calculations Etc'!$B$29</f>
        <v>1.4719965470301141E-3</v>
      </c>
      <c r="H2" s="4">
        <f>INDEX('AEO 49'!$197:$197,MATCH('BNVFE-HDVs-frgt'!H1,'AEO 49'!1:1,0))*'Calculations Etc'!$B$25/'Calculations Etc'!$B$29</f>
        <v>1.5038762243102361E-3</v>
      </c>
      <c r="I2" s="4">
        <f>INDEX('AEO 49'!$197:$197,MATCH('BNVFE-HDVs-frgt'!I1,'AEO 49'!1:1,0))*'Calculations Etc'!$B$25/'Calculations Etc'!$B$29</f>
        <v>1.5364690726783758E-3</v>
      </c>
      <c r="J2" s="4">
        <f>INDEX('AEO 49'!$197:$197,MATCH('BNVFE-HDVs-frgt'!J1,'AEO 49'!1:1,0))*'Calculations Etc'!$B$25/'Calculations Etc'!$B$29</f>
        <v>1.5511306484279027E-3</v>
      </c>
      <c r="K2" s="4">
        <f>INDEX('AEO 49'!$197:$197,MATCH('BNVFE-HDVs-frgt'!K1,'AEO 49'!1:1,0))*'Calculations Etc'!$B$25/'Calculations Etc'!$B$29</f>
        <v>1.5773054882300208E-3</v>
      </c>
      <c r="L2" s="4">
        <f>INDEX('AEO 49'!$197:$197,MATCH('BNVFE-HDVs-frgt'!L1,'AEO 49'!1:1,0))*'Calculations Etc'!$B$25/'Calculations Etc'!$B$29</f>
        <v>1.602091437298715E-3</v>
      </c>
      <c r="M2" s="4">
        <f>INDEX('AEO 49'!$197:$197,MATCH('BNVFE-HDVs-frgt'!M1,'AEO 49'!1:1,0))*'Calculations Etc'!$B$25/'Calculations Etc'!$B$29</f>
        <v>1.6247471695607424E-3</v>
      </c>
      <c r="N2" s="4">
        <f>INDEX('AEO 49'!$197:$197,MATCH('BNVFE-HDVs-frgt'!N1,'AEO 49'!1:1,0))*'Calculations Etc'!$B$25/'Calculations Etc'!$B$29</f>
        <v>1.6377534446694777E-3</v>
      </c>
      <c r="O2" s="4">
        <f>INDEX('AEO 49'!$197:$197,MATCH('BNVFE-HDVs-frgt'!O1,'AEO 49'!1:1,0))*'Calculations Etc'!$B$25/'Calculations Etc'!$B$29</f>
        <v>1.6392777980676649E-3</v>
      </c>
      <c r="P2" s="4">
        <f>INDEX('AEO 49'!$197:$197,MATCH('BNVFE-HDVs-frgt'!P1,'AEO 49'!1:1,0))*'Calculations Etc'!$B$25/'Calculations Etc'!$B$29</f>
        <v>1.640394435406222E-3</v>
      </c>
      <c r="Q2" s="4">
        <f>INDEX('AEO 49'!$197:$197,MATCH('BNVFE-HDVs-frgt'!Q1,'AEO 49'!1:1,0))*'Calculations Etc'!$B$25/'Calculations Etc'!$B$29</f>
        <v>1.6405047976360437E-3</v>
      </c>
      <c r="R2" s="4">
        <f>INDEX('AEO 49'!$197:$197,MATCH('BNVFE-HDVs-frgt'!R1,'AEO 49'!1:1,0))*'Calculations Etc'!$B$25/'Calculations Etc'!$B$29</f>
        <v>1.6404000132806532E-3</v>
      </c>
      <c r="S2" s="4">
        <f>INDEX('AEO 49'!$197:$197,MATCH('BNVFE-HDVs-frgt'!S1,'AEO 49'!1:1,0))*'Calculations Etc'!$B$25/'Calculations Etc'!$B$29</f>
        <v>1.6401689299113515E-3</v>
      </c>
      <c r="T2" s="4">
        <f>INDEX('AEO 49'!$197:$197,MATCH('BNVFE-HDVs-frgt'!T1,'AEO 49'!1:1,0))*'Calculations Etc'!$B$25/'Calculations Etc'!$B$29</f>
        <v>1.6398722401142136E-3</v>
      </c>
      <c r="U2" s="4">
        <f>INDEX('AEO 49'!$197:$197,MATCH('BNVFE-HDVs-frgt'!U1,'AEO 49'!1:1,0))*'Calculations Etc'!$B$25/'Calculations Etc'!$B$29</f>
        <v>1.6395545668846905E-3</v>
      </c>
      <c r="V2" s="4">
        <f>INDEX('AEO 49'!$197:$197,MATCH('BNVFE-HDVs-frgt'!V1,'AEO 49'!1:1,0))*'Calculations Etc'!$B$25/'Calculations Etc'!$B$29</f>
        <v>1.6392180351273284E-3</v>
      </c>
      <c r="W2" s="4">
        <f>INDEX('AEO 49'!$197:$197,MATCH('BNVFE-HDVs-frgt'!W1,'AEO 49'!1:1,0))*'Calculations Etc'!$B$25/'Calculations Etc'!$B$29</f>
        <v>1.6388378100202531E-3</v>
      </c>
      <c r="X2" s="4">
        <f>INDEX('AEO 49'!$197:$197,MATCH('BNVFE-HDVs-frgt'!X1,'AEO 49'!1:1,0))*'Calculations Etc'!$B$25/'Calculations Etc'!$B$29</f>
        <v>1.6384014077492613E-3</v>
      </c>
      <c r="Y2" s="4">
        <f>INDEX('AEO 49'!$197:$197,MATCH('BNVFE-HDVs-frgt'!Y1,'AEO 49'!1:1,0))*'Calculations Etc'!$B$25/'Calculations Etc'!$B$29</f>
        <v>1.6379818719080977E-3</v>
      </c>
      <c r="Z2" s="4">
        <f>INDEX('AEO 49'!$197:$197,MATCH('BNVFE-HDVs-frgt'!Z1,'AEO 49'!1:1,0))*'Calculations Etc'!$B$25/'Calculations Etc'!$B$29</f>
        <v>1.6375995218964772E-3</v>
      </c>
      <c r="AA2" s="4">
        <f>INDEX('AEO 49'!$197:$197,MATCH('BNVFE-HDVs-frgt'!AA1,'AEO 49'!1:1,0))*'Calculations Etc'!$B$25/'Calculations Etc'!$B$29</f>
        <v>1.6372409442544575E-3</v>
      </c>
      <c r="AB2" s="4">
        <f>INDEX('AEO 49'!$197:$197,MATCH('BNVFE-HDVs-frgt'!AB1,'AEO 49'!1:1,0))*'Calculations Etc'!$B$25/'Calculations Etc'!$B$29</f>
        <v>1.6369057405624355E-3</v>
      </c>
      <c r="AC2" s="4">
        <f>INDEX('AEO 49'!$197:$197,MATCH('BNVFE-HDVs-frgt'!AC1,'AEO 49'!1:1,0))*'Calculations Etc'!$B$25/'Calculations Etc'!$B$29</f>
        <v>1.6365855440087652E-3</v>
      </c>
      <c r="AD2" s="4">
        <f>INDEX('AEO 49'!$197:$197,MATCH('BNVFE-HDVs-frgt'!AD1,'AEO 49'!1:1,0))*'Calculations Etc'!$B$25/'Calculations Etc'!$B$29</f>
        <v>1.6362796905607755E-3</v>
      </c>
      <c r="AE2" s="4">
        <f>INDEX('AEO 49'!$197:$197,MATCH('BNVFE-HDVs-frgt'!AE1,'AEO 49'!1:1,0))*'Calculations Etc'!$B$25/'Calculations Etc'!$B$29</f>
        <v>1.6359895082838076E-3</v>
      </c>
      <c r="AF2" s="4">
        <f>INDEX('AEO 49'!$197:$197,MATCH('BNVFE-HDVs-frgt'!AF1,'AEO 49'!1:1,0))*'Calculations Etc'!$B$25/'Calculations Etc'!$B$29</f>
        <v>1.6357134034994522E-3</v>
      </c>
      <c r="AG2" s="4"/>
      <c r="AH2" s="4"/>
      <c r="AI2" s="4"/>
    </row>
    <row r="3" spans="1:35">
      <c r="A3" t="s">
        <v>113</v>
      </c>
      <c r="B3" s="4">
        <f>INDEX('SYFAFE-freight'!$B$3:$H$3,MATCH($A3,'SYFAFE-freight'!$B$1:$H$1,0))*'AEO 49'!H$201/'AEO 49 (2020)'!$F$201*('AEO 49'!$G$201/'AEO 49'!$G$130)</f>
        <v>4.9961543882058763E-4</v>
      </c>
      <c r="C3" s="4">
        <f>$B3*'AEO 49'!H$201/'AEO 49'!$G$201</f>
        <v>5.064441795780537E-4</v>
      </c>
      <c r="D3" s="4">
        <f>$B3*'AEO 49'!I$201/'AEO 49'!$G$201</f>
        <v>5.1439954598548774E-4</v>
      </c>
      <c r="E3" s="4">
        <f>$B3*'AEO 49'!J$201/'AEO 49'!$G$201</f>
        <v>5.2422242814962586E-4</v>
      </c>
      <c r="F3" s="4">
        <f>$B3*'AEO 49'!K$201/'AEO 49'!$G$201</f>
        <v>5.3638367734317285E-4</v>
      </c>
      <c r="G3" s="4">
        <f>$B3*'AEO 49'!L$201/'AEO 49'!$G$201</f>
        <v>5.504330425356417E-4</v>
      </c>
      <c r="H3" s="4">
        <f>$B3*'AEO 49'!M$201/'AEO 49'!$G$201</f>
        <v>5.6561262644358153E-4</v>
      </c>
      <c r="I3" s="4">
        <f>$B3*'AEO 49'!N$201/'AEO 49'!$G$201</f>
        <v>5.813006690431581E-4</v>
      </c>
      <c r="J3" s="4">
        <f>$B3*'AEO 49'!O$201/'AEO 49'!$G$201</f>
        <v>5.892930041023238E-4</v>
      </c>
      <c r="K3" s="4">
        <f>$B3*'AEO 49'!P$201/'AEO 49'!$G$201</f>
        <v>6.0097637558396034E-4</v>
      </c>
      <c r="L3" s="4">
        <f>$B3*'AEO 49'!Q$201/'AEO 49'!$G$201</f>
        <v>6.1088293625137036E-4</v>
      </c>
      <c r="M3" s="4">
        <f>$B3*'AEO 49'!R$201/'AEO 49'!$G$201</f>
        <v>6.1968355135693038E-4</v>
      </c>
      <c r="N3" s="4">
        <f>$B3*'AEO 49'!S$201/'AEO 49'!$G$201</f>
        <v>6.2490946551641967E-4</v>
      </c>
      <c r="O3" s="4">
        <f>$B3*'AEO 49'!T$201/'AEO 49'!$G$201</f>
        <v>6.2555909175937769E-4</v>
      </c>
      <c r="P3" s="4">
        <f>$B3*'AEO 49'!U$201/'AEO 49'!$G$201</f>
        <v>6.2605525418240389E-4</v>
      </c>
      <c r="Q3" s="4">
        <f>$B3*'AEO 49'!V$201/'AEO 49'!$G$201</f>
        <v>6.2610747340104882E-4</v>
      </c>
      <c r="R3" s="4">
        <f>$B3*'AEO 49'!W$201/'AEO 49'!$G$201</f>
        <v>6.2635818952726414E-4</v>
      </c>
      <c r="S3" s="4">
        <f>$B3*'AEO 49'!X$201/'AEO 49'!$G$201</f>
        <v>6.2656538963794229E-4</v>
      </c>
      <c r="T3" s="4">
        <f>$B3*'AEO 49'!Y$201/'AEO 49'!$G$201</f>
        <v>6.2661896623688814E-4</v>
      </c>
      <c r="U3" s="4">
        <f>$B3*'AEO 49'!Z$201/'AEO 49'!$G$201</f>
        <v>6.2654502893342472E-4</v>
      </c>
      <c r="V3" s="4">
        <f>$B3*'AEO 49'!AA$201/'AEO 49'!$G$201</f>
        <v>6.2654095679252116E-4</v>
      </c>
      <c r="W3" s="4">
        <f>$B3*'AEO 49'!AB$201/'AEO 49'!$G$201</f>
        <v>6.2654526847112483E-4</v>
      </c>
      <c r="X3" s="4">
        <f>$B3*'AEO 49'!AC$201/'AEO 49'!$G$201</f>
        <v>6.2655053830052939E-4</v>
      </c>
      <c r="Y3" s="4">
        <f>$B3*'AEO 49'!AD$201/'AEO 49'!$G$201</f>
        <v>6.2651301072749711E-4</v>
      </c>
      <c r="Z3" s="4">
        <f>$B3*'AEO 49'!AE$201/'AEO 49'!$G$201</f>
        <v>6.2655157629723035E-4</v>
      </c>
      <c r="AA3" s="4">
        <f>$B3*'AEO 49'!AF$201/'AEO 49'!$G$201</f>
        <v>6.2665106428871572E-4</v>
      </c>
      <c r="AB3" s="4">
        <f>$B3*'AEO 49'!AG$201/'AEO 49'!$G$201</f>
        <v>6.2664531538391083E-4</v>
      </c>
      <c r="AC3" s="4">
        <f>$B3*'AEO 49'!AH$201/'AEO 49'!$G$201</f>
        <v>6.2681426930845602E-4</v>
      </c>
      <c r="AD3" s="4">
        <f>$B3*'AEO 49'!AI$201/'AEO 49'!$G$201</f>
        <v>6.2707895846718332E-4</v>
      </c>
      <c r="AE3" s="4">
        <f>$B3*'AEO 49'!AJ$201/'AEO 49'!$G$201</f>
        <v>6.2737750228753983E-4</v>
      </c>
      <c r="AF3" s="4">
        <f>$B3*'AEO 49'!AK$201/'AEO 49'!$G$201</f>
        <v>6.2771556982843025E-4</v>
      </c>
      <c r="AG3" s="4"/>
      <c r="AH3" s="4"/>
      <c r="AI3" s="4"/>
    </row>
    <row r="4" spans="1:35">
      <c r="A4" t="s">
        <v>114</v>
      </c>
      <c r="B4" s="4">
        <f>INDEX('SYFAFE-freight'!$B$3:$H$3,MATCH($A4,'SYFAFE-freight'!$B$1:$H$1,0))*'AEO 49'!H$201/'AEO 49 (2020)'!$F$201*('AEO 49'!$G$201/'AEO 49'!$G$130)</f>
        <v>7.1576826677045109E-3</v>
      </c>
      <c r="C4" s="4">
        <f>$B4*'AEO 49'!H$201/'AEO 49'!$G$201</f>
        <v>7.2555138305631806E-3</v>
      </c>
      <c r="D4" s="4">
        <f>$B4*'AEO 49'!I$201/'AEO 49'!$G$201</f>
        <v>7.3694854651951049E-3</v>
      </c>
      <c r="E4" s="4">
        <f>$B4*'AEO 49'!J$201/'AEO 49'!$G$201</f>
        <v>7.5102118478287761E-3</v>
      </c>
      <c r="F4" s="4">
        <f>$B4*'AEO 49'!K$201/'AEO 49'!$G$201</f>
        <v>7.6844385746404455E-3</v>
      </c>
      <c r="G4" s="4">
        <f>$B4*'AEO 49'!L$201/'AEO 49'!$G$201</f>
        <v>7.8857151764359645E-3</v>
      </c>
      <c r="H4" s="4">
        <f>$B4*'AEO 49'!M$201/'AEO 49'!$G$201</f>
        <v>8.1031837256411547E-3</v>
      </c>
      <c r="I4" s="4">
        <f>$B4*'AEO 49'!N$201/'AEO 49'!$G$201</f>
        <v>8.3279366493503888E-3</v>
      </c>
      <c r="J4" s="4">
        <f>$B4*'AEO 49'!O$201/'AEO 49'!$G$201</f>
        <v>8.4424379110858584E-3</v>
      </c>
      <c r="K4" s="4">
        <f>$B4*'AEO 49'!P$201/'AEO 49'!$G$201</f>
        <v>8.6098183782545128E-3</v>
      </c>
      <c r="L4" s="4">
        <f>$B4*'AEO 49'!Q$201/'AEO 49'!$G$201</f>
        <v>8.7517435712651075E-3</v>
      </c>
      <c r="M4" s="4">
        <f>$B4*'AEO 49'!R$201/'AEO 49'!$G$201</f>
        <v>8.8778245633875843E-3</v>
      </c>
      <c r="N4" s="4">
        <f>$B4*'AEO 49'!S$201/'AEO 49'!$G$201</f>
        <v>8.952693016793644E-3</v>
      </c>
      <c r="O4" s="4">
        <f>$B4*'AEO 49'!T$201/'AEO 49'!$G$201</f>
        <v>8.961999811857229E-3</v>
      </c>
      <c r="P4" s="4">
        <f>$B4*'AEO 49'!U$201/'AEO 49'!$G$201</f>
        <v>8.9691080252944384E-3</v>
      </c>
      <c r="Q4" s="4">
        <f>$B4*'AEO 49'!V$201/'AEO 49'!$G$201</f>
        <v>8.9698561378769824E-3</v>
      </c>
      <c r="R4" s="4">
        <f>$B4*'AEO 49'!W$201/'AEO 49'!$G$201</f>
        <v>8.9734479933956234E-3</v>
      </c>
      <c r="S4" s="4">
        <f>$B4*'AEO 49'!X$201/'AEO 49'!$G$201</f>
        <v>8.9764164217621435E-3</v>
      </c>
      <c r="T4" s="4">
        <f>$B4*'AEO 49'!Y$201/'AEO 49'!$G$201</f>
        <v>8.9771839806962218E-3</v>
      </c>
      <c r="U4" s="4">
        <f>$B4*'AEO 49'!Z$201/'AEO 49'!$G$201</f>
        <v>8.976124726489133E-3</v>
      </c>
      <c r="V4" s="4">
        <f>$B4*'AEO 49'!AA$201/'AEO 49'!$G$201</f>
        <v>8.9760663874345302E-3</v>
      </c>
      <c r="W4" s="4">
        <f>$B4*'AEO 49'!AB$201/'AEO 49'!$G$201</f>
        <v>8.9761281581982252E-3</v>
      </c>
      <c r="X4" s="4">
        <f>$B4*'AEO 49'!AC$201/'AEO 49'!$G$201</f>
        <v>8.9762036557982997E-3</v>
      </c>
      <c r="Y4" s="4">
        <f>$B4*'AEO 49'!AD$201/'AEO 49'!$G$201</f>
        <v>8.9756660213735351E-3</v>
      </c>
      <c r="Z4" s="4">
        <f>$B4*'AEO 49'!AE$201/'AEO 49'!$G$201</f>
        <v>8.9762185265377086E-3</v>
      </c>
      <c r="AA4" s="4">
        <f>$B4*'AEO 49'!AF$201/'AEO 49'!$G$201</f>
        <v>8.9776438297148511E-3</v>
      </c>
      <c r="AB4" s="4">
        <f>$B4*'AEO 49'!AG$201/'AEO 49'!$G$201</f>
        <v>8.9775614686965887E-3</v>
      </c>
      <c r="AC4" s="4">
        <f>$B4*'AEO 49'!AH$201/'AEO 49'!$G$201</f>
        <v>8.9799819675110606E-3</v>
      </c>
      <c r="AD4" s="4">
        <f>$B4*'AEO 49'!AI$201/'AEO 49'!$G$201</f>
        <v>8.9837740060601991E-3</v>
      </c>
      <c r="AE4" s="4">
        <f>$B4*'AEO 49'!AJ$201/'AEO 49'!$G$201</f>
        <v>8.9880510594946578E-3</v>
      </c>
      <c r="AF4" s="4">
        <f>$B4*'AEO 49'!AK$201/'AEO 49'!$G$201</f>
        <v>8.992894344929666E-3</v>
      </c>
      <c r="AG4" s="4"/>
      <c r="AH4" s="4"/>
      <c r="AI4" s="4"/>
    </row>
    <row r="5" spans="1:35">
      <c r="A5" t="s">
        <v>115</v>
      </c>
      <c r="B5" s="4">
        <f>INDEX('SYFAFE-freight'!$B$3:$H$3,MATCH($A5,'SYFAFE-freight'!$B$1:$H$1,0))*'AEO 49'!H$201/'AEO 49 (2020)'!$F$201*('AEO 49'!$G$201/'AEO 49'!$G$130)</f>
        <v>7.2928093510090471E-4</v>
      </c>
      <c r="C5" s="4">
        <f>$B5*'AEO 49'!H$201/'AEO 49'!$G$201</f>
        <v>7.3924874245474208E-4</v>
      </c>
      <c r="D5" s="4">
        <f>$B5*'AEO 49'!I$201/'AEO 49'!$G$201</f>
        <v>7.508610678592162E-4</v>
      </c>
      <c r="E5" s="4">
        <f>$B5*'AEO 49'!J$201/'AEO 49'!$G$201</f>
        <v>7.6519937715357957E-4</v>
      </c>
      <c r="F5" s="4">
        <f>$B5*'AEO 49'!K$201/'AEO 49'!$G$201</f>
        <v>7.8295096466416878E-4</v>
      </c>
      <c r="G5" s="4">
        <f>$B5*'AEO 49'!L$201/'AEO 49'!$G$201</f>
        <v>8.0345860591986078E-4</v>
      </c>
      <c r="H5" s="4">
        <f>$B5*'AEO 49'!M$201/'AEO 49'!$G$201</f>
        <v>8.2561600996837806E-4</v>
      </c>
      <c r="I5" s="4">
        <f>$B5*'AEO 49'!N$201/'AEO 49'!$G$201</f>
        <v>8.4851560331147032E-4</v>
      </c>
      <c r="J5" s="4">
        <f>$B5*'AEO 49'!O$201/'AEO 49'!$G$201</f>
        <v>8.6018189128557194E-4</v>
      </c>
      <c r="K5" s="4">
        <f>$B5*'AEO 49'!P$201/'AEO 49'!$G$201</f>
        <v>8.7723592808510082E-4</v>
      </c>
      <c r="L5" s="4">
        <f>$B5*'AEO 49'!Q$201/'AEO 49'!$G$201</f>
        <v>8.9169638159754131E-4</v>
      </c>
      <c r="M5" s="4">
        <f>$B5*'AEO 49'!R$201/'AEO 49'!$G$201</f>
        <v>9.0454250346438524E-4</v>
      </c>
      <c r="N5" s="4">
        <f>$B5*'AEO 49'!S$201/'AEO 49'!$G$201</f>
        <v>9.1217068960288046E-4</v>
      </c>
      <c r="O5" s="4">
        <f>$B5*'AEO 49'!T$201/'AEO 49'!$G$201</f>
        <v>9.1311893899054719E-4</v>
      </c>
      <c r="P5" s="4">
        <f>$B5*'AEO 49'!U$201/'AEO 49'!$G$201</f>
        <v>9.1384317961185513E-4</v>
      </c>
      <c r="Q5" s="4">
        <f>$B5*'AEO 49'!V$201/'AEO 49'!$G$201</f>
        <v>9.1391940319832696E-4</v>
      </c>
      <c r="R5" s="4">
        <f>$B5*'AEO 49'!W$201/'AEO 49'!$G$201</f>
        <v>9.1428536965325259E-4</v>
      </c>
      <c r="S5" s="4">
        <f>$B5*'AEO 49'!X$201/'AEO 49'!$G$201</f>
        <v>9.1458781645278495E-4</v>
      </c>
      <c r="T5" s="4">
        <f>$B5*'AEO 49'!Y$201/'AEO 49'!$G$201</f>
        <v>9.1466602138630556E-4</v>
      </c>
      <c r="U5" s="4">
        <f>$B5*'AEO 49'!Z$201/'AEO 49'!$G$201</f>
        <v>9.1455809624705047E-4</v>
      </c>
      <c r="V5" s="4">
        <f>$B5*'AEO 49'!AA$201/'AEO 49'!$G$201</f>
        <v>9.145521522059036E-4</v>
      </c>
      <c r="W5" s="4">
        <f>$B5*'AEO 49'!AB$201/'AEO 49'!$G$201</f>
        <v>9.1455844589652965E-4</v>
      </c>
      <c r="X5" s="4">
        <f>$B5*'AEO 49'!AC$201/'AEO 49'!$G$201</f>
        <v>9.1456613818507277E-4</v>
      </c>
      <c r="Y5" s="4">
        <f>$B5*'AEO 49'!AD$201/'AEO 49'!$G$201</f>
        <v>9.1451135976666027E-4</v>
      </c>
      <c r="Z5" s="4">
        <f>$B5*'AEO 49'!AE$201/'AEO 49'!$G$201</f>
        <v>9.1456765333281604E-4</v>
      </c>
      <c r="AA5" s="4">
        <f>$B5*'AEO 49'!AF$201/'AEO 49'!$G$201</f>
        <v>9.1471287441652219E-4</v>
      </c>
      <c r="AB5" s="4">
        <f>$B5*'AEO 49'!AG$201/'AEO 49'!$G$201</f>
        <v>9.147044828290207E-4</v>
      </c>
      <c r="AC5" s="4">
        <f>$B5*'AEO 49'!AH$201/'AEO 49'!$G$201</f>
        <v>9.1495110226170301E-4</v>
      </c>
      <c r="AD5" s="4">
        <f>$B5*'AEO 49'!AI$201/'AEO 49'!$G$201</f>
        <v>9.153374649362501E-4</v>
      </c>
      <c r="AE5" s="4">
        <f>$B5*'AEO 49'!AJ$201/'AEO 49'!$G$201</f>
        <v>9.1577324473719485E-4</v>
      </c>
      <c r="AF5" s="4">
        <f>$B5*'AEO 49'!AK$201/'AEO 49'!$G$201</f>
        <v>9.1626671670221223E-4</v>
      </c>
      <c r="AG5" s="4"/>
      <c r="AH5" s="4"/>
      <c r="AI5" s="4"/>
    </row>
    <row r="6" spans="1:35">
      <c r="A6" t="s">
        <v>116</v>
      </c>
      <c r="B6" s="4">
        <f>INDEX('SYFAFE-freight'!$B$3:$H$3,MATCH($A6,'SYFAFE-freight'!$B$1:$H$1,0))*'AEO 49'!H$201/'AEO 49 (2020)'!$F$201*('AEO 49'!$G$201/'AEO 49'!$G$130)</f>
        <v>1.1466008681806548E-3</v>
      </c>
      <c r="C6" s="4">
        <f>$B6*'AEO 49'!H$201/'AEO 49'!$G$201</f>
        <v>1.1622726018235836E-3</v>
      </c>
      <c r="D6" s="4">
        <f>$B6*'AEO 49'!I$201/'AEO 49'!$G$201</f>
        <v>1.1805299039818033E-3</v>
      </c>
      <c r="E6" s="4">
        <f>$B6*'AEO 49'!J$201/'AEO 49'!$G$201</f>
        <v>1.203073092887304E-3</v>
      </c>
      <c r="F6" s="4">
        <f>$B6*'AEO 49'!K$201/'AEO 49'!$G$201</f>
        <v>1.2309827566006578E-3</v>
      </c>
      <c r="G6" s="4">
        <f>$B6*'AEO 49'!L$201/'AEO 49'!$G$201</f>
        <v>1.2632255839342154E-3</v>
      </c>
      <c r="H6" s="4">
        <f>$B6*'AEO 49'!M$201/'AEO 49'!$G$201</f>
        <v>1.2980622257492715E-3</v>
      </c>
      <c r="I6" s="4">
        <f>$B6*'AEO 49'!N$201/'AEO 49'!$G$201</f>
        <v>1.3340657634045381E-3</v>
      </c>
      <c r="J6" s="4">
        <f>$B6*'AEO 49'!O$201/'AEO 49'!$G$201</f>
        <v>1.3524079073928485E-3</v>
      </c>
      <c r="K6" s="4">
        <f>$B6*'AEO 49'!P$201/'AEO 49'!$G$201</f>
        <v>1.3792208576006023E-3</v>
      </c>
      <c r="L6" s="4">
        <f>$B6*'AEO 49'!Q$201/'AEO 49'!$G$201</f>
        <v>1.4019560858968914E-3</v>
      </c>
      <c r="M6" s="4">
        <f>$B6*'AEO 49'!R$201/'AEO 49'!$G$201</f>
        <v>1.4221532057945064E-3</v>
      </c>
      <c r="N6" s="4">
        <f>$B6*'AEO 49'!S$201/'AEO 49'!$G$201</f>
        <v>1.4341465055341081E-3</v>
      </c>
      <c r="O6" s="4">
        <f>$B6*'AEO 49'!T$201/'AEO 49'!$G$201</f>
        <v>1.4356373762244275E-3</v>
      </c>
      <c r="P6" s="4">
        <f>$B6*'AEO 49'!U$201/'AEO 49'!$G$201</f>
        <v>1.4367760525358388E-3</v>
      </c>
      <c r="Q6" s="4">
        <f>$B6*'AEO 49'!V$201/'AEO 49'!$G$201</f>
        <v>1.4368958939113884E-3</v>
      </c>
      <c r="R6" s="4">
        <f>$B6*'AEO 49'!W$201/'AEO 49'!$G$201</f>
        <v>1.4374712791089795E-3</v>
      </c>
      <c r="S6" s="4">
        <f>$B6*'AEO 49'!X$201/'AEO 49'!$G$201</f>
        <v>1.4379467964936131E-3</v>
      </c>
      <c r="T6" s="4">
        <f>$B6*'AEO 49'!Y$201/'AEO 49'!$G$201</f>
        <v>1.438069753011952E-3</v>
      </c>
      <c r="U6" s="4">
        <f>$B6*'AEO 49'!Z$201/'AEO 49'!$G$201</f>
        <v>1.4379000693517704E-3</v>
      </c>
      <c r="V6" s="4">
        <f>$B6*'AEO 49'!AA$201/'AEO 49'!$G$201</f>
        <v>1.437890723923402E-3</v>
      </c>
      <c r="W6" s="4">
        <f>$B6*'AEO 49'!AB$201/'AEO 49'!$G$201</f>
        <v>1.4379006190828509E-3</v>
      </c>
      <c r="X6" s="4">
        <f>$B6*'AEO 49'!AC$201/'AEO 49'!$G$201</f>
        <v>1.4379127131666219E-3</v>
      </c>
      <c r="Y6" s="4">
        <f>$B6*'AEO 49'!AD$201/'AEO 49'!$G$201</f>
        <v>1.4378265886306769E-3</v>
      </c>
      <c r="Z6" s="4">
        <f>$B6*'AEO 49'!AE$201/'AEO 49'!$G$201</f>
        <v>1.4379150953346374E-3</v>
      </c>
      <c r="AA6" s="4">
        <f>$B6*'AEO 49'!AF$201/'AEO 49'!$G$201</f>
        <v>1.438143416976739E-3</v>
      </c>
      <c r="AB6" s="4">
        <f>$B6*'AEO 49'!AG$201/'AEO 49'!$G$201</f>
        <v>1.438130223430807E-3</v>
      </c>
      <c r="AC6" s="4">
        <f>$B6*'AEO 49'!AH$201/'AEO 49'!$G$201</f>
        <v>1.4385179670862538E-3</v>
      </c>
      <c r="AD6" s="4">
        <f>$B6*'AEO 49'!AI$201/'AEO 49'!$G$201</f>
        <v>1.4391254199302077E-3</v>
      </c>
      <c r="AE6" s="4">
        <f>$B6*'AEO 49'!AJ$201/'AEO 49'!$G$201</f>
        <v>1.4398105681002059E-3</v>
      </c>
      <c r="AF6" s="4">
        <f>$B6*'AEO 49'!AK$201/'AEO 49'!$G$201</f>
        <v>1.4405864218984864E-3</v>
      </c>
      <c r="AG6" s="4"/>
      <c r="AH6" s="4"/>
      <c r="AI6" s="4"/>
    </row>
    <row r="7" spans="1:35">
      <c r="A7" t="s">
        <v>853</v>
      </c>
      <c r="B7" s="4">
        <f>INDEX('SYFAFE-freight'!$B$3:$H$3,MATCH($A7,'SYFAFE-freight'!$B$1:$H$1,0))*'AEO 49'!H$201/'AEO 49 (2020)'!$F$201*('AEO 49'!$G$201/'AEO 49'!$G$130)</f>
        <v>3.092059196585414E-3</v>
      </c>
      <c r="C7" s="4">
        <f>$B7*'AEO 49'!H$201/'AEO 49'!$G$201</f>
        <v>3.1343214427443106E-3</v>
      </c>
      <c r="D7" s="4">
        <f>$B7*'AEO 49'!I$201/'AEO 49'!$G$201</f>
        <v>3.1835562380508383E-3</v>
      </c>
      <c r="E7" s="4">
        <f>$B7*'AEO 49'!J$201/'AEO 49'!$G$201</f>
        <v>3.2443488612818134E-3</v>
      </c>
      <c r="F7" s="4">
        <f>$B7*'AEO 49'!K$201/'AEO 49'!$G$201</f>
        <v>3.319613353707512E-3</v>
      </c>
      <c r="G7" s="4">
        <f>$B7*'AEO 49'!L$201/'AEO 49'!$G$201</f>
        <v>3.4065631664517097E-3</v>
      </c>
      <c r="H7" s="4">
        <f>$B7*'AEO 49'!M$201/'AEO 49'!$G$201</f>
        <v>3.5005077653890138E-3</v>
      </c>
      <c r="I7" s="4">
        <f>$B7*'AEO 49'!N$201/'AEO 49'!$G$201</f>
        <v>3.5975991533392245E-3</v>
      </c>
      <c r="J7" s="4">
        <f>$B7*'AEO 49'!O$201/'AEO 49'!$G$201</f>
        <v>3.6470627431358558E-3</v>
      </c>
      <c r="K7" s="4">
        <f>$B7*'AEO 49'!P$201/'AEO 49'!$G$201</f>
        <v>3.719369708513462E-3</v>
      </c>
      <c r="L7" s="4">
        <f>$B7*'AEO 49'!Q$201/'AEO 49'!$G$201</f>
        <v>3.780680207825707E-3</v>
      </c>
      <c r="M7" s="4">
        <f>$B7*'AEO 49'!R$201/'AEO 49'!$G$201</f>
        <v>3.8351461445409402E-3</v>
      </c>
      <c r="N7" s="4">
        <f>$B7*'AEO 49'!S$201/'AEO 49'!$G$201</f>
        <v>3.8674886917920014E-3</v>
      </c>
      <c r="O7" s="4">
        <f>$B7*'AEO 49'!T$201/'AEO 49'!$G$201</f>
        <v>3.871509149613768E-3</v>
      </c>
      <c r="P7" s="4">
        <f>$B7*'AEO 49'!U$201/'AEO 49'!$G$201</f>
        <v>3.8745798385154957E-3</v>
      </c>
      <c r="Q7" s="4">
        <f>$B7*'AEO 49'!V$201/'AEO 49'!$G$201</f>
        <v>3.8749030169097235E-3</v>
      </c>
      <c r="R7" s="4">
        <f>$B7*'AEO 49'!W$201/'AEO 49'!$G$201</f>
        <v>3.8764546685272688E-3</v>
      </c>
      <c r="S7" s="4">
        <f>$B7*'AEO 49'!X$201/'AEO 49'!$G$201</f>
        <v>3.8777370048162911E-3</v>
      </c>
      <c r="T7" s="4">
        <f>$B7*'AEO 49'!Y$201/'AEO 49'!$G$201</f>
        <v>3.8780685838721426E-3</v>
      </c>
      <c r="U7" s="4">
        <f>$B7*'AEO 49'!Z$201/'AEO 49'!$G$201</f>
        <v>3.8776109948919363E-3</v>
      </c>
      <c r="V7" s="4">
        <f>$B7*'AEO 49'!AA$201/'AEO 49'!$G$201</f>
        <v>3.8775857929070653E-3</v>
      </c>
      <c r="W7" s="4">
        <f>$B7*'AEO 49'!AB$201/'AEO 49'!$G$201</f>
        <v>3.8776124773616341E-3</v>
      </c>
      <c r="X7" s="4">
        <f>$B7*'AEO 49'!AC$201/'AEO 49'!$G$201</f>
        <v>3.8776450916949974E-3</v>
      </c>
      <c r="Y7" s="4">
        <f>$B7*'AEO 49'!AD$201/'AEO 49'!$G$201</f>
        <v>3.877412838108931E-3</v>
      </c>
      <c r="Z7" s="4">
        <f>$B7*'AEO 49'!AE$201/'AEO 49'!$G$201</f>
        <v>3.8776515157303566E-3</v>
      </c>
      <c r="AA7" s="4">
        <f>$B7*'AEO 49'!AF$201/'AEO 49'!$G$201</f>
        <v>3.8782672348117134E-3</v>
      </c>
      <c r="AB7" s="4">
        <f>$B7*'AEO 49'!AG$201/'AEO 49'!$G$201</f>
        <v>3.8782316555389541E-3</v>
      </c>
      <c r="AC7" s="4">
        <f>$B7*'AEO 49'!AH$201/'AEO 49'!$G$201</f>
        <v>3.8792772908328157E-3</v>
      </c>
      <c r="AD7" s="4">
        <f>$B7*'AEO 49'!AI$201/'AEO 49'!$G$201</f>
        <v>3.8809154198494282E-3</v>
      </c>
      <c r="AE7" s="4">
        <f>$B7*'AEO 49'!AJ$201/'AEO 49'!$G$201</f>
        <v>3.8827630712500658E-3</v>
      </c>
      <c r="AF7" s="4">
        <f>$B7*'AEO 49'!AK$201/'AEO 49'!$G$201</f>
        <v>3.8848553301509209E-3</v>
      </c>
      <c r="AG7" s="4"/>
      <c r="AH7" s="4"/>
      <c r="AI7" s="4"/>
    </row>
    <row r="8" spans="1:35">
      <c r="A8" t="s">
        <v>854</v>
      </c>
      <c r="B8" s="4">
        <f>INDEX('SYFAFE-freight'!$B$3:$H$3,MATCH($A8,'SYFAFE-freight'!$B$1:$H$1,0))*'AEO 49'!H$201/'AEO 49 (2020)'!$F$201*('AEO 49'!$G$201/'AEO 49'!$G$130)</f>
        <v>2.9126393532984403E-3</v>
      </c>
      <c r="C8" s="4">
        <f>$B8*'AEO 49'!H$201/'AEO 49'!$G$201</f>
        <v>2.9524492901383042E-3</v>
      </c>
      <c r="D8" s="4">
        <f>$B8*'AEO 49'!I$201/'AEO 49'!$G$201</f>
        <v>2.9988271869521004E-3</v>
      </c>
      <c r="E8" s="4">
        <f>$B8*'AEO 49'!J$201/'AEO 49'!$G$201</f>
        <v>3.0560922571061006E-3</v>
      </c>
      <c r="F8" s="4">
        <f>$B8*'AEO 49'!K$201/'AEO 49'!$G$201</f>
        <v>3.1269894516964252E-3</v>
      </c>
      <c r="G8" s="4">
        <f>$B8*'AEO 49'!L$201/'AEO 49'!$G$201</f>
        <v>3.2088939141466754E-3</v>
      </c>
      <c r="H8" s="4">
        <f>$B8*'AEO 49'!M$201/'AEO 49'!$G$201</f>
        <v>3.2973872832894133E-3</v>
      </c>
      <c r="I8" s="4">
        <f>$B8*'AEO 49'!N$201/'AEO 49'!$G$201</f>
        <v>3.38884484584916E-3</v>
      </c>
      <c r="J8" s="4">
        <f>$B8*'AEO 49'!O$201/'AEO 49'!$G$201</f>
        <v>3.4354382611227665E-3</v>
      </c>
      <c r="K8" s="4">
        <f>$B8*'AEO 49'!P$201/'AEO 49'!$G$201</f>
        <v>3.5035495421451273E-3</v>
      </c>
      <c r="L8" s="4">
        <f>$B8*'AEO 49'!Q$201/'AEO 49'!$G$201</f>
        <v>3.5613024381001678E-3</v>
      </c>
      <c r="M8" s="4">
        <f>$B8*'AEO 49'!R$201/'AEO 49'!$G$201</f>
        <v>3.6126079340836328E-3</v>
      </c>
      <c r="N8" s="4">
        <f>$B8*'AEO 49'!S$201/'AEO 49'!$G$201</f>
        <v>3.6430737725169282E-3</v>
      </c>
      <c r="O8" s="4">
        <f>$B8*'AEO 49'!T$201/'AEO 49'!$G$201</f>
        <v>3.6468609392318746E-3</v>
      </c>
      <c r="P8" s="4">
        <f>$B8*'AEO 49'!U$201/'AEO 49'!$G$201</f>
        <v>3.6497534483231585E-3</v>
      </c>
      <c r="Q8" s="4">
        <f>$B8*'AEO 49'!V$201/'AEO 49'!$G$201</f>
        <v>3.6500578739661737E-3</v>
      </c>
      <c r="R8" s="4">
        <f>$B8*'AEO 49'!W$201/'AEO 49'!$G$201</f>
        <v>3.6515194894387567E-3</v>
      </c>
      <c r="S8" s="4">
        <f>$B8*'AEO 49'!X$201/'AEO 49'!$G$201</f>
        <v>3.6527274168754935E-3</v>
      </c>
      <c r="T8" s="4">
        <f>$B8*'AEO 49'!Y$201/'AEO 49'!$G$201</f>
        <v>3.6530397557232967E-3</v>
      </c>
      <c r="U8" s="4">
        <f>$B8*'AEO 49'!Z$201/'AEO 49'!$G$201</f>
        <v>3.6526087188036753E-3</v>
      </c>
      <c r="V8" s="4">
        <f>$B8*'AEO 49'!AA$201/'AEO 49'!$G$201</f>
        <v>3.6525849791893121E-3</v>
      </c>
      <c r="W8" s="4">
        <f>$B8*'AEO 49'!AB$201/'AEO 49'!$G$201</f>
        <v>3.6526101152515788E-3</v>
      </c>
      <c r="X8" s="4">
        <f>$B8*'AEO 49'!AC$201/'AEO 49'!$G$201</f>
        <v>3.6526408371054613E-3</v>
      </c>
      <c r="Y8" s="4">
        <f>$B8*'AEO 49'!AD$201/'AEO 49'!$G$201</f>
        <v>3.6524220602672085E-3</v>
      </c>
      <c r="Z8" s="4">
        <f>$B8*'AEO 49'!AE$201/'AEO 49'!$G$201</f>
        <v>3.6526468883797108E-3</v>
      </c>
      <c r="AA8" s="4">
        <f>$B8*'AEO 49'!AF$201/'AEO 49'!$G$201</f>
        <v>3.6532268797423982E-3</v>
      </c>
      <c r="AB8" s="4">
        <f>$B8*'AEO 49'!AG$201/'AEO 49'!$G$201</f>
        <v>3.6531933649927083E-3</v>
      </c>
      <c r="AC8" s="4">
        <f>$B8*'AEO 49'!AH$201/'AEO 49'!$G$201</f>
        <v>3.6541783262474805E-3</v>
      </c>
      <c r="AD8" s="4">
        <f>$B8*'AEO 49'!AI$201/'AEO 49'!$G$201</f>
        <v>3.655721401181115E-3</v>
      </c>
      <c r="AE8" s="4">
        <f>$B8*'AEO 49'!AJ$201/'AEO 49'!$G$201</f>
        <v>3.6574618407518118E-3</v>
      </c>
      <c r="AF8" s="4">
        <f>$B8*'AEO 49'!AK$201/'AEO 49'!$G$201</f>
        <v>3.6594326942266261E-3</v>
      </c>
      <c r="AG8" s="4"/>
      <c r="AH8" s="4"/>
      <c r="AI8" s="4"/>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3"/>
  </sheetPr>
  <dimension ref="A1:AI8"/>
  <sheetViews>
    <sheetView workbookViewId="0">
      <selection activeCell="C5" sqref="C5"/>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1.4980235812240234E-3</v>
      </c>
      <c r="C2" s="4">
        <f>C$5/(1-'Calculations Etc'!$B$17)</f>
        <v>1.5231644537335698E-3</v>
      </c>
      <c r="D2" s="4">
        <f>D$5/(1-'Calculations Etc'!$B$17)</f>
        <v>1.5304275172800137E-3</v>
      </c>
      <c r="E2" s="4">
        <f>E$5/(1-'Calculations Etc'!$B$17)</f>
        <v>1.5412712423030443E-3</v>
      </c>
      <c r="F2" s="4">
        <f>F$5/(1-'Calculations Etc'!$B$17)</f>
        <v>1.5576490945925607E-3</v>
      </c>
      <c r="G2" s="4">
        <f>G$5/(1-'Calculations Etc'!$B$17)</f>
        <v>1.5699908781437811E-3</v>
      </c>
      <c r="H2" s="4">
        <f>H$5/(1-'Calculations Etc'!$B$17)</f>
        <v>1.5806683889015623E-3</v>
      </c>
      <c r="I2" s="4">
        <f>I$5/(1-'Calculations Etc'!$B$17)</f>
        <v>1.5909098534806817E-3</v>
      </c>
      <c r="J2" s="4">
        <f>J$5/(1-'Calculations Etc'!$B$17)</f>
        <v>1.6012077984306095E-3</v>
      </c>
      <c r="K2" s="4">
        <f>K$5/(1-'Calculations Etc'!$B$17)</f>
        <v>1.611298486993707E-3</v>
      </c>
      <c r="L2" s="4">
        <f>L$5/(1-'Calculations Etc'!$B$17)</f>
        <v>1.6219407555186202E-3</v>
      </c>
      <c r="M2" s="4">
        <f>M$5/(1-'Calculations Etc'!$B$17)</f>
        <v>1.6329881937237401E-3</v>
      </c>
      <c r="N2" s="4">
        <f>N$5/(1-'Calculations Etc'!$B$17)</f>
        <v>1.6447141978177234E-3</v>
      </c>
      <c r="O2" s="4">
        <f>O$5/(1-'Calculations Etc'!$B$17)</f>
        <v>1.6570786747516877E-3</v>
      </c>
      <c r="P2" s="4">
        <f>P$5/(1-'Calculations Etc'!$B$17)</f>
        <v>1.6697670596523698E-3</v>
      </c>
      <c r="Q2" s="4">
        <f>Q$5/(1-'Calculations Etc'!$B$17)</f>
        <v>1.6829627766366171E-3</v>
      </c>
      <c r="R2" s="4">
        <f>R$5/(1-'Calculations Etc'!$B$17)</f>
        <v>1.6961396808909308E-3</v>
      </c>
      <c r="S2" s="4">
        <f>S$5/(1-'Calculations Etc'!$B$17)</f>
        <v>1.7093091823781967E-3</v>
      </c>
      <c r="T2" s="4">
        <f>T$5/(1-'Calculations Etc'!$B$17)</f>
        <v>1.722308926395473E-3</v>
      </c>
      <c r="U2" s="4">
        <f>U$5/(1-'Calculations Etc'!$B$17)</f>
        <v>1.7349202255025392E-3</v>
      </c>
      <c r="V2" s="4">
        <f>V$5/(1-'Calculations Etc'!$B$17)</f>
        <v>1.7473289503147547E-3</v>
      </c>
      <c r="W2" s="4">
        <f>W$5/(1-'Calculations Etc'!$B$17)</f>
        <v>1.7596425780425883E-3</v>
      </c>
      <c r="X2" s="4">
        <f>X$5/(1-'Calculations Etc'!$B$17)</f>
        <v>1.7719576610152265E-3</v>
      </c>
      <c r="Y2" s="4">
        <f>Y$5/(1-'Calculations Etc'!$B$17)</f>
        <v>1.7844069217769168E-3</v>
      </c>
      <c r="Z2" s="4">
        <f>Z$5/(1-'Calculations Etc'!$B$17)</f>
        <v>1.7964568338376173E-3</v>
      </c>
      <c r="AA2" s="4">
        <f>AA$5/(1-'Calculations Etc'!$B$17)</f>
        <v>1.8081574027832825E-3</v>
      </c>
      <c r="AB2" s="4">
        <f>AB$5/(1-'Calculations Etc'!$B$17)</f>
        <v>1.8196558614251941E-3</v>
      </c>
      <c r="AC2" s="4">
        <f>AC$5/(1-'Calculations Etc'!$B$17)</f>
        <v>1.8309308450823857E-3</v>
      </c>
      <c r="AD2" s="4">
        <f>AD$5/(1-'Calculations Etc'!$B$17)</f>
        <v>1.8426753455487357E-3</v>
      </c>
      <c r="AE2" s="4">
        <f>AE$5/(1-'Calculations Etc'!$B$17)</f>
        <v>1.8543062314678332E-3</v>
      </c>
      <c r="AF2" s="4">
        <f>AF$5/(1-'Calculations Etc'!$B$17)</f>
        <v>1.8658766298202847E-3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'SYFAFE-passenger'!E4*('AEO 7'!C49/'AEO 7 (2020)'!C49)*'Calculations Etc'!B8*('AEO 7'!C49/'AEO 7'!$C$49)</f>
        <v>4.6616941125958422E-4</v>
      </c>
      <c r="C5" s="4">
        <f>$B$5*('AEO 7'!D49/'AEO 7'!$C$49)</f>
        <v>4.7399299019600609E-4</v>
      </c>
      <c r="D5" s="4">
        <f>$B$5*('AEO 7'!E49/'AEO 7'!$C$49)</f>
        <v>4.7625318028902199E-4</v>
      </c>
      <c r="E5" s="4">
        <f>$B$5*('AEO 7'!F49/'AEO 7'!$C$49)</f>
        <v>4.7962763511951036E-4</v>
      </c>
      <c r="F5" s="4">
        <f>$B$5*('AEO 7'!G49/'AEO 7'!$C$49)</f>
        <v>4.8472425299335046E-4</v>
      </c>
      <c r="G5" s="4">
        <f>$B$5*('AEO 7'!H49/'AEO 7'!$C$49)</f>
        <v>4.8856488811023198E-4</v>
      </c>
      <c r="H5" s="4">
        <f>$B$5*('AEO 7'!I49/'AEO 7'!$C$49)</f>
        <v>4.9188761878420821E-4</v>
      </c>
      <c r="I5" s="4">
        <f>$B$5*('AEO 7'!J49/'AEO 7'!$C$49)</f>
        <v>4.9507465640706257E-4</v>
      </c>
      <c r="J5" s="4">
        <f>$B$5*('AEO 7'!K49/'AEO 7'!$C$49)</f>
        <v>4.9827927013588579E-4</v>
      </c>
      <c r="K5" s="4">
        <f>$B$5*('AEO 7'!L49/'AEO 7'!$C$49)</f>
        <v>5.0141938782536798E-4</v>
      </c>
      <c r="L5" s="4">
        <f>$B$5*('AEO 7'!M49/'AEO 7'!$C$49)</f>
        <v>5.0473115148176617E-4</v>
      </c>
      <c r="M5" s="4">
        <f>$B$5*('AEO 7'!N49/'AEO 7'!$C$49)</f>
        <v>5.0816899974300608E-4</v>
      </c>
      <c r="N5" s="4">
        <f>$B$5*('AEO 7'!O49/'AEO 7'!$C$49)</f>
        <v>5.1181801067543291E-4</v>
      </c>
      <c r="O5" s="4">
        <f>$B$5*('AEO 7'!P49/'AEO 7'!$C$49)</f>
        <v>5.1566570773780435E-4</v>
      </c>
      <c r="P5" s="4">
        <f>$B$5*('AEO 7'!Q49/'AEO 7'!$C$49)</f>
        <v>5.1961420160206843E-4</v>
      </c>
      <c r="Q5" s="4">
        <f>$B$5*('AEO 7'!R49/'AEO 7'!$C$49)</f>
        <v>5.2372057195217224E-4</v>
      </c>
      <c r="R5" s="4">
        <f>$B$5*('AEO 7'!S49/'AEO 7'!$C$49)</f>
        <v>5.2782108797571725E-4</v>
      </c>
      <c r="S5" s="4">
        <f>$B$5*('AEO 7'!T49/'AEO 7'!$C$49)</f>
        <v>5.3191930033488766E-4</v>
      </c>
      <c r="T5" s="4">
        <f>$B$5*('AEO 7'!U49/'AEO 7'!$C$49)</f>
        <v>5.3596468592895642E-4</v>
      </c>
      <c r="U5" s="4">
        <f>$B$5*('AEO 7'!V49/'AEO 7'!$C$49)</f>
        <v>5.3988919149325191E-4</v>
      </c>
      <c r="V5" s="4">
        <f>$B$5*('AEO 7'!W49/'AEO 7'!$C$49)</f>
        <v>5.4375065803669985E-4</v>
      </c>
      <c r="W5" s="4">
        <f>$B$5*('AEO 7'!X49/'AEO 7'!$C$49)</f>
        <v>5.4758253135318239E-4</v>
      </c>
      <c r="X5" s="4">
        <f>$B$5*('AEO 7'!Y49/'AEO 7'!$C$49)</f>
        <v>5.5141485752676429E-4</v>
      </c>
      <c r="Y5" s="4">
        <f>$B$5*('AEO 7'!Z49/'AEO 7'!$C$49)</f>
        <v>5.5528893843752823E-4</v>
      </c>
      <c r="Z5" s="4">
        <f>$B$5*('AEO 7'!AA49/'AEO 7'!$C$49)</f>
        <v>5.5903874617184749E-4</v>
      </c>
      <c r="AA5" s="4">
        <f>$B$5*('AEO 7'!AB49/'AEO 7'!$C$49)</f>
        <v>5.6267984194975651E-4</v>
      </c>
      <c r="AB5" s="4">
        <f>$B$5*('AEO 7'!AC49/'AEO 7'!$C$49)</f>
        <v>5.6625804309603806E-4</v>
      </c>
      <c r="AC5" s="4">
        <f>$B$5*('AEO 7'!AD49/'AEO 7'!$C$49)</f>
        <v>5.6976670114342325E-4</v>
      </c>
      <c r="AD5" s="4">
        <f>$B$5*('AEO 7'!AE49/'AEO 7'!$C$49)</f>
        <v>5.7342146795521316E-4</v>
      </c>
      <c r="AE5" s="4">
        <f>$B$5*('AEO 7'!AF49/'AEO 7'!$C$49)</f>
        <v>5.770408790975283E-4</v>
      </c>
      <c r="AF5" s="4">
        <f>$B$5*('AEO 7'!AG49/'AEO 7'!$C$49)</f>
        <v>5.8064146713606509E-4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1.3985082337787526E-3</v>
      </c>
      <c r="C8" s="4">
        <f>C$5*'Calculations Etc'!$B$35</f>
        <v>1.4219789705880181E-3</v>
      </c>
      <c r="D8" s="4">
        <f>D$5*'Calculations Etc'!$B$35</f>
        <v>1.4287595408670657E-3</v>
      </c>
      <c r="E8" s="4">
        <f>E$5*'Calculations Etc'!$B$35</f>
        <v>1.4388829053585308E-3</v>
      </c>
      <c r="F8" s="4">
        <f>F$5*'Calculations Etc'!$B$35</f>
        <v>1.4541727589800512E-3</v>
      </c>
      <c r="G8" s="4">
        <f>G$5*'Calculations Etc'!$B$35</f>
        <v>1.4656946643306957E-3</v>
      </c>
      <c r="H8" s="4">
        <f>H$5*'Calculations Etc'!$B$35</f>
        <v>1.4756628563526244E-3</v>
      </c>
      <c r="I8" s="4">
        <f>I$5*'Calculations Etc'!$B$35</f>
        <v>1.4852239692211874E-3</v>
      </c>
      <c r="J8" s="4">
        <f>J$5*'Calculations Etc'!$B$35</f>
        <v>1.4948378104076572E-3</v>
      </c>
      <c r="K8" s="4">
        <f>K$5*'Calculations Etc'!$B$35</f>
        <v>1.5042581634761036E-3</v>
      </c>
      <c r="L8" s="4">
        <f>L$5*'Calculations Etc'!$B$35</f>
        <v>1.5141934544452983E-3</v>
      </c>
      <c r="M8" s="4">
        <f>M$5*'Calculations Etc'!$B$35</f>
        <v>1.524506999229018E-3</v>
      </c>
      <c r="N8" s="4">
        <f>N$5*'Calculations Etc'!$B$35</f>
        <v>1.5354540320262984E-3</v>
      </c>
      <c r="O8" s="4">
        <f>O$5*'Calculations Etc'!$B$35</f>
        <v>1.5469971232134128E-3</v>
      </c>
      <c r="P8" s="4">
        <f>P$5*'Calculations Etc'!$B$35</f>
        <v>1.5588426048062051E-3</v>
      </c>
      <c r="Q8" s="4">
        <f>Q$5*'Calculations Etc'!$B$35</f>
        <v>1.5711617158565164E-3</v>
      </c>
      <c r="R8" s="4">
        <f>R$5*'Calculations Etc'!$B$35</f>
        <v>1.5834632639271514E-3</v>
      </c>
      <c r="S8" s="4">
        <f>S$5*'Calculations Etc'!$B$35</f>
        <v>1.5957579010046628E-3</v>
      </c>
      <c r="T8" s="4">
        <f>T$5*'Calculations Etc'!$B$35</f>
        <v>1.6078940577868689E-3</v>
      </c>
      <c r="U8" s="4">
        <f>U$5*'Calculations Etc'!$B$35</f>
        <v>1.6196675744797554E-3</v>
      </c>
      <c r="V8" s="4">
        <f>V$5*'Calculations Etc'!$B$35</f>
        <v>1.6312519741100992E-3</v>
      </c>
      <c r="W8" s="4">
        <f>W$5*'Calculations Etc'!$B$35</f>
        <v>1.642747594059547E-3</v>
      </c>
      <c r="X8" s="4">
        <f>X$5*'Calculations Etc'!$B$35</f>
        <v>1.6542445725802927E-3</v>
      </c>
      <c r="Y8" s="4">
        <f>Y$5*'Calculations Etc'!$B$35</f>
        <v>1.6658668153125844E-3</v>
      </c>
      <c r="Z8" s="4">
        <f>Z$5*'Calculations Etc'!$B$35</f>
        <v>1.6771162385155421E-3</v>
      </c>
      <c r="AA8" s="4">
        <f>AA$5*'Calculations Etc'!$B$35</f>
        <v>1.6880395258492692E-3</v>
      </c>
      <c r="AB8" s="4">
        <f>AB$5*'Calculations Etc'!$B$35</f>
        <v>1.698774129288114E-3</v>
      </c>
      <c r="AC8" s="4">
        <f>AC$5*'Calculations Etc'!$B$35</f>
        <v>1.7093001034302695E-3</v>
      </c>
      <c r="AD8" s="4">
        <f>AD$5*'Calculations Etc'!$B$35</f>
        <v>1.7202644038656393E-3</v>
      </c>
      <c r="AE8" s="4">
        <f>AE$5*'Calculations Etc'!$B$35</f>
        <v>1.7311226372925847E-3</v>
      </c>
      <c r="AF8" s="4">
        <f>AF$5*'Calculations Etc'!$B$35</f>
        <v>1.741924401408195E-3</v>
      </c>
      <c r="AG8" s="4"/>
      <c r="AH8" s="4"/>
      <c r="AI8" s="4"/>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3"/>
  </sheetPr>
  <dimension ref="A1:AI8"/>
  <sheetViews>
    <sheetView workbookViewId="0">
      <selection activeCell="B5" sqref="B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3.8569771061435794E-4</v>
      </c>
      <c r="C2" s="4">
        <f>C$5/(1-'Calculations Etc'!$B$17)</f>
        <v>3.9217075756189419E-4</v>
      </c>
      <c r="D2" s="4">
        <f>D$5/(1-'Calculations Etc'!$B$17)</f>
        <v>3.9404078618962861E-4</v>
      </c>
      <c r="E2" s="4">
        <f>E$5/(1-'Calculations Etc'!$B$17)</f>
        <v>3.9683273150232986E-4</v>
      </c>
      <c r="F2" s="4">
        <f>F$5/(1-'Calculations Etc'!$B$17)</f>
        <v>4.0104955439618917E-4</v>
      </c>
      <c r="G2" s="4">
        <f>G$5/(1-'Calculations Etc'!$B$17)</f>
        <v>4.0422720641733706E-4</v>
      </c>
      <c r="H2" s="4">
        <f>H$5/(1-'Calculations Etc'!$B$17)</f>
        <v>4.069763563679482E-4</v>
      </c>
      <c r="I2" s="4">
        <f>I$5/(1-'Calculations Etc'!$B$17)</f>
        <v>4.0961323704927693E-4</v>
      </c>
      <c r="J2" s="4">
        <f>J$5/(1-'Calculations Etc'!$B$17)</f>
        <v>4.1226465979121696E-4</v>
      </c>
      <c r="K2" s="4">
        <f>K$5/(1-'Calculations Etc'!$B$17)</f>
        <v>4.148627200127584E-4</v>
      </c>
      <c r="L2" s="4">
        <f>L$5/(1-'Calculations Etc'!$B$17)</f>
        <v>4.1760279610852203E-4</v>
      </c>
      <c r="M2" s="4">
        <f>M$5/(1-'Calculations Etc'!$B$17)</f>
        <v>4.2044719166896229E-4</v>
      </c>
      <c r="N2" s="4">
        <f>N$5/(1-'Calculations Etc'!$B$17)</f>
        <v>4.2346629830412516E-4</v>
      </c>
      <c r="O2" s="4">
        <f>O$5/(1-'Calculations Etc'!$B$17)</f>
        <v>4.2664979321445059E-4</v>
      </c>
      <c r="P2" s="4">
        <f>P$5/(1-'Calculations Etc'!$B$17)</f>
        <v>4.2991668505041756E-4</v>
      </c>
      <c r="Q2" s="4">
        <f>Q$5/(1-'Calculations Etc'!$B$17)</f>
        <v>4.3331420021274928E-4</v>
      </c>
      <c r="R2" s="4">
        <f>R$5/(1-'Calculations Etc'!$B$17)</f>
        <v>4.3670687164167358E-4</v>
      </c>
      <c r="S2" s="4">
        <f>S$5/(1-'Calculations Etc'!$B$17)</f>
        <v>4.4009763707236223E-4</v>
      </c>
      <c r="T2" s="4">
        <f>T$5/(1-'Calculations Etc'!$B$17)</f>
        <v>4.4344469486830111E-4</v>
      </c>
      <c r="U2" s="4">
        <f>U$5/(1-'Calculations Etc'!$B$17)</f>
        <v>4.4669173934372511E-4</v>
      </c>
      <c r="V2" s="4">
        <f>V$5/(1-'Calculations Etc'!$B$17)</f>
        <v>4.498866268019081E-4</v>
      </c>
      <c r="W2" s="4">
        <f>W$5/(1-'Calculations Etc'!$B$17)</f>
        <v>4.5305702951352783E-4</v>
      </c>
      <c r="X2" s="4">
        <f>X$5/(1-'Calculations Etc'!$B$17)</f>
        <v>4.5622780690856147E-4</v>
      </c>
      <c r="Y2" s="4">
        <f>Y$5/(1-'Calculations Etc'!$B$17)</f>
        <v>4.5943313120038717E-4</v>
      </c>
      <c r="Z2" s="4">
        <f>Z$5/(1-'Calculations Etc'!$B$17)</f>
        <v>4.6253563476119156E-4</v>
      </c>
      <c r="AA2" s="4">
        <f>AA$5/(1-'Calculations Etc'!$B$17)</f>
        <v>4.6554819258190429E-4</v>
      </c>
      <c r="AB2" s="4">
        <f>AB$5/(1-'Calculations Etc'!$B$17)</f>
        <v>4.6850871284965303E-4</v>
      </c>
      <c r="AC2" s="4">
        <f>AC$5/(1-'Calculations Etc'!$B$17)</f>
        <v>4.7141169477750731E-4</v>
      </c>
      <c r="AD2" s="4">
        <f>AD$5/(1-'Calculations Etc'!$B$17)</f>
        <v>4.7443556369316164E-4</v>
      </c>
      <c r="AE2" s="4">
        <f>AE$5/(1-'Calculations Etc'!$B$17)</f>
        <v>4.7743018015156688E-4</v>
      </c>
      <c r="AF2" s="4">
        <f>AF$5/(1-'Calculations Etc'!$B$17)</f>
        <v>4.8040922281242433E-4</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'SYFAFE-freight'!E4*('AEO 7'!C49/'AEO 7 (2020)'!C49)*'Calculations Etc'!B8*('AEO 7'!C49/'AEO 7'!$C$49)</f>
        <v>1.2002512973417359E-4</v>
      </c>
      <c r="C5" s="4">
        <f>$B$5*('AEO 7'!D49/'AEO 7'!$C$49)</f>
        <v>1.2203947485023846E-4</v>
      </c>
      <c r="D5" s="4">
        <f>$B$5*('AEO 7'!E49/'AEO 7'!$C$49)</f>
        <v>1.2262140837608938E-4</v>
      </c>
      <c r="E5" s="4">
        <f>$B$5*('AEO 7'!F49/'AEO 7'!$C$49)</f>
        <v>1.2349023281851067E-4</v>
      </c>
      <c r="F5" s="4">
        <f>$B$5*('AEO 7'!G49/'AEO 7'!$C$49)</f>
        <v>1.2480246439513921E-4</v>
      </c>
      <c r="G5" s="4">
        <f>$B$5*('AEO 7'!H49/'AEO 7'!$C$49)</f>
        <v>1.2579131676732679E-4</v>
      </c>
      <c r="H5" s="4">
        <f>$B$5*('AEO 7'!I49/'AEO 7'!$C$49)</f>
        <v>1.2664682373664536E-4</v>
      </c>
      <c r="I5" s="4">
        <f>$B$5*('AEO 7'!J49/'AEO 7'!$C$49)</f>
        <v>1.2746739367304943E-4</v>
      </c>
      <c r="J5" s="4">
        <f>$B$5*('AEO 7'!K49/'AEO 7'!$C$49)</f>
        <v>1.282924889479853E-4</v>
      </c>
      <c r="K5" s="4">
        <f>$B$5*('AEO 7'!L49/'AEO 7'!$C$49)</f>
        <v>1.2910097835968289E-4</v>
      </c>
      <c r="L5" s="4">
        <f>$B$5*('AEO 7'!M49/'AEO 7'!$C$49)</f>
        <v>1.2995366163942465E-4</v>
      </c>
      <c r="M5" s="4">
        <f>$B$5*('AEO 7'!N49/'AEO 7'!$C$49)</f>
        <v>1.3083880805528838E-4</v>
      </c>
      <c r="N5" s="4">
        <f>$B$5*('AEO 7'!O49/'AEO 7'!$C$49)</f>
        <v>1.3177832274670185E-4</v>
      </c>
      <c r="O5" s="4">
        <f>$B$5*('AEO 7'!P49/'AEO 7'!$C$49)</f>
        <v>1.3276899336543915E-4</v>
      </c>
      <c r="P5" s="4">
        <f>$B$5*('AEO 7'!Q49/'AEO 7'!$C$49)</f>
        <v>1.3378561624301569E-4</v>
      </c>
      <c r="Q5" s="4">
        <f>$B$5*('AEO 7'!R49/'AEO 7'!$C$49)</f>
        <v>1.3484288774582846E-4</v>
      </c>
      <c r="R5" s="4">
        <f>$B$5*('AEO 7'!S49/'AEO 7'!$C$49)</f>
        <v>1.3589865192901079E-4</v>
      </c>
      <c r="S5" s="4">
        <f>$B$5*('AEO 7'!T49/'AEO 7'!$C$49)</f>
        <v>1.3695382298529812E-4</v>
      </c>
      <c r="T5" s="4">
        <f>$B$5*('AEO 7'!U49/'AEO 7'!$C$49)</f>
        <v>1.3799539267868687E-4</v>
      </c>
      <c r="U5" s="4">
        <f>$B$5*('AEO 7'!V49/'AEO 7'!$C$49)</f>
        <v>1.3900583926338301E-4</v>
      </c>
      <c r="V5" s="4">
        <f>$B$5*('AEO 7'!W49/'AEO 7'!$C$49)</f>
        <v>1.4000005512492829E-4</v>
      </c>
      <c r="W5" s="4">
        <f>$B$5*('AEO 7'!X49/'AEO 7'!$C$49)</f>
        <v>1.409866515871308E-4</v>
      </c>
      <c r="X5" s="4">
        <f>$B$5*('AEO 7'!Y49/'AEO 7'!$C$49)</f>
        <v>1.4197336464692809E-4</v>
      </c>
      <c r="Y5" s="4">
        <f>$B$5*('AEO 7'!Z49/'AEO 7'!$C$49)</f>
        <v>1.4297082834292379E-4</v>
      </c>
      <c r="Z5" s="4">
        <f>$B$5*('AEO 7'!AA49/'AEO 7'!$C$49)</f>
        <v>1.4393629529317647E-4</v>
      </c>
      <c r="AA5" s="4">
        <f>$B$5*('AEO 7'!AB49/'AEO 7'!$C$49)</f>
        <v>1.4487377206141239E-4</v>
      </c>
      <c r="AB5" s="4">
        <f>$B$5*('AEO 7'!AC49/'AEO 7'!$C$49)</f>
        <v>1.4579505528254221E-4</v>
      </c>
      <c r="AC5" s="4">
        <f>$B$5*('AEO 7'!AD49/'AEO 7'!$C$49)</f>
        <v>1.4669843316868957E-4</v>
      </c>
      <c r="AD5" s="4">
        <f>$B$5*('AEO 7'!AE49/'AEO 7'!$C$49)</f>
        <v>1.4763942983243028E-4</v>
      </c>
      <c r="AE5" s="4">
        <f>$B$5*('AEO 7'!AF49/'AEO 7'!$C$49)</f>
        <v>1.4857132343468077E-4</v>
      </c>
      <c r="AF5" s="4">
        <f>$B$5*('AEO 7'!AG49/'AEO 7'!$C$49)</f>
        <v>1.494983706325589E-4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3.600753892025207E-4</v>
      </c>
      <c r="C8" s="4">
        <f>C$5*'Calculations Etc'!$B$35</f>
        <v>3.6611842455071535E-4</v>
      </c>
      <c r="D8" s="4">
        <f>D$5*'Calculations Etc'!$B$35</f>
        <v>3.6786422512826805E-4</v>
      </c>
      <c r="E8" s="4">
        <f>E$5*'Calculations Etc'!$B$35</f>
        <v>3.7047069845553193E-4</v>
      </c>
      <c r="F8" s="4">
        <f>F$5*'Calculations Etc'!$B$35</f>
        <v>3.7440739318541754E-4</v>
      </c>
      <c r="G8" s="4">
        <f>G$5*'Calculations Etc'!$B$35</f>
        <v>3.773739503019803E-4</v>
      </c>
      <c r="H8" s="4">
        <f>H$5*'Calculations Etc'!$B$35</f>
        <v>3.7994047120993603E-4</v>
      </c>
      <c r="I8" s="4">
        <f>I$5*'Calculations Etc'!$B$35</f>
        <v>3.8240218101914824E-4</v>
      </c>
      <c r="J8" s="4">
        <f>J$5*'Calculations Etc'!$B$35</f>
        <v>3.8487746684395585E-4</v>
      </c>
      <c r="K8" s="4">
        <f>K$5*'Calculations Etc'!$B$35</f>
        <v>3.873029350790486E-4</v>
      </c>
      <c r="L8" s="4">
        <f>L$5*'Calculations Etc'!$B$35</f>
        <v>3.898609849182739E-4</v>
      </c>
      <c r="M8" s="4">
        <f>M$5*'Calculations Etc'!$B$35</f>
        <v>3.9251642416586506E-4</v>
      </c>
      <c r="N8" s="4">
        <f>N$5*'Calculations Etc'!$B$35</f>
        <v>3.953349682401055E-4</v>
      </c>
      <c r="O8" s="4">
        <f>O$5*'Calculations Etc'!$B$35</f>
        <v>3.9830698009631738E-4</v>
      </c>
      <c r="P8" s="4">
        <f>P$5*'Calculations Etc'!$B$35</f>
        <v>4.0135684872904701E-4</v>
      </c>
      <c r="Q8" s="4">
        <f>Q$5*'Calculations Etc'!$B$35</f>
        <v>4.045286632374853E-4</v>
      </c>
      <c r="R8" s="4">
        <f>R$5*'Calculations Etc'!$B$35</f>
        <v>4.0769595578703233E-4</v>
      </c>
      <c r="S8" s="4">
        <f>S$5*'Calculations Etc'!$B$35</f>
        <v>4.1086146895589429E-4</v>
      </c>
      <c r="T8" s="4">
        <f>T$5*'Calculations Etc'!$B$35</f>
        <v>4.1398617803606053E-4</v>
      </c>
      <c r="U8" s="4">
        <f>U$5*'Calculations Etc'!$B$35</f>
        <v>4.1701751779014897E-4</v>
      </c>
      <c r="V8" s="4">
        <f>V$5*'Calculations Etc'!$B$35</f>
        <v>4.2000016537478479E-4</v>
      </c>
      <c r="W8" s="4">
        <f>W$5*'Calculations Etc'!$B$35</f>
        <v>4.2295995476139233E-4</v>
      </c>
      <c r="X8" s="4">
        <f>X$5*'Calculations Etc'!$B$35</f>
        <v>4.2592009394078423E-4</v>
      </c>
      <c r="Y8" s="4">
        <f>Y$5*'Calculations Etc'!$B$35</f>
        <v>4.2891248502877131E-4</v>
      </c>
      <c r="Z8" s="4">
        <f>Z$5*'Calculations Etc'!$B$35</f>
        <v>4.3180888587952934E-4</v>
      </c>
      <c r="AA8" s="4">
        <f>AA$5*'Calculations Etc'!$B$35</f>
        <v>4.346213161842371E-4</v>
      </c>
      <c r="AB8" s="4">
        <f>AB$5*'Calculations Etc'!$B$35</f>
        <v>4.3738516584762658E-4</v>
      </c>
      <c r="AC8" s="4">
        <f>AC$5*'Calculations Etc'!$B$35</f>
        <v>4.4009529950606865E-4</v>
      </c>
      <c r="AD8" s="4">
        <f>AD$5*'Calculations Etc'!$B$35</f>
        <v>4.4291828949729077E-4</v>
      </c>
      <c r="AE8" s="4">
        <f>AE$5*'Calculations Etc'!$B$35</f>
        <v>4.4571397030404223E-4</v>
      </c>
      <c r="AF8" s="4">
        <f>AF$5*'Calculations Etc'!$B$35</f>
        <v>4.4849511189767665E-4</v>
      </c>
      <c r="AG8" s="4"/>
      <c r="AH8" s="4"/>
      <c r="AI8" s="4"/>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3"/>
  </sheetPr>
  <dimension ref="A1:AI10"/>
  <sheetViews>
    <sheetView tabSelected="1" workbookViewId="0">
      <selection activeCell="A5" sqref="A5"/>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'Calculations Etc'!E68</f>
        <v>1.2490429545241593E-3</v>
      </c>
      <c r="C2" s="4">
        <f>'Calculations Etc'!F68</f>
        <v>1.2479838852561889E-3</v>
      </c>
      <c r="D2" s="4">
        <f>'Calculations Etc'!G68</f>
        <v>1.2471665685815224E-3</v>
      </c>
      <c r="E2" s="4">
        <f>'Calculations Etc'!H68</f>
        <v>1.2466464519590526E-3</v>
      </c>
      <c r="F2" s="4">
        <f>'Calculations Etc'!I68</f>
        <v>1.2461776274382624E-3</v>
      </c>
      <c r="G2" s="4">
        <f>'Calculations Etc'!J68</f>
        <v>1.2458210503215087E-3</v>
      </c>
      <c r="H2" s="4">
        <f>'Calculations Etc'!K68</f>
        <v>1.2454261907779705E-3</v>
      </c>
      <c r="I2" s="4">
        <f>'Calculations Etc'!L68</f>
        <v>1.2450097660041024E-3</v>
      </c>
      <c r="J2" s="4">
        <f>'Calculations Etc'!M68</f>
        <v>1.2449523012062393E-3</v>
      </c>
      <c r="K2" s="4">
        <f>'Calculations Etc'!N68</f>
        <v>1.2448581170389291E-3</v>
      </c>
      <c r="L2" s="4">
        <f>'Calculations Etc'!O68</f>
        <v>1.244492708563932E-3</v>
      </c>
      <c r="M2" s="4">
        <f>'Calculations Etc'!P68</f>
        <v>1.2445150475500222E-3</v>
      </c>
      <c r="N2" s="4">
        <f>'Calculations Etc'!Q68</f>
        <v>1.244362963786191E-3</v>
      </c>
      <c r="O2" s="4">
        <f>'Calculations Etc'!R68</f>
        <v>1.2442462668418766E-3</v>
      </c>
      <c r="P2" s="4">
        <f>'Calculations Etc'!S68</f>
        <v>1.2440271982043711E-3</v>
      </c>
      <c r="Q2" s="4">
        <f>'Calculations Etc'!T68</f>
        <v>1.2439416368347936E-3</v>
      </c>
      <c r="R2" s="4">
        <f>'Calculations Etc'!U68</f>
        <v>1.2436776543099449E-3</v>
      </c>
      <c r="S2" s="4">
        <f>'Calculations Etc'!V68</f>
        <v>1.2434044966707469E-3</v>
      </c>
      <c r="T2" s="4">
        <f>'Calculations Etc'!W68</f>
        <v>1.2431106233009778E-3</v>
      </c>
      <c r="U2" s="4">
        <f>'Calculations Etc'!X68</f>
        <v>1.242818522097998E-3</v>
      </c>
      <c r="V2" s="4">
        <f>'Calculations Etc'!Y68</f>
        <v>1.2424141228640053E-3</v>
      </c>
      <c r="W2" s="4">
        <f>'Calculations Etc'!Z68</f>
        <v>1.2420321636298346E-3</v>
      </c>
      <c r="X2" s="4">
        <f>'Calculations Etc'!AA68</f>
        <v>1.241620319407161E-3</v>
      </c>
      <c r="Y2" s="4">
        <f>'Calculations Etc'!AB68</f>
        <v>1.2411620718582406E-3</v>
      </c>
      <c r="Z2" s="4">
        <f>'Calculations Etc'!AC68</f>
        <v>1.240669038843074E-3</v>
      </c>
      <c r="AA2" s="4">
        <f>'Calculations Etc'!AD68</f>
        <v>1.2401023941352315E-3</v>
      </c>
      <c r="AB2" s="4">
        <f>'Calculations Etc'!AE68</f>
        <v>1.2395514545691941E-3</v>
      </c>
      <c r="AC2" s="4">
        <f>'Calculations Etc'!AF68</f>
        <v>1.2389760811407262E-3</v>
      </c>
      <c r="AD2" s="4">
        <f>'Calculations Etc'!AG68</f>
        <v>1.2383487405617649E-3</v>
      </c>
      <c r="AE2" s="4">
        <f>'Calculations Etc'!AH68</f>
        <v>1.2375986561341948E-3</v>
      </c>
      <c r="AF2" s="4">
        <f>'Calculations Etc'!AI68</f>
        <v>1.236792153822779E-3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'Calculations Etc'!E69*10</f>
        <v>3.886892209485075E-3</v>
      </c>
      <c r="C5" s="35">
        <f>'Calculations Etc'!F69*10</f>
        <v>3.8835964956971157E-3</v>
      </c>
      <c r="D5" s="35">
        <f>'Calculations Etc'!G69*10</f>
        <v>3.8810530909215344E-3</v>
      </c>
      <c r="E5" s="35">
        <f>'Calculations Etc'!H69*10</f>
        <v>3.8794345419032004E-3</v>
      </c>
      <c r="F5" s="35">
        <f>'Calculations Etc'!I69*10</f>
        <v>3.8779756085887975E-3</v>
      </c>
      <c r="G5" s="35">
        <f>'Calculations Etc'!J69*10</f>
        <v>3.8768659775611615E-3</v>
      </c>
      <c r="H5" s="35">
        <f>'Calculations Etc'!K69*10</f>
        <v>3.8756372155893974E-3</v>
      </c>
      <c r="I5" s="35">
        <f>'Calculations Etc'!L69*10</f>
        <v>3.8743413448561114E-3</v>
      </c>
      <c r="J5" s="35">
        <f>'Calculations Etc'!M69*10</f>
        <v>3.8741625203614657E-3</v>
      </c>
      <c r="K5" s="35">
        <f>'Calculations Etc'!N69*10</f>
        <v>3.8738694289951123E-3</v>
      </c>
      <c r="L5" s="35">
        <f>'Calculations Etc'!O69*10</f>
        <v>3.8727323156960052E-3</v>
      </c>
      <c r="M5" s="35">
        <f>'Calculations Etc'!P69*10</f>
        <v>3.872801832305252E-3</v>
      </c>
      <c r="N5" s="35">
        <f>'Calculations Etc'!Q69*10</f>
        <v>3.8723285633958972E-3</v>
      </c>
      <c r="O5" s="35">
        <f>'Calculations Etc'!R69*10</f>
        <v>3.8719654146009874E-3</v>
      </c>
      <c r="P5" s="35">
        <f>'Calculations Etc'!S69*10</f>
        <v>3.8712836957078313E-3</v>
      </c>
      <c r="Q5" s="35">
        <f>'Calculations Etc'!T69*10</f>
        <v>3.8710174375942577E-3</v>
      </c>
      <c r="R5" s="35">
        <f>'Calculations Etc'!U69*10</f>
        <v>3.8701959513390751E-3</v>
      </c>
      <c r="S5" s="35">
        <f>'Calculations Etc'!V69*10</f>
        <v>3.8693459130790496E-3</v>
      </c>
      <c r="T5" s="35">
        <f>'Calculations Etc'!W69*10</f>
        <v>3.8684314096127021E-3</v>
      </c>
      <c r="U5" s="35">
        <f>'Calculations Etc'!X69*10</f>
        <v>3.867522420945714E-3</v>
      </c>
      <c r="V5" s="35">
        <f>'Calculations Etc'!Y69*10</f>
        <v>3.8662639724460568E-3</v>
      </c>
      <c r="W5" s="35">
        <f>'Calculations Etc'!Z69*10</f>
        <v>3.8650753548999097E-3</v>
      </c>
      <c r="X5" s="35">
        <f>'Calculations Etc'!AA69*10</f>
        <v>3.8637937383671607E-3</v>
      </c>
      <c r="Y5" s="35">
        <f>'Calculations Etc'!AB69*10</f>
        <v>3.8623677194928995E-3</v>
      </c>
      <c r="Z5" s="35">
        <f>'Calculations Etc'!AC69*10</f>
        <v>3.8608334518532407E-3</v>
      </c>
      <c r="AA5" s="35">
        <f>'Calculations Etc'!AD69*10</f>
        <v>3.8590701122559255E-3</v>
      </c>
      <c r="AB5" s="35">
        <f>'Calculations Etc'!AE69*10</f>
        <v>3.8573556454320505E-3</v>
      </c>
      <c r="AC5" s="35">
        <f>'Calculations Etc'!AF69*10</f>
        <v>3.8555651429608932E-3</v>
      </c>
      <c r="AD5" s="35">
        <f>'Calculations Etc'!AG69*10</f>
        <v>3.8536129241038665E-3</v>
      </c>
      <c r="AE5" s="35">
        <f>'Calculations Etc'!AH69*10</f>
        <v>3.8512787391125356E-3</v>
      </c>
      <c r="AF5" s="35">
        <f>'Calculations Etc'!AI69*10</f>
        <v>3.8487689875144671E-3</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1.1660676628455224E-2</v>
      </c>
      <c r="C8" s="4">
        <f>C$5*'Calculations Etc'!$B$35</f>
        <v>1.1650789487091346E-2</v>
      </c>
      <c r="D8" s="4">
        <f>D$5*'Calculations Etc'!$B$35</f>
        <v>1.1643159272764601E-2</v>
      </c>
      <c r="E8" s="4">
        <f>E$5*'Calculations Etc'!$B$35</f>
        <v>1.16383036257096E-2</v>
      </c>
      <c r="F8" s="4">
        <f>F$5*'Calculations Etc'!$B$35</f>
        <v>1.163392682576639E-2</v>
      </c>
      <c r="G8" s="4">
        <f>G$5*'Calculations Etc'!$B$35</f>
        <v>1.1630597932683484E-2</v>
      </c>
      <c r="H8" s="4">
        <f>H$5*'Calculations Etc'!$B$35</f>
        <v>1.1626911646768191E-2</v>
      </c>
      <c r="I8" s="4">
        <f>I$5*'Calculations Etc'!$B$35</f>
        <v>1.1623024034568333E-2</v>
      </c>
      <c r="J8" s="4">
        <f>J$5*'Calculations Etc'!$B$35</f>
        <v>1.1622487561084395E-2</v>
      </c>
      <c r="K8" s="4">
        <f>K$5*'Calculations Etc'!$B$35</f>
        <v>1.1621608286985335E-2</v>
      </c>
      <c r="L8" s="4">
        <f>L$5*'Calculations Etc'!$B$35</f>
        <v>1.1618196947088015E-2</v>
      </c>
      <c r="M8" s="4">
        <f>M$5*'Calculations Etc'!$B$35</f>
        <v>1.1618405496915755E-2</v>
      </c>
      <c r="N8" s="4">
        <f>N$5*'Calculations Etc'!$B$35</f>
        <v>1.161698569018769E-2</v>
      </c>
      <c r="O8" s="4">
        <f>O$5*'Calculations Etc'!$B$35</f>
        <v>1.1615896243802961E-2</v>
      </c>
      <c r="P8" s="4">
        <f>P$5*'Calculations Etc'!$B$35</f>
        <v>1.1613851087123492E-2</v>
      </c>
      <c r="Q8" s="4">
        <f>Q$5*'Calculations Etc'!$B$35</f>
        <v>1.1613052312782772E-2</v>
      </c>
      <c r="R8" s="4">
        <f>R$5*'Calculations Etc'!$B$35</f>
        <v>1.1610587854017224E-2</v>
      </c>
      <c r="S8" s="4">
        <f>S$5*'Calculations Etc'!$B$35</f>
        <v>1.1608037739237147E-2</v>
      </c>
      <c r="T8" s="4">
        <f>T$5*'Calculations Etc'!$B$35</f>
        <v>1.1605294228838105E-2</v>
      </c>
      <c r="U8" s="4">
        <f>U$5*'Calculations Etc'!$B$35</f>
        <v>1.160256726283714E-2</v>
      </c>
      <c r="V8" s="4">
        <f>V$5*'Calculations Etc'!$B$35</f>
        <v>1.159879191733817E-2</v>
      </c>
      <c r="W8" s="4">
        <f>W$5*'Calculations Etc'!$B$35</f>
        <v>1.1595226064699728E-2</v>
      </c>
      <c r="X8" s="4">
        <f>X$5*'Calculations Etc'!$B$35</f>
        <v>1.1591381215101481E-2</v>
      </c>
      <c r="Y8" s="4">
        <f>Y$5*'Calculations Etc'!$B$35</f>
        <v>1.1587103158478697E-2</v>
      </c>
      <c r="Z8" s="4">
        <f>Z$5*'Calculations Etc'!$B$35</f>
        <v>1.1582500355559721E-2</v>
      </c>
      <c r="AA8" s="4">
        <f>AA$5*'Calculations Etc'!$B$35</f>
        <v>1.1577210336767774E-2</v>
      </c>
      <c r="AB8" s="4">
        <f>AB$5*'Calculations Etc'!$B$35</f>
        <v>1.1572066936296151E-2</v>
      </c>
      <c r="AC8" s="4">
        <f>AC$5*'Calculations Etc'!$B$35</f>
        <v>1.1566695428882678E-2</v>
      </c>
      <c r="AD8" s="4">
        <f>AD$5*'Calculations Etc'!$B$35</f>
        <v>1.1560838772311599E-2</v>
      </c>
      <c r="AE8" s="4">
        <f>AE$5*'Calculations Etc'!$B$35</f>
        <v>1.1553836217337606E-2</v>
      </c>
      <c r="AF8" s="4">
        <f>AF$5*'Calculations Etc'!$B$35</f>
        <v>1.15463069625434E-2</v>
      </c>
      <c r="AG8" s="4"/>
      <c r="AH8" s="4"/>
      <c r="AI8" s="4"/>
    </row>
    <row r="10" spans="1:35">
      <c r="B10" s="58"/>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3"/>
  </sheetPr>
  <dimension ref="A1:AI12"/>
  <sheetViews>
    <sheetView workbookViewId="0">
      <selection activeCell="B5" sqref="B5"/>
    </sheetView>
  </sheetViews>
  <sheetFormatPr defaultRowHeight="14.5"/>
  <cols>
    <col min="1" max="1" width="31.08984375" customWidth="1"/>
    <col min="3" max="3" width="10.7265625" bestFit="1" customWidth="1"/>
    <col min="6" max="6" width="10.7265625" bestFit="1"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1.1213005219530657E-2</v>
      </c>
      <c r="C2" s="4">
        <f>C$5/(1-'Calculations Etc'!$B$17)</f>
        <v>1.1285732577592732E-2</v>
      </c>
      <c r="D2" s="4">
        <f>D$5/(1-'Calculations Etc'!$B$17)</f>
        <v>1.1358932316426948E-2</v>
      </c>
      <c r="E2" s="4">
        <f>E$5/(1-'Calculations Etc'!$B$17)</f>
        <v>1.1432610862982587E-2</v>
      </c>
      <c r="F2" s="4">
        <f>F$5/(1-'Calculations Etc'!$B$17)</f>
        <v>1.150676179031037E-2</v>
      </c>
      <c r="G2" s="4">
        <f>G$5/(1-'Calculations Etc'!$B$17)</f>
        <v>1.1581394738834218E-2</v>
      </c>
      <c r="H2" s="4">
        <f>H$5/(1-'Calculations Etc'!$B$17)</f>
        <v>1.1656512922028765E-2</v>
      </c>
      <c r="I2" s="4">
        <f>I$5/(1-'Calculations Etc'!$B$17)</f>
        <v>1.1732119553368661E-2</v>
      </c>
      <c r="J2" s="4">
        <f>J$5/(1-'Calculations Etc'!$B$17)</f>
        <v>1.1808214632853897E-2</v>
      </c>
      <c r="K2" s="4">
        <f>K$5/(1-'Calculations Etc'!$B$17)</f>
        <v>1.188480458743376E-2</v>
      </c>
      <c r="L2" s="4">
        <f>L$5/(1-'Calculations Etc'!$B$17)</f>
        <v>1.1961889417108251E-2</v>
      </c>
      <c r="M2" s="4">
        <f>M$5/(1-'Calculations Etc'!$B$17)</f>
        <v>1.2039475548826646E-2</v>
      </c>
      <c r="N2" s="4">
        <f>N$5/(1-'Calculations Etc'!$B$17)</f>
        <v>1.2117562982588948E-2</v>
      </c>
      <c r="O2" s="4">
        <f>O$5/(1-'Calculations Etc'!$B$17)</f>
        <v>1.2196158145344435E-2</v>
      </c>
      <c r="P2" s="4">
        <f>P$5/(1-'Calculations Etc'!$B$17)</f>
        <v>1.2275264250567752E-2</v>
      </c>
      <c r="Q2" s="4">
        <f>Q$5/(1-'Calculations Etc'!$B$17)</f>
        <v>1.2354884511733534E-2</v>
      </c>
      <c r="R2" s="4">
        <f>R$5/(1-'Calculations Etc'!$B$17)</f>
        <v>1.2435018928841786E-2</v>
      </c>
      <c r="S2" s="4">
        <f>S$5/(1-'Calculations Etc'!$B$17)</f>
        <v>1.2515673928841786E-2</v>
      </c>
      <c r="T2" s="4">
        <f>T$5/(1-'Calculations Etc'!$B$17)</f>
        <v>1.2596849511733533E-2</v>
      </c>
      <c r="U2" s="4">
        <f>U$5/(1-'Calculations Etc'!$B$17)</f>
        <v>1.2678555317940952E-2</v>
      </c>
      <c r="V2" s="4">
        <f>V$5/(1-'Calculations Etc'!$B$17)</f>
        <v>1.2760788133989403E-2</v>
      </c>
      <c r="W2" s="4">
        <f>W$5/(1-'Calculations Etc'!$B$17)</f>
        <v>1.2843557600302801E-2</v>
      </c>
      <c r="X2" s="4">
        <f>X$5/(1-'Calculations Etc'!$B$17)</f>
        <v>1.2926860503406511E-2</v>
      </c>
      <c r="Y2" s="4">
        <f>Y$5/(1-'Calculations Etc'!$B$17)</f>
        <v>1.3010706483724453E-2</v>
      </c>
      <c r="Z2" s="4">
        <f>Z$5/(1-'Calculations Etc'!$B$17)</f>
        <v>1.3095095541256624E-2</v>
      </c>
      <c r="AA2" s="4">
        <f>AA$5/(1-'Calculations Etc'!$B$17)</f>
        <v>1.3180030889477667E-2</v>
      </c>
      <c r="AB2" s="4">
        <f>AB$5/(1-'Calculations Etc'!$B$17)</f>
        <v>1.3265515741862226E-2</v>
      </c>
      <c r="AC2" s="4">
        <f>AC$5/(1-'Calculations Etc'!$B$17)</f>
        <v>1.3351556525359576E-2</v>
      </c>
      <c r="AD2" s="4">
        <f>AD$5/(1-'Calculations Etc'!$B$17)</f>
        <v>1.343815645344436E-2</v>
      </c>
      <c r="AE2" s="4">
        <f>AE$5/(1-'Calculations Etc'!$B$17)</f>
        <v>1.3525318739591218E-2</v>
      </c>
      <c r="AF2" s="4">
        <f>AF$5/(1-'Calculations Etc'!$B$17)</f>
        <v>1.361304338380015E-2</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INDEX('AEO 7'!$C$51:$AJ$51,MATCH(B$1,'AEO 7'!$C$1:$AJ$1,0))/10^3</f>
        <v>3.4893709999999998E-3</v>
      </c>
      <c r="C5" s="35">
        <f>INDEX('AEO 7'!$C$51:$AJ$51,MATCH(C$1,'AEO 7'!$C$1:$AJ$1,0))/10^3</f>
        <v>3.5120030000000001E-3</v>
      </c>
      <c r="D5" s="35">
        <f>INDEX('AEO 7'!$C$51:$AJ$51,MATCH(D$1,'AEO 7'!$C$1:$AJ$1,0))/10^3</f>
        <v>3.5347819999999998E-3</v>
      </c>
      <c r="E5" s="35">
        <f>INDEX('AEO 7'!$C$51:$AJ$51,MATCH(E$1,'AEO 7'!$C$1:$AJ$1,0))/10^3</f>
        <v>3.55771E-3</v>
      </c>
      <c r="F5" s="35">
        <f>INDEX('AEO 7'!$C$51:$AJ$51,MATCH(F$1,'AEO 7'!$C$1:$AJ$1,0))/10^3</f>
        <v>3.580785E-3</v>
      </c>
      <c r="G5" s="35">
        <f>INDEX('AEO 7'!$C$51:$AJ$51,MATCH(G$1,'AEO 7'!$C$1:$AJ$1,0))/10^3</f>
        <v>3.6040100000000004E-3</v>
      </c>
      <c r="H5" s="35">
        <f>INDEX('AEO 7'!$C$51:$AJ$51,MATCH(H$1,'AEO 7'!$C$1:$AJ$1,0))/10^3</f>
        <v>3.6273859999999998E-3</v>
      </c>
      <c r="I5" s="35">
        <f>INDEX('AEO 7'!$C$51:$AJ$51,MATCH(I$1,'AEO 7'!$C$1:$AJ$1,0))/10^3</f>
        <v>3.6509140000000003E-3</v>
      </c>
      <c r="J5" s="35">
        <f>INDEX('AEO 7'!$C$51:$AJ$51,MATCH(J$1,'AEO 7'!$C$1:$AJ$1,0))/10^3</f>
        <v>3.6745939999999998E-3</v>
      </c>
      <c r="K5" s="35">
        <f>INDEX('AEO 7'!$C$51:$AJ$51,MATCH(K$1,'AEO 7'!$C$1:$AJ$1,0))/10^3</f>
        <v>3.6984279999999997E-3</v>
      </c>
      <c r="L5" s="35">
        <f>INDEX('AEO 7'!$C$51:$AJ$51,MATCH(L$1,'AEO 7'!$C$1:$AJ$1,0))/10^3</f>
        <v>3.7224160000000001E-3</v>
      </c>
      <c r="M5" s="35">
        <f>INDEX('AEO 7'!$C$51:$AJ$51,MATCH(M$1,'AEO 7'!$C$1:$AJ$1,0))/10^3</f>
        <v>3.7465599999999999E-3</v>
      </c>
      <c r="N5" s="35">
        <f>INDEX('AEO 7'!$C$51:$AJ$51,MATCH(N$1,'AEO 7'!$C$1:$AJ$1,0))/10^3</f>
        <v>3.77086E-3</v>
      </c>
      <c r="O5" s="35">
        <f>INDEX('AEO 7'!$C$51:$AJ$51,MATCH(O$1,'AEO 7'!$C$1:$AJ$1,0))/10^3</f>
        <v>3.7953179999999998E-3</v>
      </c>
      <c r="P5" s="35">
        <f>INDEX('AEO 7'!$C$51:$AJ$51,MATCH(P$1,'AEO 7'!$C$1:$AJ$1,0))/10^3</f>
        <v>3.819935E-3</v>
      </c>
      <c r="Q5" s="35">
        <f>INDEX('AEO 7'!$C$51:$AJ$51,MATCH(Q$1,'AEO 7'!$C$1:$AJ$1,0))/10^3</f>
        <v>3.8447119999999997E-3</v>
      </c>
      <c r="R5" s="35">
        <f>INDEX('AEO 7'!$C$51:$AJ$51,MATCH(R$1,'AEO 7'!$C$1:$AJ$1,0))/10^3</f>
        <v>3.8696489999999997E-3</v>
      </c>
      <c r="S5" s="35">
        <f>INDEX('AEO 7'!$C$51:$AJ$51,MATCH(S$1,'AEO 7'!$C$1:$AJ$1,0))/10^3</f>
        <v>3.894748E-3</v>
      </c>
      <c r="T5" s="35">
        <f>INDEX('AEO 7'!$C$51:$AJ$51,MATCH(T$1,'AEO 7'!$C$1:$AJ$1,0))/10^3</f>
        <v>3.9200089999999995E-3</v>
      </c>
      <c r="U5" s="35">
        <f>INDEX('AEO 7'!$C$51:$AJ$51,MATCH(U$1,'AEO 7'!$C$1:$AJ$1,0))/10^3</f>
        <v>3.9454349999999997E-3</v>
      </c>
      <c r="V5" s="35">
        <f>INDEX('AEO 7'!$C$51:$AJ$51,MATCH(V$1,'AEO 7'!$C$1:$AJ$1,0))/10^3</f>
        <v>3.9710250000000004E-3</v>
      </c>
      <c r="W5" s="35">
        <f>INDEX('AEO 7'!$C$51:$AJ$51,MATCH(W$1,'AEO 7'!$C$1:$AJ$1,0))/10^3</f>
        <v>3.9967819999999999E-3</v>
      </c>
      <c r="X5" s="35">
        <f>INDEX('AEO 7'!$C$51:$AJ$51,MATCH(X$1,'AEO 7'!$C$1:$AJ$1,0))/10^3</f>
        <v>4.0227050000000006E-3</v>
      </c>
      <c r="Y5" s="35">
        <f>INDEX('AEO 7'!$C$51:$AJ$51,MATCH(Y$1,'AEO 7'!$C$1:$AJ$1,0))/10^3</f>
        <v>4.0487970000000007E-3</v>
      </c>
      <c r="Z5" s="35">
        <f>INDEX('AEO 7'!$C$51:$AJ$51,MATCH(Z$1,'AEO 7'!$C$1:$AJ$1,0))/10^3</f>
        <v>4.0750580000000003E-3</v>
      </c>
      <c r="AA5" s="35">
        <f>INDEX('AEO 7'!$C$51:$AJ$51,MATCH(AA$1,'AEO 7'!$C$1:$AJ$1,0))/10^3</f>
        <v>4.1014889999999998E-3</v>
      </c>
      <c r="AB5" s="35">
        <f>INDEX('AEO 7'!$C$51:$AJ$51,MATCH(AB$1,'AEO 7'!$C$1:$AJ$1,0))/10^3</f>
        <v>4.1280910000000004E-3</v>
      </c>
      <c r="AC5" s="35">
        <f>INDEX('AEO 7'!$C$51:$AJ$51,MATCH(AC$1,'AEO 7'!$C$1:$AJ$1,0))/10^3</f>
        <v>4.1548660000000001E-3</v>
      </c>
      <c r="AD5" s="35">
        <f>INDEX('AEO 7'!$C$51:$AJ$51,MATCH(AD$1,'AEO 7'!$C$1:$AJ$1,0))/10^3</f>
        <v>4.1818150000000002E-3</v>
      </c>
      <c r="AE5" s="35">
        <f>INDEX('AEO 7'!$C$51:$AJ$51,MATCH(AE$1,'AEO 7'!$C$1:$AJ$1,0))/10^3</f>
        <v>4.2089390000000001E-3</v>
      </c>
      <c r="AF5" s="35">
        <f>INDEX('AEO 7'!$C$51:$AJ$51,MATCH(AF$1,'AEO 7'!$C$1:$AJ$1,0))/10^3</f>
        <v>4.2362379999999998E-3</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1.0468112999999998E-2</v>
      </c>
      <c r="C8" s="4">
        <f>C$5*'Calculations Etc'!$B$35</f>
        <v>1.0536008999999999E-2</v>
      </c>
      <c r="D8" s="4">
        <f>D$5*'Calculations Etc'!$B$35</f>
        <v>1.0604345999999997E-2</v>
      </c>
      <c r="E8" s="4">
        <f>E$5*'Calculations Etc'!$B$35</f>
        <v>1.0673129999999998E-2</v>
      </c>
      <c r="F8" s="4">
        <f>F$5*'Calculations Etc'!$B$35</f>
        <v>1.0742354999999999E-2</v>
      </c>
      <c r="G8" s="4">
        <f>G$5*'Calculations Etc'!$B$35</f>
        <v>1.081203E-2</v>
      </c>
      <c r="H8" s="4">
        <f>H$5*'Calculations Etc'!$B$35</f>
        <v>1.0882157999999998E-2</v>
      </c>
      <c r="I8" s="4">
        <f>I$5*'Calculations Etc'!$B$35</f>
        <v>1.0952742E-2</v>
      </c>
      <c r="J8" s="4">
        <f>J$5*'Calculations Etc'!$B$35</f>
        <v>1.1023781999999998E-2</v>
      </c>
      <c r="K8" s="4">
        <f>K$5*'Calculations Etc'!$B$35</f>
        <v>1.1095283999999997E-2</v>
      </c>
      <c r="L8" s="4">
        <f>L$5*'Calculations Etc'!$B$35</f>
        <v>1.1167247999999999E-2</v>
      </c>
      <c r="M8" s="4">
        <f>M$5*'Calculations Etc'!$B$35</f>
        <v>1.1239679999999998E-2</v>
      </c>
      <c r="N8" s="4">
        <f>N$5*'Calculations Etc'!$B$35</f>
        <v>1.1312579999999999E-2</v>
      </c>
      <c r="O8" s="4">
        <f>O$5*'Calculations Etc'!$B$35</f>
        <v>1.1385953999999998E-2</v>
      </c>
      <c r="P8" s="4">
        <f>P$5*'Calculations Etc'!$B$35</f>
        <v>1.1459804999999998E-2</v>
      </c>
      <c r="Q8" s="4">
        <f>Q$5*'Calculations Etc'!$B$35</f>
        <v>1.1534135999999997E-2</v>
      </c>
      <c r="R8" s="4">
        <f>R$5*'Calculations Etc'!$B$35</f>
        <v>1.1608946999999998E-2</v>
      </c>
      <c r="S8" s="4">
        <f>S$5*'Calculations Etc'!$B$35</f>
        <v>1.1684243999999998E-2</v>
      </c>
      <c r="T8" s="4">
        <f>T$5*'Calculations Etc'!$B$35</f>
        <v>1.1760026999999996E-2</v>
      </c>
      <c r="U8" s="4">
        <f>U$5*'Calculations Etc'!$B$35</f>
        <v>1.1836304999999997E-2</v>
      </c>
      <c r="V8" s="4">
        <f>V$5*'Calculations Etc'!$B$35</f>
        <v>1.1913074999999999E-2</v>
      </c>
      <c r="W8" s="4">
        <f>W$5*'Calculations Etc'!$B$35</f>
        <v>1.1990345999999997E-2</v>
      </c>
      <c r="X8" s="4">
        <f>X$5*'Calculations Etc'!$B$35</f>
        <v>1.2068114999999999E-2</v>
      </c>
      <c r="Y8" s="4">
        <f>Y$5*'Calculations Etc'!$B$35</f>
        <v>1.2146390999999999E-2</v>
      </c>
      <c r="Z8" s="4">
        <f>Z$5*'Calculations Etc'!$B$35</f>
        <v>1.2225173999999998E-2</v>
      </c>
      <c r="AA8" s="4">
        <f>AA$5*'Calculations Etc'!$B$35</f>
        <v>1.2304466999999998E-2</v>
      </c>
      <c r="AB8" s="4">
        <f>AB$5*'Calculations Etc'!$B$35</f>
        <v>1.2384272999999999E-2</v>
      </c>
      <c r="AC8" s="4">
        <f>AC$5*'Calculations Etc'!$B$35</f>
        <v>1.2464597999999999E-2</v>
      </c>
      <c r="AD8" s="4">
        <f>AD$5*'Calculations Etc'!$B$35</f>
        <v>1.2545444999999999E-2</v>
      </c>
      <c r="AE8" s="4">
        <f>AE$5*'Calculations Etc'!$B$35</f>
        <v>1.2626816999999999E-2</v>
      </c>
      <c r="AF8" s="4">
        <f>AF$5*'Calculations Etc'!$B$35</f>
        <v>1.2708713999999998E-2</v>
      </c>
      <c r="AG8" s="4"/>
      <c r="AH8" s="4"/>
      <c r="AI8" s="4"/>
    </row>
    <row r="11" spans="1:35">
      <c r="B11" s="4"/>
    </row>
    <row r="12" spans="1:35">
      <c r="D12" s="1"/>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3"/>
  </sheetPr>
  <dimension ref="A1:AJ9"/>
  <sheetViews>
    <sheetView workbookViewId="0">
      <selection activeCell="B4" sqref="B4"/>
    </sheetView>
  </sheetViews>
  <sheetFormatPr defaultRowHeight="14.5"/>
  <cols>
    <col min="1" max="1" width="31.08984375" customWidth="1"/>
    <col min="2" max="2" width="11.6328125" bestFit="1"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 t="array" ref="B2:B8">TRANSPOSE('SYFAFE-passenger'!B6:H6)</f>
        <v>3.2293482418666772E-5</v>
      </c>
      <c r="C2" s="4">
        <f>B2</f>
        <v>3.2293482418666772E-5</v>
      </c>
      <c r="D2" s="4">
        <f t="shared" ref="D2:AF8" si="0">C2</f>
        <v>3.2293482418666772E-5</v>
      </c>
      <c r="E2" s="4">
        <f t="shared" si="0"/>
        <v>3.2293482418666772E-5</v>
      </c>
      <c r="F2" s="4">
        <f t="shared" si="0"/>
        <v>3.2293482418666772E-5</v>
      </c>
      <c r="G2" s="4">
        <f t="shared" si="0"/>
        <v>3.2293482418666772E-5</v>
      </c>
      <c r="H2" s="4">
        <f t="shared" si="0"/>
        <v>3.2293482418666772E-5</v>
      </c>
      <c r="I2" s="4">
        <f t="shared" si="0"/>
        <v>3.2293482418666772E-5</v>
      </c>
      <c r="J2" s="4">
        <f t="shared" si="0"/>
        <v>3.2293482418666772E-5</v>
      </c>
      <c r="K2" s="4">
        <f t="shared" si="0"/>
        <v>3.2293482418666772E-5</v>
      </c>
      <c r="L2" s="4">
        <f t="shared" si="0"/>
        <v>3.2293482418666772E-5</v>
      </c>
      <c r="M2" s="4">
        <f t="shared" si="0"/>
        <v>3.2293482418666772E-5</v>
      </c>
      <c r="N2" s="4">
        <f t="shared" si="0"/>
        <v>3.2293482418666772E-5</v>
      </c>
      <c r="O2" s="4">
        <f t="shared" si="0"/>
        <v>3.2293482418666772E-5</v>
      </c>
      <c r="P2" s="4">
        <f t="shared" si="0"/>
        <v>3.2293482418666772E-5</v>
      </c>
      <c r="Q2" s="4">
        <f t="shared" si="0"/>
        <v>3.2293482418666772E-5</v>
      </c>
      <c r="R2" s="4">
        <f t="shared" si="0"/>
        <v>3.2293482418666772E-5</v>
      </c>
      <c r="S2" s="4">
        <f t="shared" si="0"/>
        <v>3.2293482418666772E-5</v>
      </c>
      <c r="T2" s="4">
        <f t="shared" si="0"/>
        <v>3.2293482418666772E-5</v>
      </c>
      <c r="U2" s="4">
        <f t="shared" si="0"/>
        <v>3.2293482418666772E-5</v>
      </c>
      <c r="V2" s="4">
        <f t="shared" si="0"/>
        <v>3.2293482418666772E-5</v>
      </c>
      <c r="W2" s="4">
        <f t="shared" si="0"/>
        <v>3.2293482418666772E-5</v>
      </c>
      <c r="X2" s="4">
        <f t="shared" si="0"/>
        <v>3.2293482418666772E-5</v>
      </c>
      <c r="Y2" s="4">
        <f t="shared" si="0"/>
        <v>3.2293482418666772E-5</v>
      </c>
      <c r="Z2" s="4">
        <f t="shared" si="0"/>
        <v>3.2293482418666772E-5</v>
      </c>
      <c r="AA2" s="4">
        <f t="shared" si="0"/>
        <v>3.2293482418666772E-5</v>
      </c>
      <c r="AB2" s="4">
        <f t="shared" si="0"/>
        <v>3.2293482418666772E-5</v>
      </c>
      <c r="AC2" s="4">
        <f t="shared" si="0"/>
        <v>3.2293482418666772E-5</v>
      </c>
      <c r="AD2" s="4">
        <f t="shared" si="0"/>
        <v>3.2293482418666772E-5</v>
      </c>
      <c r="AE2" s="4">
        <f t="shared" si="0"/>
        <v>3.2293482418666772E-5</v>
      </c>
      <c r="AF2" s="4">
        <f t="shared" si="0"/>
        <v>3.2293482418666772E-5</v>
      </c>
      <c r="AG2" s="4"/>
      <c r="AH2" s="4"/>
      <c r="AI2" s="4"/>
    </row>
    <row r="3" spans="1:36">
      <c r="A3" t="s">
        <v>113</v>
      </c>
      <c r="B3">
        <v>0</v>
      </c>
      <c r="C3" s="4">
        <f t="shared" ref="C3:R8" si="1">B3</f>
        <v>0</v>
      </c>
      <c r="D3" s="4">
        <f t="shared" si="1"/>
        <v>0</v>
      </c>
      <c r="E3" s="4">
        <f t="shared" si="1"/>
        <v>0</v>
      </c>
      <c r="F3" s="4">
        <f t="shared" si="1"/>
        <v>0</v>
      </c>
      <c r="G3" s="4">
        <f t="shared" si="1"/>
        <v>0</v>
      </c>
      <c r="H3" s="4">
        <f t="shared" si="1"/>
        <v>0</v>
      </c>
      <c r="I3" s="4">
        <f t="shared" si="1"/>
        <v>0</v>
      </c>
      <c r="J3" s="4">
        <f t="shared" si="1"/>
        <v>0</v>
      </c>
      <c r="K3" s="4">
        <f t="shared" si="1"/>
        <v>0</v>
      </c>
      <c r="L3" s="4">
        <f t="shared" si="1"/>
        <v>0</v>
      </c>
      <c r="M3" s="4">
        <f t="shared" si="1"/>
        <v>0</v>
      </c>
      <c r="N3" s="4">
        <f t="shared" si="1"/>
        <v>0</v>
      </c>
      <c r="O3" s="4">
        <f t="shared" si="1"/>
        <v>0</v>
      </c>
      <c r="P3" s="4">
        <f t="shared" si="1"/>
        <v>0</v>
      </c>
      <c r="Q3" s="4">
        <f t="shared" si="1"/>
        <v>0</v>
      </c>
      <c r="R3" s="4">
        <f t="shared" si="1"/>
        <v>0</v>
      </c>
      <c r="S3" s="4">
        <f t="shared" si="0"/>
        <v>0</v>
      </c>
      <c r="T3" s="4">
        <f t="shared" si="0"/>
        <v>0</v>
      </c>
      <c r="U3" s="4">
        <f t="shared" si="0"/>
        <v>0</v>
      </c>
      <c r="V3" s="4">
        <f t="shared" si="0"/>
        <v>0</v>
      </c>
      <c r="W3" s="4">
        <f t="shared" si="0"/>
        <v>0</v>
      </c>
      <c r="X3" s="4">
        <f t="shared" si="0"/>
        <v>0</v>
      </c>
      <c r="Y3" s="4">
        <f t="shared" si="0"/>
        <v>0</v>
      </c>
      <c r="Z3" s="4">
        <f t="shared" si="0"/>
        <v>0</v>
      </c>
      <c r="AA3" s="4">
        <f t="shared" si="0"/>
        <v>0</v>
      </c>
      <c r="AB3" s="4">
        <f t="shared" si="0"/>
        <v>0</v>
      </c>
      <c r="AC3" s="4">
        <f t="shared" si="0"/>
        <v>0</v>
      </c>
      <c r="AD3" s="4">
        <f t="shared" si="0"/>
        <v>0</v>
      </c>
      <c r="AE3" s="4">
        <f t="shared" si="0"/>
        <v>0</v>
      </c>
      <c r="AF3" s="4">
        <f t="shared" si="0"/>
        <v>0</v>
      </c>
    </row>
    <row r="4" spans="1:36">
      <c r="A4" t="s">
        <v>114</v>
      </c>
      <c r="B4" s="4">
        <v>1.0049397002369564E-5</v>
      </c>
      <c r="C4" s="4">
        <f t="shared" si="1"/>
        <v>1.0049397002369564E-5</v>
      </c>
      <c r="D4" s="4">
        <f t="shared" si="0"/>
        <v>1.0049397002369564E-5</v>
      </c>
      <c r="E4" s="4">
        <f t="shared" si="0"/>
        <v>1.0049397002369564E-5</v>
      </c>
      <c r="F4" s="4">
        <f t="shared" si="0"/>
        <v>1.0049397002369564E-5</v>
      </c>
      <c r="G4" s="4">
        <f t="shared" si="0"/>
        <v>1.0049397002369564E-5</v>
      </c>
      <c r="H4" s="4">
        <f t="shared" si="0"/>
        <v>1.0049397002369564E-5</v>
      </c>
      <c r="I4" s="4">
        <f t="shared" si="0"/>
        <v>1.0049397002369564E-5</v>
      </c>
      <c r="J4" s="4">
        <f t="shared" si="0"/>
        <v>1.0049397002369564E-5</v>
      </c>
      <c r="K4" s="4">
        <f t="shared" si="0"/>
        <v>1.0049397002369564E-5</v>
      </c>
      <c r="L4" s="4">
        <f t="shared" si="0"/>
        <v>1.0049397002369564E-5</v>
      </c>
      <c r="M4" s="4">
        <f t="shared" si="0"/>
        <v>1.0049397002369564E-5</v>
      </c>
      <c r="N4" s="4">
        <f t="shared" si="0"/>
        <v>1.0049397002369564E-5</v>
      </c>
      <c r="O4" s="4">
        <f t="shared" si="0"/>
        <v>1.0049397002369564E-5</v>
      </c>
      <c r="P4" s="4">
        <f t="shared" si="0"/>
        <v>1.0049397002369564E-5</v>
      </c>
      <c r="Q4" s="4">
        <f t="shared" si="0"/>
        <v>1.0049397002369564E-5</v>
      </c>
      <c r="R4" s="4">
        <f t="shared" si="0"/>
        <v>1.0049397002369564E-5</v>
      </c>
      <c r="S4" s="4">
        <f t="shared" si="0"/>
        <v>1.0049397002369564E-5</v>
      </c>
      <c r="T4" s="4">
        <f t="shared" si="0"/>
        <v>1.0049397002369564E-5</v>
      </c>
      <c r="U4" s="4">
        <f t="shared" si="0"/>
        <v>1.0049397002369564E-5</v>
      </c>
      <c r="V4" s="4">
        <f t="shared" si="0"/>
        <v>1.0049397002369564E-5</v>
      </c>
      <c r="W4" s="4">
        <f t="shared" si="0"/>
        <v>1.0049397002369564E-5</v>
      </c>
      <c r="X4" s="4">
        <f t="shared" si="0"/>
        <v>1.0049397002369564E-5</v>
      </c>
      <c r="Y4" s="4">
        <f t="shared" si="0"/>
        <v>1.0049397002369564E-5</v>
      </c>
      <c r="Z4" s="4">
        <f t="shared" si="0"/>
        <v>1.0049397002369564E-5</v>
      </c>
      <c r="AA4" s="4">
        <f t="shared" si="0"/>
        <v>1.0049397002369564E-5</v>
      </c>
      <c r="AB4" s="4">
        <f t="shared" si="0"/>
        <v>1.0049397002369564E-5</v>
      </c>
      <c r="AC4" s="4">
        <f t="shared" si="0"/>
        <v>1.0049397002369564E-5</v>
      </c>
      <c r="AD4" s="4">
        <f t="shared" si="0"/>
        <v>1.0049397002369564E-5</v>
      </c>
      <c r="AE4" s="4">
        <f t="shared" si="0"/>
        <v>1.0049397002369564E-5</v>
      </c>
      <c r="AF4" s="4">
        <f t="shared" si="0"/>
        <v>1.0049397002369564E-5</v>
      </c>
    </row>
    <row r="5" spans="1:36">
      <c r="A5" t="s">
        <v>115</v>
      </c>
      <c r="B5" s="4">
        <v>1.0049397002369565E-5</v>
      </c>
      <c r="C5" s="4">
        <f t="shared" si="1"/>
        <v>1.0049397002369565E-5</v>
      </c>
      <c r="D5" s="4">
        <f t="shared" si="0"/>
        <v>1.0049397002369565E-5</v>
      </c>
      <c r="E5" s="4">
        <f t="shared" si="0"/>
        <v>1.0049397002369565E-5</v>
      </c>
      <c r="F5" s="4">
        <f t="shared" si="0"/>
        <v>1.0049397002369565E-5</v>
      </c>
      <c r="G5" s="4">
        <f t="shared" si="0"/>
        <v>1.0049397002369565E-5</v>
      </c>
      <c r="H5" s="4">
        <f t="shared" si="0"/>
        <v>1.0049397002369565E-5</v>
      </c>
      <c r="I5" s="4">
        <f t="shared" si="0"/>
        <v>1.0049397002369565E-5</v>
      </c>
      <c r="J5" s="4">
        <f t="shared" si="0"/>
        <v>1.0049397002369565E-5</v>
      </c>
      <c r="K5" s="4">
        <f t="shared" si="0"/>
        <v>1.0049397002369565E-5</v>
      </c>
      <c r="L5" s="4">
        <f t="shared" si="0"/>
        <v>1.0049397002369565E-5</v>
      </c>
      <c r="M5" s="4">
        <f t="shared" si="0"/>
        <v>1.0049397002369565E-5</v>
      </c>
      <c r="N5" s="4">
        <f t="shared" si="0"/>
        <v>1.0049397002369565E-5</v>
      </c>
      <c r="O5" s="4">
        <f t="shared" si="0"/>
        <v>1.0049397002369565E-5</v>
      </c>
      <c r="P5" s="4">
        <f t="shared" si="0"/>
        <v>1.0049397002369565E-5</v>
      </c>
      <c r="Q5" s="4">
        <f t="shared" si="0"/>
        <v>1.0049397002369565E-5</v>
      </c>
      <c r="R5" s="4">
        <f t="shared" si="0"/>
        <v>1.0049397002369565E-5</v>
      </c>
      <c r="S5" s="4">
        <f t="shared" si="0"/>
        <v>1.0049397002369565E-5</v>
      </c>
      <c r="T5" s="4">
        <f t="shared" si="0"/>
        <v>1.0049397002369565E-5</v>
      </c>
      <c r="U5" s="4">
        <f t="shared" si="0"/>
        <v>1.0049397002369565E-5</v>
      </c>
      <c r="V5" s="4">
        <f t="shared" si="0"/>
        <v>1.0049397002369565E-5</v>
      </c>
      <c r="W5" s="4">
        <f t="shared" si="0"/>
        <v>1.0049397002369565E-5</v>
      </c>
      <c r="X5" s="4">
        <f t="shared" si="0"/>
        <v>1.0049397002369565E-5</v>
      </c>
      <c r="Y5" s="4">
        <f t="shared" si="0"/>
        <v>1.0049397002369565E-5</v>
      </c>
      <c r="Z5" s="4">
        <f t="shared" si="0"/>
        <v>1.0049397002369565E-5</v>
      </c>
      <c r="AA5" s="4">
        <f t="shared" si="0"/>
        <v>1.0049397002369565E-5</v>
      </c>
      <c r="AB5" s="4">
        <f t="shared" si="0"/>
        <v>1.0049397002369565E-5</v>
      </c>
      <c r="AC5" s="4">
        <f t="shared" si="0"/>
        <v>1.0049397002369565E-5</v>
      </c>
      <c r="AD5" s="4">
        <f t="shared" si="0"/>
        <v>1.0049397002369565E-5</v>
      </c>
      <c r="AE5" s="4">
        <f t="shared" si="0"/>
        <v>1.0049397002369565E-5</v>
      </c>
      <c r="AF5" s="4">
        <f t="shared" si="0"/>
        <v>1.0049397002369565E-5</v>
      </c>
      <c r="AG5" s="4"/>
      <c r="AH5" s="4"/>
      <c r="AI5" s="4"/>
    </row>
    <row r="6" spans="1:36">
      <c r="A6" t="s">
        <v>116</v>
      </c>
      <c r="B6">
        <v>0</v>
      </c>
      <c r="C6" s="4">
        <f t="shared" si="1"/>
        <v>0</v>
      </c>
      <c r="D6" s="4">
        <f t="shared" si="0"/>
        <v>0</v>
      </c>
      <c r="E6" s="4">
        <f t="shared" si="0"/>
        <v>0</v>
      </c>
      <c r="F6" s="4">
        <f t="shared" si="0"/>
        <v>0</v>
      </c>
      <c r="G6" s="4">
        <f t="shared" si="0"/>
        <v>0</v>
      </c>
      <c r="H6" s="4">
        <f t="shared" si="0"/>
        <v>0</v>
      </c>
      <c r="I6" s="4">
        <f t="shared" si="0"/>
        <v>0</v>
      </c>
      <c r="J6" s="4">
        <f t="shared" si="0"/>
        <v>0</v>
      </c>
      <c r="K6" s="4">
        <f t="shared" si="0"/>
        <v>0</v>
      </c>
      <c r="L6" s="4">
        <f t="shared" si="0"/>
        <v>0</v>
      </c>
      <c r="M6" s="4">
        <f t="shared" si="0"/>
        <v>0</v>
      </c>
      <c r="N6" s="4">
        <f t="shared" si="0"/>
        <v>0</v>
      </c>
      <c r="O6" s="4">
        <f t="shared" si="0"/>
        <v>0</v>
      </c>
      <c r="P6" s="4">
        <f t="shared" si="0"/>
        <v>0</v>
      </c>
      <c r="Q6" s="4">
        <f t="shared" si="0"/>
        <v>0</v>
      </c>
      <c r="R6" s="4">
        <f t="shared" si="0"/>
        <v>0</v>
      </c>
      <c r="S6" s="4">
        <f t="shared" si="0"/>
        <v>0</v>
      </c>
      <c r="T6" s="4">
        <f t="shared" si="0"/>
        <v>0</v>
      </c>
      <c r="U6" s="4">
        <f t="shared" si="0"/>
        <v>0</v>
      </c>
      <c r="V6" s="4">
        <f t="shared" si="0"/>
        <v>0</v>
      </c>
      <c r="W6" s="4">
        <f t="shared" si="0"/>
        <v>0</v>
      </c>
      <c r="X6" s="4">
        <f t="shared" si="0"/>
        <v>0</v>
      </c>
      <c r="Y6" s="4">
        <f t="shared" si="0"/>
        <v>0</v>
      </c>
      <c r="Z6" s="4">
        <f t="shared" si="0"/>
        <v>0</v>
      </c>
      <c r="AA6" s="4">
        <f t="shared" si="0"/>
        <v>0</v>
      </c>
      <c r="AB6" s="4">
        <f t="shared" si="0"/>
        <v>0</v>
      </c>
      <c r="AC6" s="4">
        <f t="shared" si="0"/>
        <v>0</v>
      </c>
      <c r="AD6" s="4">
        <f t="shared" si="0"/>
        <v>0</v>
      </c>
      <c r="AE6" s="4">
        <f t="shared" si="0"/>
        <v>0</v>
      </c>
      <c r="AF6" s="4">
        <f t="shared" si="0"/>
        <v>0</v>
      </c>
    </row>
    <row r="7" spans="1:36">
      <c r="A7" t="s">
        <v>853</v>
      </c>
      <c r="B7">
        <v>0</v>
      </c>
      <c r="C7" s="4">
        <f t="shared" si="1"/>
        <v>0</v>
      </c>
      <c r="D7" s="4">
        <f t="shared" si="0"/>
        <v>0</v>
      </c>
      <c r="E7" s="4">
        <f t="shared" si="0"/>
        <v>0</v>
      </c>
      <c r="F7" s="4">
        <f t="shared" si="0"/>
        <v>0</v>
      </c>
      <c r="G7" s="4">
        <f t="shared" si="0"/>
        <v>0</v>
      </c>
      <c r="H7" s="4">
        <f t="shared" si="0"/>
        <v>0</v>
      </c>
      <c r="I7" s="4">
        <f t="shared" si="0"/>
        <v>0</v>
      </c>
      <c r="J7" s="4">
        <f t="shared" si="0"/>
        <v>0</v>
      </c>
      <c r="K7" s="4">
        <f t="shared" si="0"/>
        <v>0</v>
      </c>
      <c r="L7" s="4">
        <f t="shared" si="0"/>
        <v>0</v>
      </c>
      <c r="M7" s="4">
        <f t="shared" si="0"/>
        <v>0</v>
      </c>
      <c r="N7" s="4">
        <f t="shared" si="0"/>
        <v>0</v>
      </c>
      <c r="O7" s="4">
        <f t="shared" si="0"/>
        <v>0</v>
      </c>
      <c r="P7" s="4">
        <f t="shared" si="0"/>
        <v>0</v>
      </c>
      <c r="Q7" s="4">
        <f t="shared" si="0"/>
        <v>0</v>
      </c>
      <c r="R7" s="4">
        <f t="shared" si="0"/>
        <v>0</v>
      </c>
      <c r="S7" s="4">
        <f t="shared" si="0"/>
        <v>0</v>
      </c>
      <c r="T7" s="4">
        <f t="shared" si="0"/>
        <v>0</v>
      </c>
      <c r="U7" s="4">
        <f t="shared" si="0"/>
        <v>0</v>
      </c>
      <c r="V7" s="4">
        <f t="shared" si="0"/>
        <v>0</v>
      </c>
      <c r="W7" s="4">
        <f t="shared" si="0"/>
        <v>0</v>
      </c>
      <c r="X7" s="4">
        <f t="shared" si="0"/>
        <v>0</v>
      </c>
      <c r="Y7" s="4">
        <f t="shared" si="0"/>
        <v>0</v>
      </c>
      <c r="Z7" s="4">
        <f t="shared" si="0"/>
        <v>0</v>
      </c>
      <c r="AA7" s="4">
        <f t="shared" si="0"/>
        <v>0</v>
      </c>
      <c r="AB7" s="4">
        <f t="shared" si="0"/>
        <v>0</v>
      </c>
      <c r="AC7" s="4">
        <f t="shared" si="0"/>
        <v>0</v>
      </c>
      <c r="AD7" s="4">
        <f t="shared" si="0"/>
        <v>0</v>
      </c>
      <c r="AE7" s="4">
        <f t="shared" si="0"/>
        <v>0</v>
      </c>
      <c r="AF7" s="4">
        <f t="shared" si="0"/>
        <v>0</v>
      </c>
    </row>
    <row r="8" spans="1:36">
      <c r="A8" t="s">
        <v>854</v>
      </c>
      <c r="B8" s="4">
        <v>3.0148191007108693E-5</v>
      </c>
      <c r="C8" s="4">
        <f t="shared" si="1"/>
        <v>3.0148191007108693E-5</v>
      </c>
      <c r="D8" s="4">
        <f t="shared" si="0"/>
        <v>3.0148191007108693E-5</v>
      </c>
      <c r="E8" s="4">
        <f t="shared" si="0"/>
        <v>3.0148191007108693E-5</v>
      </c>
      <c r="F8" s="4">
        <f t="shared" si="0"/>
        <v>3.0148191007108693E-5</v>
      </c>
      <c r="G8" s="4">
        <f t="shared" si="0"/>
        <v>3.0148191007108693E-5</v>
      </c>
      <c r="H8" s="4">
        <f t="shared" si="0"/>
        <v>3.0148191007108693E-5</v>
      </c>
      <c r="I8" s="4">
        <f t="shared" si="0"/>
        <v>3.0148191007108693E-5</v>
      </c>
      <c r="J8" s="4">
        <f t="shared" si="0"/>
        <v>3.0148191007108693E-5</v>
      </c>
      <c r="K8" s="4">
        <f t="shared" si="0"/>
        <v>3.0148191007108693E-5</v>
      </c>
      <c r="L8" s="4">
        <f t="shared" si="0"/>
        <v>3.0148191007108693E-5</v>
      </c>
      <c r="M8" s="4">
        <f t="shared" si="0"/>
        <v>3.0148191007108693E-5</v>
      </c>
      <c r="N8" s="4">
        <f t="shared" si="0"/>
        <v>3.0148191007108693E-5</v>
      </c>
      <c r="O8" s="4">
        <f t="shared" si="0"/>
        <v>3.0148191007108693E-5</v>
      </c>
      <c r="P8" s="4">
        <f t="shared" si="0"/>
        <v>3.0148191007108693E-5</v>
      </c>
      <c r="Q8" s="4">
        <f t="shared" si="0"/>
        <v>3.0148191007108693E-5</v>
      </c>
      <c r="R8" s="4">
        <f t="shared" si="0"/>
        <v>3.0148191007108693E-5</v>
      </c>
      <c r="S8" s="4">
        <f t="shared" si="0"/>
        <v>3.0148191007108693E-5</v>
      </c>
      <c r="T8" s="4">
        <f t="shared" si="0"/>
        <v>3.0148191007108693E-5</v>
      </c>
      <c r="U8" s="4">
        <f t="shared" si="0"/>
        <v>3.0148191007108693E-5</v>
      </c>
      <c r="V8" s="4">
        <f t="shared" si="0"/>
        <v>3.0148191007108693E-5</v>
      </c>
      <c r="W8" s="4">
        <f t="shared" si="0"/>
        <v>3.0148191007108693E-5</v>
      </c>
      <c r="X8" s="4">
        <f t="shared" si="0"/>
        <v>3.0148191007108693E-5</v>
      </c>
      <c r="Y8" s="4">
        <f t="shared" si="0"/>
        <v>3.0148191007108693E-5</v>
      </c>
      <c r="Z8" s="4">
        <f t="shared" si="0"/>
        <v>3.0148191007108693E-5</v>
      </c>
      <c r="AA8" s="4">
        <f t="shared" si="0"/>
        <v>3.0148191007108693E-5</v>
      </c>
      <c r="AB8" s="4">
        <f t="shared" si="0"/>
        <v>3.0148191007108693E-5</v>
      </c>
      <c r="AC8" s="4">
        <f t="shared" si="0"/>
        <v>3.0148191007108693E-5</v>
      </c>
      <c r="AD8" s="4">
        <f t="shared" si="0"/>
        <v>3.0148191007108693E-5</v>
      </c>
      <c r="AE8" s="4">
        <f t="shared" si="0"/>
        <v>3.0148191007108693E-5</v>
      </c>
      <c r="AF8" s="4">
        <f t="shared" si="0"/>
        <v>3.0148191007108693E-5</v>
      </c>
      <c r="AG8" s="4"/>
      <c r="AH8" s="4"/>
      <c r="AI8" s="4"/>
    </row>
    <row r="9" spans="1:36">
      <c r="AJ9" s="4"/>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3"/>
  </sheetPr>
  <dimension ref="A1:AK9"/>
  <sheetViews>
    <sheetView workbookViewId="0">
      <selection activeCell="B5" sqref="B5"/>
    </sheetView>
  </sheetViews>
  <sheetFormatPr defaultRowHeight="14.5"/>
  <cols>
    <col min="1" max="1" width="31.08984375" customWidth="1"/>
  </cols>
  <sheetData>
    <row r="1" spans="1:37">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7">
      <c r="A2" t="s">
        <v>112</v>
      </c>
      <c r="B2" s="4">
        <f>B$5/(1-'Calculations Etc'!$B$17)</f>
        <v>1.5975871779246573E-2</v>
      </c>
      <c r="C2" s="4">
        <f>C$5/(1-'Calculations Etc'!$B$17)</f>
        <v>1.5975871779246573E-2</v>
      </c>
      <c r="D2" s="4">
        <f>D$5/(1-'Calculations Etc'!$B$17)</f>
        <v>1.5975871779246573E-2</v>
      </c>
      <c r="E2" s="4">
        <f>E$5/(1-'Calculations Etc'!$B$17)</f>
        <v>1.5975871779246573E-2</v>
      </c>
      <c r="F2" s="4">
        <f>F$5/(1-'Calculations Etc'!$B$17)</f>
        <v>1.5975871779246573E-2</v>
      </c>
      <c r="G2" s="4">
        <f>G$5/(1-'Calculations Etc'!$B$17)</f>
        <v>1.5975871779246573E-2</v>
      </c>
      <c r="H2" s="4">
        <f>H$5/(1-'Calculations Etc'!$B$17)</f>
        <v>1.5975871779246573E-2</v>
      </c>
      <c r="I2" s="4">
        <f>I$5/(1-'Calculations Etc'!$B$17)</f>
        <v>1.5975871779246573E-2</v>
      </c>
      <c r="J2" s="4">
        <f>J$5/(1-'Calculations Etc'!$B$17)</f>
        <v>1.5975871779246573E-2</v>
      </c>
      <c r="K2" s="4">
        <f>K$5/(1-'Calculations Etc'!$B$17)</f>
        <v>1.5975871779246573E-2</v>
      </c>
      <c r="L2" s="4">
        <f>L$5/(1-'Calculations Etc'!$B$17)</f>
        <v>1.5975871779246573E-2</v>
      </c>
      <c r="M2" s="4">
        <f>M$5/(1-'Calculations Etc'!$B$17)</f>
        <v>1.5975871779246573E-2</v>
      </c>
      <c r="N2" s="4">
        <f>N$5/(1-'Calculations Etc'!$B$17)</f>
        <v>1.5975871779246573E-2</v>
      </c>
      <c r="O2" s="4">
        <f>O$5/(1-'Calculations Etc'!$B$17)</f>
        <v>1.5975871779246573E-2</v>
      </c>
      <c r="P2" s="4">
        <f>P$5/(1-'Calculations Etc'!$B$17)</f>
        <v>1.5975871779246573E-2</v>
      </c>
      <c r="Q2" s="4">
        <f>Q$5/(1-'Calculations Etc'!$B$17)</f>
        <v>1.5975871779246573E-2</v>
      </c>
      <c r="R2" s="4">
        <f>R$5/(1-'Calculations Etc'!$B$17)</f>
        <v>1.5975871779246573E-2</v>
      </c>
      <c r="S2" s="4">
        <f>S$5/(1-'Calculations Etc'!$B$17)</f>
        <v>1.5975871779246573E-2</v>
      </c>
      <c r="T2" s="4">
        <f>T$5/(1-'Calculations Etc'!$B$17)</f>
        <v>1.5975871779246573E-2</v>
      </c>
      <c r="U2" s="4">
        <f>U$5/(1-'Calculations Etc'!$B$17)</f>
        <v>1.5975871779246573E-2</v>
      </c>
      <c r="V2" s="4">
        <f>V$5/(1-'Calculations Etc'!$B$17)</f>
        <v>1.5975871779246573E-2</v>
      </c>
      <c r="W2" s="4">
        <f>W$5/(1-'Calculations Etc'!$B$17)</f>
        <v>1.5975871779246573E-2</v>
      </c>
      <c r="X2" s="4">
        <f>X$5/(1-'Calculations Etc'!$B$17)</f>
        <v>1.5975871779246573E-2</v>
      </c>
      <c r="Y2" s="4">
        <f>Y$5/(1-'Calculations Etc'!$B$17)</f>
        <v>1.5975871779246573E-2</v>
      </c>
      <c r="Z2" s="4">
        <f>Z$5/(1-'Calculations Etc'!$B$17)</f>
        <v>1.5975871779246573E-2</v>
      </c>
      <c r="AA2" s="4">
        <f>AA$5/(1-'Calculations Etc'!$B$17)</f>
        <v>1.5975871779246573E-2</v>
      </c>
      <c r="AB2" s="4">
        <f>AB$5/(1-'Calculations Etc'!$B$17)</f>
        <v>1.5975871779246573E-2</v>
      </c>
      <c r="AC2" s="4">
        <f>AC$5/(1-'Calculations Etc'!$B$17)</f>
        <v>1.5975871779246573E-2</v>
      </c>
      <c r="AD2" s="4">
        <f>AD$5/(1-'Calculations Etc'!$B$17)</f>
        <v>1.5975871779246573E-2</v>
      </c>
      <c r="AE2" s="4">
        <f>AE$5/(1-'Calculations Etc'!$B$17)</f>
        <v>1.5975871779246573E-2</v>
      </c>
      <c r="AF2" s="4">
        <f>AF$5/(1-'Calculations Etc'!$B$17)</f>
        <v>1.5975871779246573E-2</v>
      </c>
      <c r="AG2" s="4"/>
      <c r="AH2" s="4"/>
      <c r="AI2" s="4"/>
    </row>
    <row r="3" spans="1:37">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7">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7">
      <c r="A5" t="s">
        <v>115</v>
      </c>
      <c r="B5" s="4">
        <f>INDEX('AEO 7'!$C$52:$AJ$52,MATCH(B$1,'AEO 7'!$C$1:$AJ$1,0))/10^3*'Calculations Etc'!$B$8</f>
        <v>4.9715257056265547E-3</v>
      </c>
      <c r="C5" s="4">
        <f>B5</f>
        <v>4.9715257056265547E-3</v>
      </c>
      <c r="D5" s="4">
        <f t="shared" ref="D5:AF5" si="0">C5</f>
        <v>4.9715257056265547E-3</v>
      </c>
      <c r="E5" s="4">
        <f t="shared" si="0"/>
        <v>4.9715257056265547E-3</v>
      </c>
      <c r="F5" s="4">
        <f t="shared" si="0"/>
        <v>4.9715257056265547E-3</v>
      </c>
      <c r="G5" s="4">
        <f t="shared" si="0"/>
        <v>4.9715257056265547E-3</v>
      </c>
      <c r="H5" s="4">
        <f t="shared" si="0"/>
        <v>4.9715257056265547E-3</v>
      </c>
      <c r="I5" s="4">
        <f t="shared" si="0"/>
        <v>4.9715257056265547E-3</v>
      </c>
      <c r="J5" s="4">
        <f t="shared" si="0"/>
        <v>4.9715257056265547E-3</v>
      </c>
      <c r="K5" s="4">
        <f t="shared" si="0"/>
        <v>4.9715257056265547E-3</v>
      </c>
      <c r="L5" s="4">
        <f t="shared" si="0"/>
        <v>4.9715257056265547E-3</v>
      </c>
      <c r="M5" s="4">
        <f t="shared" si="0"/>
        <v>4.9715257056265547E-3</v>
      </c>
      <c r="N5" s="4">
        <f t="shared" si="0"/>
        <v>4.9715257056265547E-3</v>
      </c>
      <c r="O5" s="4">
        <f t="shared" si="0"/>
        <v>4.9715257056265547E-3</v>
      </c>
      <c r="P5" s="4">
        <f t="shared" si="0"/>
        <v>4.9715257056265547E-3</v>
      </c>
      <c r="Q5" s="4">
        <f t="shared" si="0"/>
        <v>4.9715257056265547E-3</v>
      </c>
      <c r="R5" s="4">
        <f t="shared" si="0"/>
        <v>4.9715257056265547E-3</v>
      </c>
      <c r="S5" s="4">
        <f t="shared" si="0"/>
        <v>4.9715257056265547E-3</v>
      </c>
      <c r="T5" s="4">
        <f t="shared" si="0"/>
        <v>4.9715257056265547E-3</v>
      </c>
      <c r="U5" s="4">
        <f t="shared" si="0"/>
        <v>4.9715257056265547E-3</v>
      </c>
      <c r="V5" s="4">
        <f t="shared" si="0"/>
        <v>4.9715257056265547E-3</v>
      </c>
      <c r="W5" s="4">
        <f t="shared" si="0"/>
        <v>4.9715257056265547E-3</v>
      </c>
      <c r="X5" s="4">
        <f t="shared" si="0"/>
        <v>4.9715257056265547E-3</v>
      </c>
      <c r="Y5" s="4">
        <f t="shared" si="0"/>
        <v>4.9715257056265547E-3</v>
      </c>
      <c r="Z5" s="4">
        <f t="shared" si="0"/>
        <v>4.9715257056265547E-3</v>
      </c>
      <c r="AA5" s="4">
        <f t="shared" si="0"/>
        <v>4.9715257056265547E-3</v>
      </c>
      <c r="AB5" s="4">
        <f t="shared" si="0"/>
        <v>4.9715257056265547E-3</v>
      </c>
      <c r="AC5" s="4">
        <f t="shared" si="0"/>
        <v>4.9715257056265547E-3</v>
      </c>
      <c r="AD5" s="4">
        <f t="shared" si="0"/>
        <v>4.9715257056265547E-3</v>
      </c>
      <c r="AE5" s="4">
        <f t="shared" si="0"/>
        <v>4.9715257056265547E-3</v>
      </c>
      <c r="AF5" s="4">
        <f t="shared" si="0"/>
        <v>4.9715257056265547E-3</v>
      </c>
      <c r="AG5" s="4"/>
      <c r="AH5" s="4"/>
      <c r="AI5" s="4"/>
    </row>
    <row r="6" spans="1:37">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7">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7">
      <c r="A8" t="s">
        <v>854</v>
      </c>
      <c r="B8" s="4">
        <f>B$5*'Calculations Etc'!$B$35</f>
        <v>1.4914577116879662E-2</v>
      </c>
      <c r="C8" s="4">
        <f>C$5*'Calculations Etc'!$B$35</f>
        <v>1.4914577116879662E-2</v>
      </c>
      <c r="D8" s="4">
        <f>D$5*'Calculations Etc'!$B$35</f>
        <v>1.4914577116879662E-2</v>
      </c>
      <c r="E8" s="4">
        <f>E$5*'Calculations Etc'!$B$35</f>
        <v>1.4914577116879662E-2</v>
      </c>
      <c r="F8" s="4">
        <f>F$5*'Calculations Etc'!$B$35</f>
        <v>1.4914577116879662E-2</v>
      </c>
      <c r="G8" s="4">
        <f>G$5*'Calculations Etc'!$B$35</f>
        <v>1.4914577116879662E-2</v>
      </c>
      <c r="H8" s="4">
        <f>H$5*'Calculations Etc'!$B$35</f>
        <v>1.4914577116879662E-2</v>
      </c>
      <c r="I8" s="4">
        <f>I$5*'Calculations Etc'!$B$35</f>
        <v>1.4914577116879662E-2</v>
      </c>
      <c r="J8" s="4">
        <f>J$5*'Calculations Etc'!$B$35</f>
        <v>1.4914577116879662E-2</v>
      </c>
      <c r="K8" s="4">
        <f>K$5*'Calculations Etc'!$B$35</f>
        <v>1.4914577116879662E-2</v>
      </c>
      <c r="L8" s="4">
        <f>L$5*'Calculations Etc'!$B$35</f>
        <v>1.4914577116879662E-2</v>
      </c>
      <c r="M8" s="4">
        <f>M$5*'Calculations Etc'!$B$35</f>
        <v>1.4914577116879662E-2</v>
      </c>
      <c r="N8" s="4">
        <f>N$5*'Calculations Etc'!$B$35</f>
        <v>1.4914577116879662E-2</v>
      </c>
      <c r="O8" s="4">
        <f>O$5*'Calculations Etc'!$B$35</f>
        <v>1.4914577116879662E-2</v>
      </c>
      <c r="P8" s="4">
        <f>P$5*'Calculations Etc'!$B$35</f>
        <v>1.4914577116879662E-2</v>
      </c>
      <c r="Q8" s="4">
        <f>Q$5*'Calculations Etc'!$B$35</f>
        <v>1.4914577116879662E-2</v>
      </c>
      <c r="R8" s="4">
        <f>R$5*'Calculations Etc'!$B$35</f>
        <v>1.4914577116879662E-2</v>
      </c>
      <c r="S8" s="4">
        <f>S$5*'Calculations Etc'!$B$35</f>
        <v>1.4914577116879662E-2</v>
      </c>
      <c r="T8" s="4">
        <f>T$5*'Calculations Etc'!$B$35</f>
        <v>1.4914577116879662E-2</v>
      </c>
      <c r="U8" s="4">
        <f>U$5*'Calculations Etc'!$B$35</f>
        <v>1.4914577116879662E-2</v>
      </c>
      <c r="V8" s="4">
        <f>V$5*'Calculations Etc'!$B$35</f>
        <v>1.4914577116879662E-2</v>
      </c>
      <c r="W8" s="4">
        <f>W$5*'Calculations Etc'!$B$35</f>
        <v>1.4914577116879662E-2</v>
      </c>
      <c r="X8" s="4">
        <f>X$5*'Calculations Etc'!$B$35</f>
        <v>1.4914577116879662E-2</v>
      </c>
      <c r="Y8" s="4">
        <f>Y$5*'Calculations Etc'!$B$35</f>
        <v>1.4914577116879662E-2</v>
      </c>
      <c r="Z8" s="4">
        <f>Z$5*'Calculations Etc'!$B$35</f>
        <v>1.4914577116879662E-2</v>
      </c>
      <c r="AA8" s="4">
        <f>AA$5*'Calculations Etc'!$B$35</f>
        <v>1.4914577116879662E-2</v>
      </c>
      <c r="AB8" s="4">
        <f>AB$5*'Calculations Etc'!$B$35</f>
        <v>1.4914577116879662E-2</v>
      </c>
      <c r="AC8" s="4">
        <f>AC$5*'Calculations Etc'!$B$35</f>
        <v>1.4914577116879662E-2</v>
      </c>
      <c r="AD8" s="4">
        <f>AD$5*'Calculations Etc'!$B$35</f>
        <v>1.4914577116879662E-2</v>
      </c>
      <c r="AE8" s="4">
        <f>AE$5*'Calculations Etc'!$B$35</f>
        <v>1.4914577116879662E-2</v>
      </c>
      <c r="AF8" s="4">
        <f>AF$5*'Calculations Etc'!$B$35</f>
        <v>1.4914577116879662E-2</v>
      </c>
      <c r="AG8" s="4"/>
      <c r="AH8" s="4"/>
      <c r="AI8" s="4"/>
    </row>
    <row r="9" spans="1:37">
      <c r="AJ9" s="4"/>
      <c r="AK9" s="4"/>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theme="3"/>
  </sheetPr>
  <dimension ref="A1:AJ15"/>
  <sheetViews>
    <sheetView workbookViewId="0">
      <selection activeCell="B4" sqref="B4"/>
    </sheetView>
  </sheetViews>
  <sheetFormatPr defaultRowHeight="14.5"/>
  <cols>
    <col min="1" max="1" width="31.08984375"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B$4/(1-'Calculations Etc'!$B$16)</f>
        <v>3.5367364645723983E-3</v>
      </c>
      <c r="C2" s="4">
        <f>C$4/(1-'Calculations Etc'!$B$16)</f>
        <v>3.5367364645723983E-3</v>
      </c>
      <c r="D2" s="4">
        <f>D$4/(1-'Calculations Etc'!$B$16)</f>
        <v>3.5367364645723983E-3</v>
      </c>
      <c r="E2" s="4">
        <f>E$4/(1-'Calculations Etc'!$B$16)</f>
        <v>3.5367364645723983E-3</v>
      </c>
      <c r="F2" s="4">
        <f>F$4/(1-'Calculations Etc'!$B$16)</f>
        <v>3.5367364645723983E-3</v>
      </c>
      <c r="G2" s="4">
        <f>G$4/(1-'Calculations Etc'!$B$16)</f>
        <v>3.5367364645723983E-3</v>
      </c>
      <c r="H2" s="4">
        <f>H$4/(1-'Calculations Etc'!$B$16)</f>
        <v>3.5367364645723983E-3</v>
      </c>
      <c r="I2" s="4">
        <f>I$4/(1-'Calculations Etc'!$B$16)</f>
        <v>3.5367364645723983E-3</v>
      </c>
      <c r="J2" s="4">
        <f>J$4/(1-'Calculations Etc'!$B$16)</f>
        <v>3.5367364645723983E-3</v>
      </c>
      <c r="K2" s="4">
        <f>K$4/(1-'Calculations Etc'!$B$16)</f>
        <v>3.5367364645723983E-3</v>
      </c>
      <c r="L2" s="4">
        <f>L$4/(1-'Calculations Etc'!$B$16)</f>
        <v>3.5367364645723983E-3</v>
      </c>
      <c r="M2" s="4">
        <f>M$4/(1-'Calculations Etc'!$B$16)</f>
        <v>3.5367364645723983E-3</v>
      </c>
      <c r="N2" s="4">
        <f>N$4/(1-'Calculations Etc'!$B$16)</f>
        <v>3.5367364645723983E-3</v>
      </c>
      <c r="O2" s="4">
        <f>O$4/(1-'Calculations Etc'!$B$16)</f>
        <v>3.5367364645723983E-3</v>
      </c>
      <c r="P2" s="4">
        <f>P$4/(1-'Calculations Etc'!$B$16)</f>
        <v>3.5367364645723983E-3</v>
      </c>
      <c r="Q2" s="4">
        <f>Q$4/(1-'Calculations Etc'!$B$16)</f>
        <v>3.5367364645723983E-3</v>
      </c>
      <c r="R2" s="4">
        <f>R$4/(1-'Calculations Etc'!$B$16)</f>
        <v>3.5367364645723983E-3</v>
      </c>
      <c r="S2" s="4">
        <f>S$4/(1-'Calculations Etc'!$B$16)</f>
        <v>3.5367364645723983E-3</v>
      </c>
      <c r="T2" s="4">
        <f>T$4/(1-'Calculations Etc'!$B$16)</f>
        <v>3.5367364645723983E-3</v>
      </c>
      <c r="U2" s="4">
        <f>U$4/(1-'Calculations Etc'!$B$16)</f>
        <v>3.5367364645723983E-3</v>
      </c>
      <c r="V2" s="4">
        <f>V$4/(1-'Calculations Etc'!$B$16)</f>
        <v>3.5367364645723983E-3</v>
      </c>
      <c r="W2" s="4">
        <f>W$4/(1-'Calculations Etc'!$B$16)</f>
        <v>3.5367364645723983E-3</v>
      </c>
      <c r="X2" s="4">
        <f>X$4/(1-'Calculations Etc'!$B$16)</f>
        <v>3.5367364645723983E-3</v>
      </c>
      <c r="Y2" s="4">
        <f>Y$4/(1-'Calculations Etc'!$B$16)</f>
        <v>3.5367364645723983E-3</v>
      </c>
      <c r="Z2" s="4">
        <f>Z$4/(1-'Calculations Etc'!$B$16)</f>
        <v>3.5367364645723983E-3</v>
      </c>
      <c r="AA2" s="4">
        <f>AA$4/(1-'Calculations Etc'!$B$16)</f>
        <v>3.5367364645723983E-3</v>
      </c>
      <c r="AB2" s="4">
        <f>AB$4/(1-'Calculations Etc'!$B$16)</f>
        <v>3.5367364645723983E-3</v>
      </c>
      <c r="AC2" s="4">
        <f>AC$4/(1-'Calculations Etc'!$B$16)</f>
        <v>3.5367364645723983E-3</v>
      </c>
      <c r="AD2" s="4">
        <f>AD$4/(1-'Calculations Etc'!$B$16)</f>
        <v>3.5367364645723983E-3</v>
      </c>
      <c r="AE2" s="4">
        <f>AE$4/(1-'Calculations Etc'!$B$16)</f>
        <v>3.5367364645723983E-3</v>
      </c>
      <c r="AF2" s="4">
        <f>AF$4/(1-'Calculations Etc'!$B$16)</f>
        <v>3.5367364645723983E-3</v>
      </c>
      <c r="AG2" s="4"/>
      <c r="AH2" s="4"/>
      <c r="AI2" s="4"/>
      <c r="AJ2" s="4"/>
    </row>
    <row r="3" spans="1:36">
      <c r="A3" t="s">
        <v>113</v>
      </c>
      <c r="B3" s="4">
        <f>B$4</f>
        <v>1.110710625237613E-3</v>
      </c>
      <c r="C3" s="4">
        <f t="shared" ref="C3:AF3" si="0">C$4</f>
        <v>1.110710625237613E-3</v>
      </c>
      <c r="D3" s="4">
        <f t="shared" si="0"/>
        <v>1.110710625237613E-3</v>
      </c>
      <c r="E3" s="4">
        <f t="shared" si="0"/>
        <v>1.110710625237613E-3</v>
      </c>
      <c r="F3" s="4">
        <f t="shared" si="0"/>
        <v>1.110710625237613E-3</v>
      </c>
      <c r="G3" s="4">
        <f t="shared" si="0"/>
        <v>1.110710625237613E-3</v>
      </c>
      <c r="H3" s="4">
        <f t="shared" si="0"/>
        <v>1.110710625237613E-3</v>
      </c>
      <c r="I3" s="4">
        <f t="shared" si="0"/>
        <v>1.110710625237613E-3</v>
      </c>
      <c r="J3" s="4">
        <f t="shared" si="0"/>
        <v>1.110710625237613E-3</v>
      </c>
      <c r="K3" s="4">
        <f t="shared" si="0"/>
        <v>1.110710625237613E-3</v>
      </c>
      <c r="L3" s="4">
        <f t="shared" si="0"/>
        <v>1.110710625237613E-3</v>
      </c>
      <c r="M3" s="4">
        <f t="shared" si="0"/>
        <v>1.110710625237613E-3</v>
      </c>
      <c r="N3" s="4">
        <f t="shared" si="0"/>
        <v>1.110710625237613E-3</v>
      </c>
      <c r="O3" s="4">
        <f t="shared" si="0"/>
        <v>1.110710625237613E-3</v>
      </c>
      <c r="P3" s="4">
        <f t="shared" si="0"/>
        <v>1.110710625237613E-3</v>
      </c>
      <c r="Q3" s="4">
        <f t="shared" si="0"/>
        <v>1.110710625237613E-3</v>
      </c>
      <c r="R3" s="4">
        <f t="shared" si="0"/>
        <v>1.110710625237613E-3</v>
      </c>
      <c r="S3" s="4">
        <f t="shared" si="0"/>
        <v>1.110710625237613E-3</v>
      </c>
      <c r="T3" s="4">
        <f t="shared" si="0"/>
        <v>1.110710625237613E-3</v>
      </c>
      <c r="U3" s="4">
        <f t="shared" si="0"/>
        <v>1.110710625237613E-3</v>
      </c>
      <c r="V3" s="4">
        <f t="shared" si="0"/>
        <v>1.110710625237613E-3</v>
      </c>
      <c r="W3" s="4">
        <f t="shared" si="0"/>
        <v>1.110710625237613E-3</v>
      </c>
      <c r="X3" s="4">
        <f t="shared" si="0"/>
        <v>1.110710625237613E-3</v>
      </c>
      <c r="Y3" s="4">
        <f t="shared" si="0"/>
        <v>1.110710625237613E-3</v>
      </c>
      <c r="Z3" s="4">
        <f t="shared" si="0"/>
        <v>1.110710625237613E-3</v>
      </c>
      <c r="AA3" s="4">
        <f t="shared" si="0"/>
        <v>1.110710625237613E-3</v>
      </c>
      <c r="AB3" s="4">
        <f t="shared" si="0"/>
        <v>1.110710625237613E-3</v>
      </c>
      <c r="AC3" s="4">
        <f t="shared" si="0"/>
        <v>1.110710625237613E-3</v>
      </c>
      <c r="AD3" s="4">
        <f t="shared" si="0"/>
        <v>1.110710625237613E-3</v>
      </c>
      <c r="AE3" s="4">
        <f t="shared" si="0"/>
        <v>1.110710625237613E-3</v>
      </c>
      <c r="AF3" s="4">
        <f t="shared" si="0"/>
        <v>1.110710625237613E-3</v>
      </c>
      <c r="AG3" s="4"/>
      <c r="AH3" s="4"/>
      <c r="AI3" s="4"/>
      <c r="AJ3" s="4"/>
    </row>
    <row r="4" spans="1:36">
      <c r="A4" t="s">
        <v>114</v>
      </c>
      <c r="B4" s="35">
        <f>'SYFAFE-passenger'!D7</f>
        <v>1.110710625237613E-3</v>
      </c>
      <c r="C4" s="35">
        <f>$B$4</f>
        <v>1.110710625237613E-3</v>
      </c>
      <c r="D4" s="35">
        <f t="shared" ref="D4:AF4" si="1">$B$4</f>
        <v>1.110710625237613E-3</v>
      </c>
      <c r="E4" s="35">
        <f t="shared" si="1"/>
        <v>1.110710625237613E-3</v>
      </c>
      <c r="F4" s="35">
        <f t="shared" si="1"/>
        <v>1.110710625237613E-3</v>
      </c>
      <c r="G4" s="35">
        <f t="shared" si="1"/>
        <v>1.110710625237613E-3</v>
      </c>
      <c r="H4" s="35">
        <f t="shared" si="1"/>
        <v>1.110710625237613E-3</v>
      </c>
      <c r="I4" s="35">
        <f t="shared" si="1"/>
        <v>1.110710625237613E-3</v>
      </c>
      <c r="J4" s="35">
        <f t="shared" si="1"/>
        <v>1.110710625237613E-3</v>
      </c>
      <c r="K4" s="35">
        <f t="shared" si="1"/>
        <v>1.110710625237613E-3</v>
      </c>
      <c r="L4" s="35">
        <f t="shared" si="1"/>
        <v>1.110710625237613E-3</v>
      </c>
      <c r="M4" s="35">
        <f t="shared" si="1"/>
        <v>1.110710625237613E-3</v>
      </c>
      <c r="N4" s="35">
        <f t="shared" si="1"/>
        <v>1.110710625237613E-3</v>
      </c>
      <c r="O4" s="35">
        <f t="shared" si="1"/>
        <v>1.110710625237613E-3</v>
      </c>
      <c r="P4" s="35">
        <f t="shared" si="1"/>
        <v>1.110710625237613E-3</v>
      </c>
      <c r="Q4" s="35">
        <f t="shared" si="1"/>
        <v>1.110710625237613E-3</v>
      </c>
      <c r="R4" s="35">
        <f t="shared" si="1"/>
        <v>1.110710625237613E-3</v>
      </c>
      <c r="S4" s="35">
        <f t="shared" si="1"/>
        <v>1.110710625237613E-3</v>
      </c>
      <c r="T4" s="35">
        <f t="shared" si="1"/>
        <v>1.110710625237613E-3</v>
      </c>
      <c r="U4" s="35">
        <f t="shared" si="1"/>
        <v>1.110710625237613E-3</v>
      </c>
      <c r="V4" s="35">
        <f t="shared" si="1"/>
        <v>1.110710625237613E-3</v>
      </c>
      <c r="W4" s="35">
        <f t="shared" si="1"/>
        <v>1.110710625237613E-3</v>
      </c>
      <c r="X4" s="35">
        <f t="shared" si="1"/>
        <v>1.110710625237613E-3</v>
      </c>
      <c r="Y4" s="35">
        <f t="shared" si="1"/>
        <v>1.110710625237613E-3</v>
      </c>
      <c r="Z4" s="35">
        <f t="shared" si="1"/>
        <v>1.110710625237613E-3</v>
      </c>
      <c r="AA4" s="35">
        <f t="shared" si="1"/>
        <v>1.110710625237613E-3</v>
      </c>
      <c r="AB4" s="35">
        <f t="shared" si="1"/>
        <v>1.110710625237613E-3</v>
      </c>
      <c r="AC4" s="35">
        <f t="shared" si="1"/>
        <v>1.110710625237613E-3</v>
      </c>
      <c r="AD4" s="35">
        <f t="shared" si="1"/>
        <v>1.110710625237613E-3</v>
      </c>
      <c r="AE4" s="35">
        <f t="shared" si="1"/>
        <v>1.110710625237613E-3</v>
      </c>
      <c r="AF4" s="35">
        <f t="shared" si="1"/>
        <v>1.110710625237613E-3</v>
      </c>
      <c r="AG4" s="4"/>
      <c r="AH4" s="4"/>
      <c r="AI4" s="4"/>
      <c r="AJ4" s="4"/>
    </row>
    <row r="5" spans="1:36">
      <c r="A5" t="s">
        <v>115</v>
      </c>
      <c r="B5" s="4">
        <f>B$4</f>
        <v>1.110710625237613E-3</v>
      </c>
      <c r="C5" s="4">
        <f t="shared" ref="C5:AF5" si="2">C$4</f>
        <v>1.110710625237613E-3</v>
      </c>
      <c r="D5" s="4">
        <f t="shared" si="2"/>
        <v>1.110710625237613E-3</v>
      </c>
      <c r="E5" s="4">
        <f t="shared" si="2"/>
        <v>1.110710625237613E-3</v>
      </c>
      <c r="F5" s="4">
        <f t="shared" si="2"/>
        <v>1.110710625237613E-3</v>
      </c>
      <c r="G5" s="4">
        <f t="shared" si="2"/>
        <v>1.110710625237613E-3</v>
      </c>
      <c r="H5" s="4">
        <f t="shared" si="2"/>
        <v>1.110710625237613E-3</v>
      </c>
      <c r="I5" s="4">
        <f t="shared" si="2"/>
        <v>1.110710625237613E-3</v>
      </c>
      <c r="J5" s="4">
        <f t="shared" si="2"/>
        <v>1.110710625237613E-3</v>
      </c>
      <c r="K5" s="4">
        <f t="shared" si="2"/>
        <v>1.110710625237613E-3</v>
      </c>
      <c r="L5" s="4">
        <f t="shared" si="2"/>
        <v>1.110710625237613E-3</v>
      </c>
      <c r="M5" s="4">
        <f t="shared" si="2"/>
        <v>1.110710625237613E-3</v>
      </c>
      <c r="N5" s="4">
        <f t="shared" si="2"/>
        <v>1.110710625237613E-3</v>
      </c>
      <c r="O5" s="4">
        <f t="shared" si="2"/>
        <v>1.110710625237613E-3</v>
      </c>
      <c r="P5" s="4">
        <f t="shared" si="2"/>
        <v>1.110710625237613E-3</v>
      </c>
      <c r="Q5" s="4">
        <f t="shared" si="2"/>
        <v>1.110710625237613E-3</v>
      </c>
      <c r="R5" s="4">
        <f t="shared" si="2"/>
        <v>1.110710625237613E-3</v>
      </c>
      <c r="S5" s="4">
        <f t="shared" si="2"/>
        <v>1.110710625237613E-3</v>
      </c>
      <c r="T5" s="4">
        <f t="shared" si="2"/>
        <v>1.110710625237613E-3</v>
      </c>
      <c r="U5" s="4">
        <f t="shared" si="2"/>
        <v>1.110710625237613E-3</v>
      </c>
      <c r="V5" s="4">
        <f t="shared" si="2"/>
        <v>1.110710625237613E-3</v>
      </c>
      <c r="W5" s="4">
        <f t="shared" si="2"/>
        <v>1.110710625237613E-3</v>
      </c>
      <c r="X5" s="4">
        <f t="shared" si="2"/>
        <v>1.110710625237613E-3</v>
      </c>
      <c r="Y5" s="4">
        <f t="shared" si="2"/>
        <v>1.110710625237613E-3</v>
      </c>
      <c r="Z5" s="4">
        <f t="shared" si="2"/>
        <v>1.110710625237613E-3</v>
      </c>
      <c r="AA5" s="4">
        <f t="shared" si="2"/>
        <v>1.110710625237613E-3</v>
      </c>
      <c r="AB5" s="4">
        <f t="shared" si="2"/>
        <v>1.110710625237613E-3</v>
      </c>
      <c r="AC5" s="4">
        <f t="shared" si="2"/>
        <v>1.110710625237613E-3</v>
      </c>
      <c r="AD5" s="4">
        <f t="shared" si="2"/>
        <v>1.110710625237613E-3</v>
      </c>
      <c r="AE5" s="4">
        <f t="shared" si="2"/>
        <v>1.110710625237613E-3</v>
      </c>
      <c r="AF5" s="4">
        <f t="shared" si="2"/>
        <v>1.110710625237613E-3</v>
      </c>
      <c r="AG5" s="4"/>
      <c r="AH5" s="4"/>
      <c r="AI5" s="4"/>
      <c r="AJ5" s="4"/>
    </row>
    <row r="6" spans="1:36">
      <c r="A6" t="s">
        <v>116</v>
      </c>
      <c r="B6" s="4">
        <f>B$4/(1-'Calculations Etc'!$B$16)*'Calculations Etc'!$B$20+B$4*(1-'Calculations Etc'!$B$20)</f>
        <v>2.4450248368717451E-3</v>
      </c>
      <c r="C6" s="4">
        <f>C$4/(1-'Calculations Etc'!$B$16)*'Calculations Etc'!$B$20+C$4*(1-'Calculations Etc'!$B$20)</f>
        <v>2.4450248368717451E-3</v>
      </c>
      <c r="D6" s="4">
        <f>D$4/(1-'Calculations Etc'!$B$16)*'Calculations Etc'!$B$20+D$4*(1-'Calculations Etc'!$B$20)</f>
        <v>2.4450248368717451E-3</v>
      </c>
      <c r="E6" s="4">
        <f>E$4/(1-'Calculations Etc'!$B$16)*'Calculations Etc'!$B$20+E$4*(1-'Calculations Etc'!$B$20)</f>
        <v>2.4450248368717451E-3</v>
      </c>
      <c r="F6" s="4">
        <f>F$4/(1-'Calculations Etc'!$B$16)*'Calculations Etc'!$B$20+F$4*(1-'Calculations Etc'!$B$20)</f>
        <v>2.4450248368717451E-3</v>
      </c>
      <c r="G6" s="4">
        <f>G$4/(1-'Calculations Etc'!$B$16)*'Calculations Etc'!$B$20+G$4*(1-'Calculations Etc'!$B$20)</f>
        <v>2.4450248368717451E-3</v>
      </c>
      <c r="H6" s="4">
        <f>H$4/(1-'Calculations Etc'!$B$16)*'Calculations Etc'!$B$20+H$4*(1-'Calculations Etc'!$B$20)</f>
        <v>2.4450248368717451E-3</v>
      </c>
      <c r="I6" s="4">
        <f>I$4/(1-'Calculations Etc'!$B$16)*'Calculations Etc'!$B$20+I$4*(1-'Calculations Etc'!$B$20)</f>
        <v>2.4450248368717451E-3</v>
      </c>
      <c r="J6" s="4">
        <f>J$4/(1-'Calculations Etc'!$B$16)*'Calculations Etc'!$B$20+J$4*(1-'Calculations Etc'!$B$20)</f>
        <v>2.4450248368717451E-3</v>
      </c>
      <c r="K6" s="4">
        <f>K$4/(1-'Calculations Etc'!$B$16)*'Calculations Etc'!$B$20+K$4*(1-'Calculations Etc'!$B$20)</f>
        <v>2.4450248368717451E-3</v>
      </c>
      <c r="L6" s="4">
        <f>L$4/(1-'Calculations Etc'!$B$16)*'Calculations Etc'!$B$20+L$4*(1-'Calculations Etc'!$B$20)</f>
        <v>2.4450248368717451E-3</v>
      </c>
      <c r="M6" s="4">
        <f>M$4/(1-'Calculations Etc'!$B$16)*'Calculations Etc'!$B$20+M$4*(1-'Calculations Etc'!$B$20)</f>
        <v>2.4450248368717451E-3</v>
      </c>
      <c r="N6" s="4">
        <f>N$4/(1-'Calculations Etc'!$B$16)*'Calculations Etc'!$B$20+N$4*(1-'Calculations Etc'!$B$20)</f>
        <v>2.4450248368717451E-3</v>
      </c>
      <c r="O6" s="4">
        <f>O$4/(1-'Calculations Etc'!$B$16)*'Calculations Etc'!$B$20+O$4*(1-'Calculations Etc'!$B$20)</f>
        <v>2.4450248368717451E-3</v>
      </c>
      <c r="P6" s="4">
        <f>P$4/(1-'Calculations Etc'!$B$16)*'Calculations Etc'!$B$20+P$4*(1-'Calculations Etc'!$B$20)</f>
        <v>2.4450248368717451E-3</v>
      </c>
      <c r="Q6" s="4">
        <f>Q$4/(1-'Calculations Etc'!$B$16)*'Calculations Etc'!$B$20+Q$4*(1-'Calculations Etc'!$B$20)</f>
        <v>2.4450248368717451E-3</v>
      </c>
      <c r="R6" s="4">
        <f>R$4/(1-'Calculations Etc'!$B$16)*'Calculations Etc'!$B$20+R$4*(1-'Calculations Etc'!$B$20)</f>
        <v>2.4450248368717451E-3</v>
      </c>
      <c r="S6" s="4">
        <f>S$4/(1-'Calculations Etc'!$B$16)*'Calculations Etc'!$B$20+S$4*(1-'Calculations Etc'!$B$20)</f>
        <v>2.4450248368717451E-3</v>
      </c>
      <c r="T6" s="4">
        <f>T$4/(1-'Calculations Etc'!$B$16)*'Calculations Etc'!$B$20+T$4*(1-'Calculations Etc'!$B$20)</f>
        <v>2.4450248368717451E-3</v>
      </c>
      <c r="U6" s="4">
        <f>U$4/(1-'Calculations Etc'!$B$16)*'Calculations Etc'!$B$20+U$4*(1-'Calculations Etc'!$B$20)</f>
        <v>2.4450248368717451E-3</v>
      </c>
      <c r="V6" s="4">
        <f>V$4/(1-'Calculations Etc'!$B$16)*'Calculations Etc'!$B$20+V$4*(1-'Calculations Etc'!$B$20)</f>
        <v>2.4450248368717451E-3</v>
      </c>
      <c r="W6" s="4">
        <f>W$4/(1-'Calculations Etc'!$B$16)*'Calculations Etc'!$B$20+W$4*(1-'Calculations Etc'!$B$20)</f>
        <v>2.4450248368717451E-3</v>
      </c>
      <c r="X6" s="4">
        <f>X$4/(1-'Calculations Etc'!$B$16)*'Calculations Etc'!$B$20+X$4*(1-'Calculations Etc'!$B$20)</f>
        <v>2.4450248368717451E-3</v>
      </c>
      <c r="Y6" s="4">
        <f>Y$4/(1-'Calculations Etc'!$B$16)*'Calculations Etc'!$B$20+Y$4*(1-'Calculations Etc'!$B$20)</f>
        <v>2.4450248368717451E-3</v>
      </c>
      <c r="Z6" s="4">
        <f>Z$4/(1-'Calculations Etc'!$B$16)*'Calculations Etc'!$B$20+Z$4*(1-'Calculations Etc'!$B$20)</f>
        <v>2.4450248368717451E-3</v>
      </c>
      <c r="AA6" s="4">
        <f>AA$4/(1-'Calculations Etc'!$B$16)*'Calculations Etc'!$B$20+AA$4*(1-'Calculations Etc'!$B$20)</f>
        <v>2.4450248368717451E-3</v>
      </c>
      <c r="AB6" s="4">
        <f>AB$4/(1-'Calculations Etc'!$B$16)*'Calculations Etc'!$B$20+AB$4*(1-'Calculations Etc'!$B$20)</f>
        <v>2.4450248368717451E-3</v>
      </c>
      <c r="AC6" s="4">
        <f>AC$4/(1-'Calculations Etc'!$B$16)*'Calculations Etc'!$B$20+AC$4*(1-'Calculations Etc'!$B$20)</f>
        <v>2.4450248368717451E-3</v>
      </c>
      <c r="AD6" s="4">
        <f>AD$4/(1-'Calculations Etc'!$B$16)*'Calculations Etc'!$B$20+AD$4*(1-'Calculations Etc'!$B$20)</f>
        <v>2.4450248368717451E-3</v>
      </c>
      <c r="AE6" s="4">
        <f>AE$4/(1-'Calculations Etc'!$B$16)*'Calculations Etc'!$B$20+AE$4*(1-'Calculations Etc'!$B$20)</f>
        <v>2.4450248368717451E-3</v>
      </c>
      <c r="AF6" s="4">
        <f>AF$4/(1-'Calculations Etc'!$B$16)*'Calculations Etc'!$B$20+AF$4*(1-'Calculations Etc'!$B$20)</f>
        <v>2.4450248368717451E-3</v>
      </c>
      <c r="AG6" s="4"/>
      <c r="AH6" s="4"/>
      <c r="AI6" s="4"/>
      <c r="AJ6" s="4"/>
    </row>
    <row r="7" spans="1:36">
      <c r="A7" t="s">
        <v>853</v>
      </c>
      <c r="B7" s="4">
        <f>B4*'Calculations Etc'!$B$39</f>
        <v>8.6080073455915005E-4</v>
      </c>
      <c r="C7" s="4">
        <f>C4*'Calculations Etc'!$B$39</f>
        <v>8.6080073455915005E-4</v>
      </c>
      <c r="D7" s="4">
        <f>D4*'Calculations Etc'!$B$39</f>
        <v>8.6080073455915005E-4</v>
      </c>
      <c r="E7" s="4">
        <f>E4*'Calculations Etc'!$B$39</f>
        <v>8.6080073455915005E-4</v>
      </c>
      <c r="F7" s="4">
        <f>F4*'Calculations Etc'!$B$39</f>
        <v>8.6080073455915005E-4</v>
      </c>
      <c r="G7" s="4">
        <f>G4*'Calculations Etc'!$B$39</f>
        <v>8.6080073455915005E-4</v>
      </c>
      <c r="H7" s="4">
        <f>H4*'Calculations Etc'!$B$39</f>
        <v>8.6080073455915005E-4</v>
      </c>
      <c r="I7" s="4">
        <f>I4*'Calculations Etc'!$B$39</f>
        <v>8.6080073455915005E-4</v>
      </c>
      <c r="J7" s="4">
        <f>J4*'Calculations Etc'!$B$39</f>
        <v>8.6080073455915005E-4</v>
      </c>
      <c r="K7" s="4">
        <f>K4*'Calculations Etc'!$B$39</f>
        <v>8.6080073455915005E-4</v>
      </c>
      <c r="L7" s="4">
        <f>L4*'Calculations Etc'!$B$39</f>
        <v>8.6080073455915005E-4</v>
      </c>
      <c r="M7" s="4">
        <f>M4*'Calculations Etc'!$B$39</f>
        <v>8.6080073455915005E-4</v>
      </c>
      <c r="N7" s="4">
        <f>N4*'Calculations Etc'!$B$39</f>
        <v>8.6080073455915005E-4</v>
      </c>
      <c r="O7" s="4">
        <f>O4*'Calculations Etc'!$B$39</f>
        <v>8.6080073455915005E-4</v>
      </c>
      <c r="P7" s="4">
        <f>P4*'Calculations Etc'!$B$39</f>
        <v>8.6080073455915005E-4</v>
      </c>
      <c r="Q7" s="4">
        <f>Q4*'Calculations Etc'!$B$39</f>
        <v>8.6080073455915005E-4</v>
      </c>
      <c r="R7" s="4">
        <f>R4*'Calculations Etc'!$B$39</f>
        <v>8.6080073455915005E-4</v>
      </c>
      <c r="S7" s="4">
        <f>S4*'Calculations Etc'!$B$39</f>
        <v>8.6080073455915005E-4</v>
      </c>
      <c r="T7" s="4">
        <f>T4*'Calculations Etc'!$B$39</f>
        <v>8.6080073455915005E-4</v>
      </c>
      <c r="U7" s="4">
        <f>U4*'Calculations Etc'!$B$39</f>
        <v>8.6080073455915005E-4</v>
      </c>
      <c r="V7" s="4">
        <f>V4*'Calculations Etc'!$B$39</f>
        <v>8.6080073455915005E-4</v>
      </c>
      <c r="W7" s="4">
        <f>W4*'Calculations Etc'!$B$39</f>
        <v>8.6080073455915005E-4</v>
      </c>
      <c r="X7" s="4">
        <f>X4*'Calculations Etc'!$B$39</f>
        <v>8.6080073455915005E-4</v>
      </c>
      <c r="Y7" s="4">
        <f>Y4*'Calculations Etc'!$B$39</f>
        <v>8.6080073455915005E-4</v>
      </c>
      <c r="Z7" s="4">
        <f>Z4*'Calculations Etc'!$B$39</f>
        <v>8.6080073455915005E-4</v>
      </c>
      <c r="AA7" s="4">
        <f>AA4*'Calculations Etc'!$B$39</f>
        <v>8.6080073455915005E-4</v>
      </c>
      <c r="AB7" s="4">
        <f>AB4*'Calculations Etc'!$B$39</f>
        <v>8.6080073455915005E-4</v>
      </c>
      <c r="AC7" s="4">
        <f>AC4*'Calculations Etc'!$B$39</f>
        <v>8.6080073455915005E-4</v>
      </c>
      <c r="AD7" s="4">
        <f>AD4*'Calculations Etc'!$B$39</f>
        <v>8.6080073455915005E-4</v>
      </c>
      <c r="AE7" s="4">
        <f>AE4*'Calculations Etc'!$B$39</f>
        <v>8.6080073455915005E-4</v>
      </c>
      <c r="AF7" s="4">
        <f>AF4*'Calculations Etc'!$B$39</f>
        <v>8.6080073455915005E-4</v>
      </c>
      <c r="AG7" s="4"/>
      <c r="AH7" s="4"/>
      <c r="AI7" s="4"/>
    </row>
    <row r="8" spans="1:36">
      <c r="A8" t="s">
        <v>854</v>
      </c>
      <c r="B8" s="4">
        <f>B4*'Calculations Etc'!$B$35</f>
        <v>3.3321318757128385E-3</v>
      </c>
      <c r="C8" s="4">
        <f>C4*'Calculations Etc'!$B$35</f>
        <v>3.3321318757128385E-3</v>
      </c>
      <c r="D8" s="4">
        <f>D4*'Calculations Etc'!$B$35</f>
        <v>3.3321318757128385E-3</v>
      </c>
      <c r="E8" s="4">
        <f>E4*'Calculations Etc'!$B$35</f>
        <v>3.3321318757128385E-3</v>
      </c>
      <c r="F8" s="4">
        <f>F4*'Calculations Etc'!$B$35</f>
        <v>3.3321318757128385E-3</v>
      </c>
      <c r="G8" s="4">
        <f>G4*'Calculations Etc'!$B$35</f>
        <v>3.3321318757128385E-3</v>
      </c>
      <c r="H8" s="4">
        <f>H4*'Calculations Etc'!$B$35</f>
        <v>3.3321318757128385E-3</v>
      </c>
      <c r="I8" s="4">
        <f>I4*'Calculations Etc'!$B$35</f>
        <v>3.3321318757128385E-3</v>
      </c>
      <c r="J8" s="4">
        <f>J4*'Calculations Etc'!$B$35</f>
        <v>3.3321318757128385E-3</v>
      </c>
      <c r="K8" s="4">
        <f>K4*'Calculations Etc'!$B$35</f>
        <v>3.3321318757128385E-3</v>
      </c>
      <c r="L8" s="4">
        <f>L4*'Calculations Etc'!$B$35</f>
        <v>3.3321318757128385E-3</v>
      </c>
      <c r="M8" s="4">
        <f>M4*'Calculations Etc'!$B$35</f>
        <v>3.3321318757128385E-3</v>
      </c>
      <c r="N8" s="4">
        <f>N4*'Calculations Etc'!$B$35</f>
        <v>3.3321318757128385E-3</v>
      </c>
      <c r="O8" s="4">
        <f>O4*'Calculations Etc'!$B$35</f>
        <v>3.3321318757128385E-3</v>
      </c>
      <c r="P8" s="4">
        <f>P4*'Calculations Etc'!$B$35</f>
        <v>3.3321318757128385E-3</v>
      </c>
      <c r="Q8" s="4">
        <f>Q4*'Calculations Etc'!$B$35</f>
        <v>3.3321318757128385E-3</v>
      </c>
      <c r="R8" s="4">
        <f>R4*'Calculations Etc'!$B$35</f>
        <v>3.3321318757128385E-3</v>
      </c>
      <c r="S8" s="4">
        <f>S4*'Calculations Etc'!$B$35</f>
        <v>3.3321318757128385E-3</v>
      </c>
      <c r="T8" s="4">
        <f>T4*'Calculations Etc'!$B$35</f>
        <v>3.3321318757128385E-3</v>
      </c>
      <c r="U8" s="4">
        <f>U4*'Calculations Etc'!$B$35</f>
        <v>3.3321318757128385E-3</v>
      </c>
      <c r="V8" s="4">
        <f>V4*'Calculations Etc'!$B$35</f>
        <v>3.3321318757128385E-3</v>
      </c>
      <c r="W8" s="4">
        <f>W4*'Calculations Etc'!$B$35</f>
        <v>3.3321318757128385E-3</v>
      </c>
      <c r="X8" s="4">
        <f>X4*'Calculations Etc'!$B$35</f>
        <v>3.3321318757128385E-3</v>
      </c>
      <c r="Y8" s="4">
        <f>Y4*'Calculations Etc'!$B$35</f>
        <v>3.3321318757128385E-3</v>
      </c>
      <c r="Z8" s="4">
        <f>Z4*'Calculations Etc'!$B$35</f>
        <v>3.3321318757128385E-3</v>
      </c>
      <c r="AA8" s="4">
        <f>AA4*'Calculations Etc'!$B$35</f>
        <v>3.3321318757128385E-3</v>
      </c>
      <c r="AB8" s="4">
        <f>AB4*'Calculations Etc'!$B$35</f>
        <v>3.3321318757128385E-3</v>
      </c>
      <c r="AC8" s="4">
        <f>AC4*'Calculations Etc'!$B$35</f>
        <v>3.3321318757128385E-3</v>
      </c>
      <c r="AD8" s="4">
        <f>AD4*'Calculations Etc'!$B$35</f>
        <v>3.3321318757128385E-3</v>
      </c>
      <c r="AE8" s="4">
        <f>AE4*'Calculations Etc'!$B$35</f>
        <v>3.3321318757128385E-3</v>
      </c>
      <c r="AF8" s="4">
        <f>AF4*'Calculations Etc'!$B$35</f>
        <v>3.3321318757128385E-3</v>
      </c>
      <c r="AG8" s="4"/>
      <c r="AH8" s="4"/>
      <c r="AI8" s="4"/>
    </row>
    <row r="15" spans="1:36">
      <c r="B15" s="4"/>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theme="3"/>
  </sheetPr>
  <dimension ref="A1:AJ8"/>
  <sheetViews>
    <sheetView workbookViewId="0"/>
  </sheetViews>
  <sheetFormatPr defaultRowHeight="14.5"/>
  <cols>
    <col min="1" max="1" width="31.08984375" customWidth="1"/>
  </cols>
  <sheetData>
    <row r="1" spans="1:36">
      <c r="A1" s="1" t="s">
        <v>856</v>
      </c>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112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115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row r="8" spans="1:36">
      <c r="A8" t="s">
        <v>854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K45"/>
  <sheetViews>
    <sheetView topLeftCell="I1" workbookViewId="0">
      <selection activeCell="P18" sqref="P18"/>
    </sheetView>
  </sheetViews>
  <sheetFormatPr defaultRowHeight="14.5"/>
  <cols>
    <col min="3" max="3" width="24.6328125" customWidth="1"/>
  </cols>
  <sheetData>
    <row r="1" spans="1:37">
      <c r="A1" s="1" t="s">
        <v>861</v>
      </c>
      <c r="B1" s="1" t="s">
        <v>862</v>
      </c>
      <c r="C1" s="1"/>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7">
      <c r="A2" t="s">
        <v>863</v>
      </c>
      <c r="B2" t="s">
        <v>864</v>
      </c>
      <c r="C2" t="s">
        <v>114</v>
      </c>
      <c r="D2" s="4">
        <f>'BNVFE-LDVs-psgr'!B4</f>
        <v>3.7068404566156505E-4</v>
      </c>
      <c r="E2" s="4">
        <f>'BNVFE-LDVs-psgr'!C4</f>
        <v>3.8286968063361244E-4</v>
      </c>
      <c r="F2" s="4">
        <f>'BNVFE-LDVs-psgr'!D4</f>
        <v>3.8999540362380768E-4</v>
      </c>
      <c r="G2" s="4">
        <f>'BNVFE-LDVs-psgr'!E4</f>
        <v>3.9439145706872869E-4</v>
      </c>
      <c r="H2" s="4">
        <f>'BNVFE-LDVs-psgr'!F4</f>
        <v>3.9758791642567675E-4</v>
      </c>
      <c r="I2" s="4">
        <f>'BNVFE-LDVs-psgr'!G4</f>
        <v>4.1670440259151796E-4</v>
      </c>
      <c r="J2" s="4">
        <f>'BNVFE-LDVs-psgr'!H4</f>
        <v>4.5449874343080136E-4</v>
      </c>
      <c r="K2" s="4">
        <f>'BNVFE-LDVs-psgr'!I4</f>
        <v>4.5571840174311271E-4</v>
      </c>
      <c r="L2" s="4">
        <f>'BNVFE-LDVs-psgr'!J4</f>
        <v>4.5632492494806224E-4</v>
      </c>
      <c r="M2" s="4">
        <f>'BNVFE-LDVs-psgr'!K4</f>
        <v>4.5682343934192723E-4</v>
      </c>
      <c r="N2" s="4">
        <f>'BNVFE-LDVs-psgr'!L4</f>
        <v>4.5864796428233097E-4</v>
      </c>
      <c r="O2" s="4">
        <f>'BNVFE-LDVs-psgr'!M4</f>
        <v>4.5942511490356416E-4</v>
      </c>
      <c r="P2" s="4">
        <f>'BNVFE-LDVs-psgr'!N4</f>
        <v>4.6038567019040524E-4</v>
      </c>
      <c r="Q2" s="4">
        <f>'BNVFE-LDVs-psgr'!O4</f>
        <v>4.6137990440500237E-4</v>
      </c>
      <c r="R2" s="4">
        <f>'BNVFE-LDVs-psgr'!P4</f>
        <v>4.627584500454361E-4</v>
      </c>
      <c r="S2" s="4">
        <f>'BNVFE-LDVs-psgr'!Q4</f>
        <v>4.6332164296180965E-4</v>
      </c>
      <c r="T2" s="4">
        <f>'BNVFE-LDVs-psgr'!R4</f>
        <v>4.6388593065941057E-4</v>
      </c>
      <c r="U2" s="4">
        <f>'BNVFE-LDVs-psgr'!S4</f>
        <v>4.6479081055883617E-4</v>
      </c>
      <c r="V2" s="4">
        <f>'BNVFE-LDVs-psgr'!T4</f>
        <v>4.6598088096797761E-4</v>
      </c>
      <c r="W2" s="4">
        <f>'BNVFE-LDVs-psgr'!U4</f>
        <v>4.6672534660756901E-4</v>
      </c>
      <c r="X2" s="4">
        <f>'BNVFE-LDVs-psgr'!V4</f>
        <v>4.6768413007742366E-4</v>
      </c>
      <c r="Y2" s="4">
        <f>'BNVFE-LDVs-psgr'!W4</f>
        <v>4.6835837126328925E-4</v>
      </c>
      <c r="Z2" s="4">
        <f>'BNVFE-LDVs-psgr'!X4</f>
        <v>4.6888408232764332E-4</v>
      </c>
      <c r="AA2" s="4">
        <f>'BNVFE-LDVs-psgr'!Y4</f>
        <v>4.6949898925199146E-4</v>
      </c>
      <c r="AB2" s="4">
        <f>'BNVFE-LDVs-psgr'!Z4</f>
        <v>4.7032072339820558E-4</v>
      </c>
      <c r="AC2" s="4">
        <f>'BNVFE-LDVs-psgr'!AA4</f>
        <v>4.7135545011319722E-4</v>
      </c>
      <c r="AD2" s="4">
        <f>'BNVFE-LDVs-psgr'!AB4</f>
        <v>4.7215508696463892E-4</v>
      </c>
      <c r="AE2" s="4">
        <f>'BNVFE-LDVs-psgr'!AC4</f>
        <v>4.730119981602886E-4</v>
      </c>
      <c r="AF2" s="4">
        <f>'BNVFE-LDVs-psgr'!AD4</f>
        <v>4.737905892831368E-4</v>
      </c>
      <c r="AG2" s="4">
        <f>'BNVFE-LDVs-psgr'!AE4</f>
        <v>4.7491927991846777E-4</v>
      </c>
      <c r="AH2" s="4">
        <f>'BNVFE-LDVs-psgr'!AF4</f>
        <v>4.7615242132589445E-4</v>
      </c>
      <c r="AI2" s="4"/>
      <c r="AJ2" s="4"/>
      <c r="AK2" s="4"/>
    </row>
    <row r="3" spans="1:37">
      <c r="A3" t="s">
        <v>863</v>
      </c>
      <c r="B3" t="s">
        <v>865</v>
      </c>
      <c r="C3" t="s">
        <v>114</v>
      </c>
      <c r="D3" s="4">
        <f>'BNVFE-LDVs-frgt'!B4</f>
        <v>1.157863591831631E-4</v>
      </c>
      <c r="E3" s="4">
        <f>'BNVFE-LDVs-frgt'!C4</f>
        <v>1.1589922337335911E-4</v>
      </c>
      <c r="F3" s="4">
        <f>'BNVFE-LDVs-frgt'!D4</f>
        <v>1.1538533736033749E-4</v>
      </c>
      <c r="G3" s="4">
        <f>'BNVFE-LDVs-frgt'!E4</f>
        <v>1.1535674989351573E-4</v>
      </c>
      <c r="H3" s="4">
        <f>'BNVFE-LDVs-frgt'!F4</f>
        <v>1.1555682727052541E-4</v>
      </c>
      <c r="I3" s="4">
        <f>'BNVFE-LDVs-frgt'!G4</f>
        <v>1.1619447640903485E-4</v>
      </c>
      <c r="J3" s="4">
        <f>'BNVFE-LDVs-frgt'!H4</f>
        <v>1.1675875263243092E-4</v>
      </c>
      <c r="K3" s="4">
        <f>'BNVFE-LDVs-frgt'!I4</f>
        <v>1.170886675606406E-4</v>
      </c>
      <c r="L3" s="4">
        <f>'BNVFE-LDVs-frgt'!J4</f>
        <v>1.1617580985063572E-4</v>
      </c>
      <c r="M3" s="4">
        <f>'BNVFE-LDVs-frgt'!K4</f>
        <v>1.1591329821118029E-4</v>
      </c>
      <c r="N3" s="4">
        <f>'BNVFE-LDVs-frgt'!L4</f>
        <v>1.1553838100461461E-4</v>
      </c>
      <c r="O3" s="4">
        <f>'BNVFE-LDVs-frgt'!M4</f>
        <v>1.1496830903628264E-4</v>
      </c>
      <c r="P3" s="4">
        <f>'BNVFE-LDVs-frgt'!N4</f>
        <v>1.1417779457660161E-4</v>
      </c>
      <c r="Q3" s="4">
        <f>'BNVFE-LDVs-frgt'!O4</f>
        <v>1.1321126528769265E-4</v>
      </c>
      <c r="R3" s="4">
        <f>'BNVFE-LDVs-frgt'!P4</f>
        <v>1.1235905420307894E-4</v>
      </c>
      <c r="S3" s="4">
        <f>'BNVFE-LDVs-frgt'!Q4</f>
        <v>1.113973304748738E-4</v>
      </c>
      <c r="T3" s="4">
        <f>'BNVFE-LDVs-frgt'!R4</f>
        <v>1.1073582017040977E-4</v>
      </c>
      <c r="U3" s="4">
        <f>'BNVFE-LDVs-frgt'!S4</f>
        <v>1.099531339020346E-4</v>
      </c>
      <c r="V3" s="4">
        <f>'BNVFE-LDVs-frgt'!T4</f>
        <v>1.0948773622007766E-4</v>
      </c>
      <c r="W3" s="4">
        <f>'BNVFE-LDVs-frgt'!U4</f>
        <v>1.0913516582552083E-4</v>
      </c>
      <c r="X3" s="4">
        <f>'BNVFE-LDVs-frgt'!V4</f>
        <v>1.0884247723484658E-4</v>
      </c>
      <c r="Y3" s="4">
        <f>'BNVFE-LDVs-frgt'!W4</f>
        <v>1.085933825763662E-4</v>
      </c>
      <c r="Z3" s="4">
        <f>'BNVFE-LDVs-frgt'!X4</f>
        <v>1.083443267474224E-4</v>
      </c>
      <c r="AA3" s="4">
        <f>'BNVFE-LDVs-frgt'!Y4</f>
        <v>1.0815629409531245E-4</v>
      </c>
      <c r="AB3" s="4">
        <f>'BNVFE-LDVs-frgt'!Z4</f>
        <v>1.0799885128162017E-4</v>
      </c>
      <c r="AC3" s="4">
        <f>'BNVFE-LDVs-frgt'!AA4</f>
        <v>1.078432358858381E-4</v>
      </c>
      <c r="AD3" s="4">
        <f>'BNVFE-LDVs-frgt'!AB4</f>
        <v>1.0772424981274788E-4</v>
      </c>
      <c r="AE3" s="4">
        <f>'BNVFE-LDVs-frgt'!AC4</f>
        <v>1.0749204222981193E-4</v>
      </c>
      <c r="AF3" s="4">
        <f>'BNVFE-LDVs-frgt'!AD4</f>
        <v>1.0725768900406794E-4</v>
      </c>
      <c r="AG3" s="4">
        <f>'BNVFE-LDVs-frgt'!AE4</f>
        <v>1.0704107117361582E-4</v>
      </c>
      <c r="AH3" s="4">
        <f>'BNVFE-LDVs-frgt'!AF4</f>
        <v>1.0682755170917861E-4</v>
      </c>
      <c r="AI3" s="4"/>
      <c r="AJ3" s="4"/>
      <c r="AK3" s="4"/>
    </row>
    <row r="4" spans="1:37">
      <c r="A4" t="s">
        <v>475</v>
      </c>
      <c r="B4" t="s">
        <v>864</v>
      </c>
      <c r="C4" t="s">
        <v>115</v>
      </c>
      <c r="D4" s="4">
        <f>'BNVFE-HDVs-psgr'!B5</f>
        <v>9.8533458931645266E-4</v>
      </c>
      <c r="E4" s="4">
        <f>'BNVFE-HDVs-psgr'!C5</f>
        <v>9.988021364476826E-4</v>
      </c>
      <c r="F4" s="4">
        <f>'BNVFE-HDVs-psgr'!D5</f>
        <v>1.0144915989479513E-3</v>
      </c>
      <c r="G4" s="4">
        <f>'BNVFE-HDVs-psgr'!E5</f>
        <v>1.0338641499362739E-3</v>
      </c>
      <c r="H4" s="4">
        <f>'BNVFE-HDVs-psgr'!F5</f>
        <v>1.0578483957153595E-3</v>
      </c>
      <c r="I4" s="4">
        <f>'BNVFE-HDVs-psgr'!G5</f>
        <v>1.0855563574924357E-3</v>
      </c>
      <c r="J4" s="4">
        <f>'BNVFE-HDVs-psgr'!H5</f>
        <v>1.1154933208321449E-3</v>
      </c>
      <c r="K4" s="4">
        <f>'BNVFE-HDVs-psgr'!I5</f>
        <v>1.146433059300843E-3</v>
      </c>
      <c r="L4" s="4">
        <f>'BNVFE-HDVs-psgr'!J5</f>
        <v>1.162195430859642E-3</v>
      </c>
      <c r="M4" s="4">
        <f>'BNVFE-HDVs-psgr'!K5</f>
        <v>1.1852372128907688E-3</v>
      </c>
      <c r="N4" s="4">
        <f>'BNVFE-HDVs-psgr'!L5</f>
        <v>1.2047747934543398E-3</v>
      </c>
      <c r="O4" s="4">
        <f>'BNVFE-HDVs-psgr'!M5</f>
        <v>1.2221312436297778E-3</v>
      </c>
      <c r="P4" s="4">
        <f>'BNVFE-HDVs-psgr'!N5</f>
        <v>1.2324377185343545E-3</v>
      </c>
      <c r="Q4" s="4">
        <f>'BNVFE-HDVs-psgr'!O5</f>
        <v>1.2337189023360906E-3</v>
      </c>
      <c r="R4" s="4">
        <f>'BNVFE-HDVs-psgr'!P5</f>
        <v>1.2346974269358923E-3</v>
      </c>
      <c r="S4" s="4">
        <f>'BNVFE-HDVs-psgr'!Q5</f>
        <v>1.2348004129494538E-3</v>
      </c>
      <c r="T4" s="4">
        <f>'BNVFE-HDVs-psgr'!R5</f>
        <v>1.2352948717913239E-3</v>
      </c>
      <c r="U4" s="4">
        <f>'BNVFE-HDVs-psgr'!S5</f>
        <v>1.2357035089552255E-3</v>
      </c>
      <c r="V4" s="4">
        <f>'BNVFE-HDVs-psgr'!T5</f>
        <v>1.2358091719752555E-3</v>
      </c>
      <c r="W4" s="4">
        <f>'BNVFE-HDVs-psgr'!U5</f>
        <v>1.2356633538581946E-3</v>
      </c>
      <c r="X4" s="4">
        <f>'BNVFE-HDVs-psgr'!V5</f>
        <v>1.2356553228387885E-3</v>
      </c>
      <c r="Y4" s="4">
        <f>'BNVFE-HDVs-psgr'!W5</f>
        <v>1.2356638262711007E-3</v>
      </c>
      <c r="Z4" s="4">
        <f>'BNVFE-HDVs-psgr'!X5</f>
        <v>1.2356742193550382E-3</v>
      </c>
      <c r="AA4" s="4">
        <f>'BNVFE-HDVs-psgr'!Y5</f>
        <v>1.2356002079997265E-3</v>
      </c>
      <c r="AB4" s="4">
        <f>'BNVFE-HDVs-psgr'!Z5</f>
        <v>1.2356762664776318E-3</v>
      </c>
      <c r="AC4" s="4">
        <f>'BNVFE-HDVs-psgr'!AA5</f>
        <v>1.2358724753046924E-3</v>
      </c>
      <c r="AD4" s="4">
        <f>'BNVFE-HDVs-psgr'!AB5</f>
        <v>1.2358611373949426E-3</v>
      </c>
      <c r="AE4" s="4">
        <f>'BNVFE-HDVs-psgr'!AC5</f>
        <v>1.236194345964814E-3</v>
      </c>
      <c r="AF4" s="4">
        <f>'BNVFE-HDVs-psgr'!AD5</f>
        <v>1.2367163622262144E-3</v>
      </c>
      <c r="AG4" s="4">
        <f>'BNVFE-HDVs-psgr'!AE5</f>
        <v>1.2373051461783645E-3</v>
      </c>
      <c r="AH4" s="4">
        <f>'BNVFE-HDVs-psgr'!AF5</f>
        <v>1.2379718782600448E-3</v>
      </c>
      <c r="AI4" s="4"/>
      <c r="AJ4" s="4"/>
      <c r="AK4" s="4"/>
    </row>
    <row r="5" spans="1:37">
      <c r="A5" t="s">
        <v>475</v>
      </c>
      <c r="B5" t="s">
        <v>865</v>
      </c>
      <c r="C5" t="s">
        <v>115</v>
      </c>
      <c r="D5" s="4">
        <f>'BNVFE-HDVs-frgt'!B5</f>
        <v>7.2928093510090471E-4</v>
      </c>
      <c r="E5" s="4">
        <f>'BNVFE-HDVs-frgt'!C5</f>
        <v>7.3924874245474208E-4</v>
      </c>
      <c r="F5" s="4">
        <f>'BNVFE-HDVs-frgt'!D5</f>
        <v>7.508610678592162E-4</v>
      </c>
      <c r="G5" s="4">
        <f>'BNVFE-HDVs-frgt'!E5</f>
        <v>7.6519937715357957E-4</v>
      </c>
      <c r="H5" s="4">
        <f>'BNVFE-HDVs-frgt'!F5</f>
        <v>7.8295096466416878E-4</v>
      </c>
      <c r="I5" s="4">
        <f>'BNVFE-HDVs-frgt'!G5</f>
        <v>8.0345860591986078E-4</v>
      </c>
      <c r="J5" s="4">
        <f>'BNVFE-HDVs-frgt'!H5</f>
        <v>8.2561600996837806E-4</v>
      </c>
      <c r="K5" s="4">
        <f>'BNVFE-HDVs-frgt'!I5</f>
        <v>8.4851560331147032E-4</v>
      </c>
      <c r="L5" s="4">
        <f>'BNVFE-HDVs-frgt'!J5</f>
        <v>8.6018189128557194E-4</v>
      </c>
      <c r="M5" s="4">
        <f>'BNVFE-HDVs-frgt'!K5</f>
        <v>8.7723592808510082E-4</v>
      </c>
      <c r="N5" s="4">
        <f>'BNVFE-HDVs-frgt'!L5</f>
        <v>8.9169638159754131E-4</v>
      </c>
      <c r="O5" s="4">
        <f>'BNVFE-HDVs-frgt'!M5</f>
        <v>9.0454250346438524E-4</v>
      </c>
      <c r="P5" s="4">
        <f>'BNVFE-HDVs-frgt'!N5</f>
        <v>9.1217068960288046E-4</v>
      </c>
      <c r="Q5" s="4">
        <f>'BNVFE-HDVs-frgt'!O5</f>
        <v>9.1311893899054719E-4</v>
      </c>
      <c r="R5" s="4">
        <f>'BNVFE-HDVs-frgt'!P5</f>
        <v>9.1384317961185513E-4</v>
      </c>
      <c r="S5" s="4">
        <f>'BNVFE-HDVs-frgt'!Q5</f>
        <v>9.1391940319832696E-4</v>
      </c>
      <c r="T5" s="4">
        <f>'BNVFE-HDVs-frgt'!R5</f>
        <v>9.1428536965325259E-4</v>
      </c>
      <c r="U5" s="4">
        <f>'BNVFE-HDVs-frgt'!S5</f>
        <v>9.1458781645278495E-4</v>
      </c>
      <c r="V5" s="4">
        <f>'BNVFE-HDVs-frgt'!T5</f>
        <v>9.1466602138630556E-4</v>
      </c>
      <c r="W5" s="4">
        <f>'BNVFE-HDVs-frgt'!U5</f>
        <v>9.1455809624705047E-4</v>
      </c>
      <c r="X5" s="4">
        <f>'BNVFE-HDVs-frgt'!V5</f>
        <v>9.145521522059036E-4</v>
      </c>
      <c r="Y5" s="4">
        <f>'BNVFE-HDVs-frgt'!W5</f>
        <v>9.1455844589652965E-4</v>
      </c>
      <c r="Z5" s="4">
        <f>'BNVFE-HDVs-frgt'!X5</f>
        <v>9.1456613818507277E-4</v>
      </c>
      <c r="AA5" s="4">
        <f>'BNVFE-HDVs-frgt'!Y5</f>
        <v>9.1451135976666027E-4</v>
      </c>
      <c r="AB5" s="4">
        <f>'BNVFE-HDVs-frgt'!Z5</f>
        <v>9.1456765333281604E-4</v>
      </c>
      <c r="AC5" s="4">
        <f>'BNVFE-HDVs-frgt'!AA5</f>
        <v>9.1471287441652219E-4</v>
      </c>
      <c r="AD5" s="4">
        <f>'BNVFE-HDVs-frgt'!AB5</f>
        <v>9.147044828290207E-4</v>
      </c>
      <c r="AE5" s="4">
        <f>'BNVFE-HDVs-frgt'!AC5</f>
        <v>9.1495110226170301E-4</v>
      </c>
      <c r="AF5" s="4">
        <f>'BNVFE-HDVs-frgt'!AD5</f>
        <v>9.153374649362501E-4</v>
      </c>
      <c r="AG5" s="4">
        <f>'BNVFE-HDVs-frgt'!AE5</f>
        <v>9.1577324473719485E-4</v>
      </c>
      <c r="AH5" s="4">
        <f>'BNVFE-HDVs-frgt'!AF5</f>
        <v>9.1626671670221223E-4</v>
      </c>
      <c r="AI5" s="4"/>
      <c r="AJ5" s="4"/>
      <c r="AK5" s="4"/>
    </row>
    <row r="6" spans="1:37">
      <c r="A6" t="s">
        <v>472</v>
      </c>
      <c r="B6" t="s">
        <v>864</v>
      </c>
      <c r="C6" t="s">
        <v>115</v>
      </c>
      <c r="D6" s="4">
        <f>'BNVFE-aircraft-psgr'!B5</f>
        <v>4.6616941125958422E-4</v>
      </c>
      <c r="E6" s="4">
        <f>'BNVFE-aircraft-psgr'!C5</f>
        <v>4.7399299019600609E-4</v>
      </c>
      <c r="F6" s="4">
        <f>'BNVFE-aircraft-psgr'!D5</f>
        <v>4.7625318028902199E-4</v>
      </c>
      <c r="G6" s="4">
        <f>'BNVFE-aircraft-psgr'!E5</f>
        <v>4.7962763511951036E-4</v>
      </c>
      <c r="H6" s="4">
        <f>'BNVFE-aircraft-psgr'!F5</f>
        <v>4.8472425299335046E-4</v>
      </c>
      <c r="I6" s="4">
        <f>'BNVFE-aircraft-psgr'!G5</f>
        <v>4.8856488811023198E-4</v>
      </c>
      <c r="J6" s="4">
        <f>'BNVFE-aircraft-psgr'!H5</f>
        <v>4.9188761878420821E-4</v>
      </c>
      <c r="K6" s="4">
        <f>'BNVFE-aircraft-psgr'!I5</f>
        <v>4.9507465640706257E-4</v>
      </c>
      <c r="L6" s="4">
        <f>'BNVFE-aircraft-psgr'!J5</f>
        <v>4.9827927013588579E-4</v>
      </c>
      <c r="M6" s="4">
        <f>'BNVFE-aircraft-psgr'!K5</f>
        <v>5.0141938782536798E-4</v>
      </c>
      <c r="N6" s="4">
        <f>'BNVFE-aircraft-psgr'!L5</f>
        <v>5.0473115148176617E-4</v>
      </c>
      <c r="O6" s="4">
        <f>'BNVFE-aircraft-psgr'!M5</f>
        <v>5.0816899974300608E-4</v>
      </c>
      <c r="P6" s="4">
        <f>'BNVFE-aircraft-psgr'!N5</f>
        <v>5.1181801067543291E-4</v>
      </c>
      <c r="Q6" s="4">
        <f>'BNVFE-aircraft-psgr'!O5</f>
        <v>5.1566570773780435E-4</v>
      </c>
      <c r="R6" s="4">
        <f>'BNVFE-aircraft-psgr'!P5</f>
        <v>5.1961420160206843E-4</v>
      </c>
      <c r="S6" s="4">
        <f>'BNVFE-aircraft-psgr'!Q5</f>
        <v>5.2372057195217224E-4</v>
      </c>
      <c r="T6" s="4">
        <f>'BNVFE-aircraft-psgr'!R5</f>
        <v>5.2782108797571725E-4</v>
      </c>
      <c r="U6" s="4">
        <f>'BNVFE-aircraft-psgr'!S5</f>
        <v>5.3191930033488766E-4</v>
      </c>
      <c r="V6" s="4">
        <f>'BNVFE-aircraft-psgr'!T5</f>
        <v>5.3596468592895642E-4</v>
      </c>
      <c r="W6" s="4">
        <f>'BNVFE-aircraft-psgr'!U5</f>
        <v>5.3988919149325191E-4</v>
      </c>
      <c r="X6" s="4">
        <f>'BNVFE-aircraft-psgr'!V5</f>
        <v>5.4375065803669985E-4</v>
      </c>
      <c r="Y6" s="4">
        <f>'BNVFE-aircraft-psgr'!W5</f>
        <v>5.4758253135318239E-4</v>
      </c>
      <c r="Z6" s="4">
        <f>'BNVFE-aircraft-psgr'!X5</f>
        <v>5.5141485752676429E-4</v>
      </c>
      <c r="AA6" s="4">
        <f>'BNVFE-aircraft-psgr'!Y5</f>
        <v>5.5528893843752823E-4</v>
      </c>
      <c r="AB6" s="4">
        <f>'BNVFE-aircraft-psgr'!Z5</f>
        <v>5.5903874617184749E-4</v>
      </c>
      <c r="AC6" s="4">
        <f>'BNVFE-aircraft-psgr'!AA5</f>
        <v>5.6267984194975651E-4</v>
      </c>
      <c r="AD6" s="4">
        <f>'BNVFE-aircraft-psgr'!AB5</f>
        <v>5.6625804309603806E-4</v>
      </c>
      <c r="AE6" s="4">
        <f>'BNVFE-aircraft-psgr'!AC5</f>
        <v>5.6976670114342325E-4</v>
      </c>
      <c r="AF6" s="4">
        <f>'BNVFE-aircraft-psgr'!AD5</f>
        <v>5.7342146795521316E-4</v>
      </c>
      <c r="AG6" s="4">
        <f>'BNVFE-aircraft-psgr'!AE5</f>
        <v>5.770408790975283E-4</v>
      </c>
      <c r="AH6" s="4">
        <f>'BNVFE-aircraft-psgr'!AF5</f>
        <v>5.8064146713606509E-4</v>
      </c>
      <c r="AI6" s="4"/>
      <c r="AJ6" s="4"/>
      <c r="AK6" s="4"/>
    </row>
    <row r="7" spans="1:37">
      <c r="A7" t="s">
        <v>472</v>
      </c>
      <c r="B7" t="s">
        <v>865</v>
      </c>
      <c r="C7" t="s">
        <v>115</v>
      </c>
      <c r="D7" s="4">
        <f>'BNVFE-aircraft-frgt'!B5</f>
        <v>1.2002512973417359E-4</v>
      </c>
      <c r="E7" s="4">
        <f>'BNVFE-aircraft-frgt'!C5</f>
        <v>1.2203947485023846E-4</v>
      </c>
      <c r="F7" s="4">
        <f>'BNVFE-aircraft-frgt'!D5</f>
        <v>1.2262140837608938E-4</v>
      </c>
      <c r="G7" s="4">
        <f>'BNVFE-aircraft-frgt'!E5</f>
        <v>1.2349023281851067E-4</v>
      </c>
      <c r="H7" s="4">
        <f>'BNVFE-aircraft-frgt'!F5</f>
        <v>1.2480246439513921E-4</v>
      </c>
      <c r="I7" s="4">
        <f>'BNVFE-aircraft-frgt'!G5</f>
        <v>1.2579131676732679E-4</v>
      </c>
      <c r="J7" s="4">
        <f>'BNVFE-aircraft-frgt'!H5</f>
        <v>1.2664682373664536E-4</v>
      </c>
      <c r="K7" s="4">
        <f>'BNVFE-aircraft-frgt'!I5</f>
        <v>1.2746739367304943E-4</v>
      </c>
      <c r="L7" s="4">
        <f>'BNVFE-aircraft-frgt'!J5</f>
        <v>1.282924889479853E-4</v>
      </c>
      <c r="M7" s="4">
        <f>'BNVFE-aircraft-frgt'!K5</f>
        <v>1.2910097835968289E-4</v>
      </c>
      <c r="N7" s="4">
        <f>'BNVFE-aircraft-frgt'!L5</f>
        <v>1.2995366163942465E-4</v>
      </c>
      <c r="O7" s="4">
        <f>'BNVFE-aircraft-frgt'!M5</f>
        <v>1.3083880805528838E-4</v>
      </c>
      <c r="P7" s="4">
        <f>'BNVFE-aircraft-frgt'!N5</f>
        <v>1.3177832274670185E-4</v>
      </c>
      <c r="Q7" s="4">
        <f>'BNVFE-aircraft-frgt'!O5</f>
        <v>1.3276899336543915E-4</v>
      </c>
      <c r="R7" s="4">
        <f>'BNVFE-aircraft-frgt'!P5</f>
        <v>1.3378561624301569E-4</v>
      </c>
      <c r="S7" s="4">
        <f>'BNVFE-aircraft-frgt'!Q5</f>
        <v>1.3484288774582846E-4</v>
      </c>
      <c r="T7" s="4">
        <f>'BNVFE-aircraft-frgt'!R5</f>
        <v>1.3589865192901079E-4</v>
      </c>
      <c r="U7" s="4">
        <f>'BNVFE-aircraft-frgt'!S5</f>
        <v>1.3695382298529812E-4</v>
      </c>
      <c r="V7" s="4">
        <f>'BNVFE-aircraft-frgt'!T5</f>
        <v>1.3799539267868687E-4</v>
      </c>
      <c r="W7" s="4">
        <f>'BNVFE-aircraft-frgt'!U5</f>
        <v>1.3900583926338301E-4</v>
      </c>
      <c r="X7" s="4">
        <f>'BNVFE-aircraft-frgt'!V5</f>
        <v>1.4000005512492829E-4</v>
      </c>
      <c r="Y7" s="4">
        <f>'BNVFE-aircraft-frgt'!W5</f>
        <v>1.409866515871308E-4</v>
      </c>
      <c r="Z7" s="4">
        <f>'BNVFE-aircraft-frgt'!X5</f>
        <v>1.4197336464692809E-4</v>
      </c>
      <c r="AA7" s="4">
        <f>'BNVFE-aircraft-frgt'!Y5</f>
        <v>1.4297082834292379E-4</v>
      </c>
      <c r="AB7" s="4">
        <f>'BNVFE-aircraft-frgt'!Z5</f>
        <v>1.4393629529317647E-4</v>
      </c>
      <c r="AC7" s="4">
        <f>'BNVFE-aircraft-frgt'!AA5</f>
        <v>1.4487377206141239E-4</v>
      </c>
      <c r="AD7" s="4">
        <f>'BNVFE-aircraft-frgt'!AB5</f>
        <v>1.4579505528254221E-4</v>
      </c>
      <c r="AE7" s="4">
        <f>'BNVFE-aircraft-frgt'!AC5</f>
        <v>1.4669843316868957E-4</v>
      </c>
      <c r="AF7" s="4">
        <f>'BNVFE-aircraft-frgt'!AD5</f>
        <v>1.4763942983243028E-4</v>
      </c>
      <c r="AG7" s="4">
        <f>'BNVFE-aircraft-frgt'!AE5</f>
        <v>1.4857132343468077E-4</v>
      </c>
      <c r="AH7" s="4">
        <f>'BNVFE-aircraft-frgt'!AF5</f>
        <v>1.494983706325589E-4</v>
      </c>
      <c r="AI7" s="4"/>
      <c r="AJ7" s="4"/>
      <c r="AK7" s="4"/>
    </row>
    <row r="8" spans="1:37">
      <c r="A8" t="s">
        <v>866</v>
      </c>
      <c r="B8" t="s">
        <v>864</v>
      </c>
      <c r="C8" t="s">
        <v>115</v>
      </c>
      <c r="D8" s="4">
        <f>'BNVFE-rail-psgr'!B5</f>
        <v>3.886892209485075E-3</v>
      </c>
      <c r="E8" s="4">
        <f>'BNVFE-rail-psgr'!C5</f>
        <v>3.8835964956971157E-3</v>
      </c>
      <c r="F8" s="4">
        <f>'BNVFE-rail-psgr'!D5</f>
        <v>3.8810530909215344E-3</v>
      </c>
      <c r="G8" s="4">
        <f>'BNVFE-rail-psgr'!E5</f>
        <v>3.8794345419032004E-3</v>
      </c>
      <c r="H8" s="4">
        <f>'BNVFE-rail-psgr'!F5</f>
        <v>3.8779756085887975E-3</v>
      </c>
      <c r="I8" s="4">
        <f>'BNVFE-rail-psgr'!G5</f>
        <v>3.8768659775611615E-3</v>
      </c>
      <c r="J8" s="4">
        <f>'BNVFE-rail-psgr'!H5</f>
        <v>3.8756372155893974E-3</v>
      </c>
      <c r="K8" s="4">
        <f>'BNVFE-rail-psgr'!I5</f>
        <v>3.8743413448561114E-3</v>
      </c>
      <c r="L8" s="4">
        <f>'BNVFE-rail-psgr'!J5</f>
        <v>3.8741625203614657E-3</v>
      </c>
      <c r="M8" s="4">
        <f>'BNVFE-rail-psgr'!K5</f>
        <v>3.8738694289951123E-3</v>
      </c>
      <c r="N8" s="4">
        <f>'BNVFE-rail-psgr'!L5</f>
        <v>3.8727323156960052E-3</v>
      </c>
      <c r="O8" s="4">
        <f>'BNVFE-rail-psgr'!M5</f>
        <v>3.872801832305252E-3</v>
      </c>
      <c r="P8" s="4">
        <f>'BNVFE-rail-psgr'!N5</f>
        <v>3.8723285633958972E-3</v>
      </c>
      <c r="Q8" s="4">
        <f>'BNVFE-rail-psgr'!O5</f>
        <v>3.8719654146009874E-3</v>
      </c>
      <c r="R8" s="4">
        <f>'BNVFE-rail-psgr'!P5</f>
        <v>3.8712836957078313E-3</v>
      </c>
      <c r="S8" s="4">
        <f>'BNVFE-rail-psgr'!Q5</f>
        <v>3.8710174375942577E-3</v>
      </c>
      <c r="T8" s="4">
        <f>'BNVFE-rail-psgr'!R5</f>
        <v>3.8701959513390751E-3</v>
      </c>
      <c r="U8" s="4">
        <f>'BNVFE-rail-psgr'!S5</f>
        <v>3.8693459130790496E-3</v>
      </c>
      <c r="V8" s="4">
        <f>'BNVFE-rail-psgr'!T5</f>
        <v>3.8684314096127021E-3</v>
      </c>
      <c r="W8" s="4">
        <f>'BNVFE-rail-psgr'!U5</f>
        <v>3.867522420945714E-3</v>
      </c>
      <c r="X8" s="4">
        <f>'BNVFE-rail-psgr'!V5</f>
        <v>3.8662639724460568E-3</v>
      </c>
      <c r="Y8" s="4">
        <f>'BNVFE-rail-psgr'!W5</f>
        <v>3.8650753548999097E-3</v>
      </c>
      <c r="Z8" s="4">
        <f>'BNVFE-rail-psgr'!X5</f>
        <v>3.8637937383671607E-3</v>
      </c>
      <c r="AA8" s="4">
        <f>'BNVFE-rail-psgr'!Y5</f>
        <v>3.8623677194928995E-3</v>
      </c>
      <c r="AB8" s="4">
        <f>'BNVFE-rail-psgr'!Z5</f>
        <v>3.8608334518532407E-3</v>
      </c>
      <c r="AC8" s="4">
        <f>'BNVFE-rail-psgr'!AA5</f>
        <v>3.8590701122559255E-3</v>
      </c>
      <c r="AD8" s="4">
        <f>'BNVFE-rail-psgr'!AB5</f>
        <v>3.8573556454320505E-3</v>
      </c>
      <c r="AE8" s="4">
        <f>'BNVFE-rail-psgr'!AC5</f>
        <v>3.8555651429608932E-3</v>
      </c>
      <c r="AF8" s="4">
        <f>'BNVFE-rail-psgr'!AD5</f>
        <v>3.8536129241038665E-3</v>
      </c>
      <c r="AG8" s="4">
        <f>'BNVFE-rail-psgr'!AE5</f>
        <v>3.8512787391125356E-3</v>
      </c>
      <c r="AH8" s="4">
        <f>'BNVFE-rail-psgr'!AF5</f>
        <v>3.8487689875144671E-3</v>
      </c>
      <c r="AI8" s="4"/>
      <c r="AJ8" s="4"/>
      <c r="AK8" s="4"/>
    </row>
    <row r="9" spans="1:37">
      <c r="A9" t="s">
        <v>866</v>
      </c>
      <c r="B9" t="s">
        <v>864</v>
      </c>
      <c r="C9" t="s">
        <v>112</v>
      </c>
      <c r="D9" s="4">
        <f>'BNVFE-rail-psgr'!B2</f>
        <v>1.2490429545241593E-3</v>
      </c>
      <c r="E9" s="4">
        <f>'BNVFE-rail-psgr'!C2</f>
        <v>1.2479838852561889E-3</v>
      </c>
      <c r="F9" s="4">
        <f>'BNVFE-rail-psgr'!D2</f>
        <v>1.2471665685815224E-3</v>
      </c>
      <c r="G9" s="4">
        <f>'BNVFE-rail-psgr'!E2</f>
        <v>1.2466464519590526E-3</v>
      </c>
      <c r="H9" s="4">
        <f>'BNVFE-rail-psgr'!F2</f>
        <v>1.2461776274382624E-3</v>
      </c>
      <c r="I9" s="4">
        <f>'BNVFE-rail-psgr'!G2</f>
        <v>1.2458210503215087E-3</v>
      </c>
      <c r="J9" s="4">
        <f>'BNVFE-rail-psgr'!H2</f>
        <v>1.2454261907779705E-3</v>
      </c>
      <c r="K9" s="4">
        <f>'BNVFE-rail-psgr'!I2</f>
        <v>1.2450097660041024E-3</v>
      </c>
      <c r="L9" s="4">
        <f>'BNVFE-rail-psgr'!J2</f>
        <v>1.2449523012062393E-3</v>
      </c>
      <c r="M9" s="4">
        <f>'BNVFE-rail-psgr'!K2</f>
        <v>1.2448581170389291E-3</v>
      </c>
      <c r="N9" s="4">
        <f>'BNVFE-rail-psgr'!L2</f>
        <v>1.244492708563932E-3</v>
      </c>
      <c r="O9" s="4">
        <f>'BNVFE-rail-psgr'!M2</f>
        <v>1.2445150475500222E-3</v>
      </c>
      <c r="P9" s="4">
        <f>'BNVFE-rail-psgr'!N2</f>
        <v>1.244362963786191E-3</v>
      </c>
      <c r="Q9" s="4">
        <f>'BNVFE-rail-psgr'!O2</f>
        <v>1.2442462668418766E-3</v>
      </c>
      <c r="R9" s="4">
        <f>'BNVFE-rail-psgr'!P2</f>
        <v>1.2440271982043711E-3</v>
      </c>
      <c r="S9" s="4">
        <f>'BNVFE-rail-psgr'!Q2</f>
        <v>1.2439416368347936E-3</v>
      </c>
      <c r="T9" s="4">
        <f>'BNVFE-rail-psgr'!R2</f>
        <v>1.2436776543099449E-3</v>
      </c>
      <c r="U9" s="4">
        <f>'BNVFE-rail-psgr'!S2</f>
        <v>1.2434044966707469E-3</v>
      </c>
      <c r="V9" s="4">
        <f>'BNVFE-rail-psgr'!T2</f>
        <v>1.2431106233009778E-3</v>
      </c>
      <c r="W9" s="4">
        <f>'BNVFE-rail-psgr'!U2</f>
        <v>1.242818522097998E-3</v>
      </c>
      <c r="X9" s="4">
        <f>'BNVFE-rail-psgr'!V2</f>
        <v>1.2424141228640053E-3</v>
      </c>
      <c r="Y9" s="4">
        <f>'BNVFE-rail-psgr'!W2</f>
        <v>1.2420321636298346E-3</v>
      </c>
      <c r="Z9" s="4">
        <f>'BNVFE-rail-psgr'!X2</f>
        <v>1.241620319407161E-3</v>
      </c>
      <c r="AA9" s="4">
        <f>'BNVFE-rail-psgr'!Y2</f>
        <v>1.2411620718582406E-3</v>
      </c>
      <c r="AB9" s="4">
        <f>'BNVFE-rail-psgr'!Z2</f>
        <v>1.240669038843074E-3</v>
      </c>
      <c r="AC9" s="4">
        <f>'BNVFE-rail-psgr'!AA2</f>
        <v>1.2401023941352315E-3</v>
      </c>
      <c r="AD9" s="4">
        <f>'BNVFE-rail-psgr'!AB2</f>
        <v>1.2395514545691941E-3</v>
      </c>
      <c r="AE9" s="4">
        <f>'BNVFE-rail-psgr'!AC2</f>
        <v>1.2389760811407262E-3</v>
      </c>
      <c r="AF9" s="4">
        <f>'BNVFE-rail-psgr'!AD2</f>
        <v>1.2383487405617649E-3</v>
      </c>
      <c r="AG9" s="4">
        <f>'BNVFE-rail-psgr'!AE2</f>
        <v>1.2375986561341948E-3</v>
      </c>
      <c r="AH9" s="4">
        <f>'BNVFE-rail-psgr'!AF2</f>
        <v>1.236792153822779E-3</v>
      </c>
      <c r="AI9" s="4"/>
      <c r="AJ9" s="4"/>
      <c r="AK9" s="4"/>
    </row>
    <row r="10" spans="1:37">
      <c r="A10" t="s">
        <v>866</v>
      </c>
      <c r="B10" t="s">
        <v>865</v>
      </c>
      <c r="C10" t="s">
        <v>115</v>
      </c>
      <c r="D10" s="4">
        <f>'BNVFE-rail-frgt'!B5</f>
        <v>3.4893709999999998E-3</v>
      </c>
      <c r="E10" s="4">
        <f>'BNVFE-rail-frgt'!C5</f>
        <v>3.5120030000000001E-3</v>
      </c>
      <c r="F10" s="4">
        <f>'BNVFE-rail-frgt'!D5</f>
        <v>3.5347819999999998E-3</v>
      </c>
      <c r="G10" s="4">
        <f>'BNVFE-rail-frgt'!E5</f>
        <v>3.55771E-3</v>
      </c>
      <c r="H10" s="4">
        <f>'BNVFE-rail-frgt'!F5</f>
        <v>3.580785E-3</v>
      </c>
      <c r="I10" s="4">
        <f>'BNVFE-rail-frgt'!G5</f>
        <v>3.6040100000000004E-3</v>
      </c>
      <c r="J10" s="4">
        <f>'BNVFE-rail-frgt'!H5</f>
        <v>3.6273859999999998E-3</v>
      </c>
      <c r="K10" s="4">
        <f>'BNVFE-rail-frgt'!I5</f>
        <v>3.6509140000000003E-3</v>
      </c>
      <c r="L10" s="4">
        <f>'BNVFE-rail-frgt'!J5</f>
        <v>3.6745939999999998E-3</v>
      </c>
      <c r="M10" s="4">
        <f>'BNVFE-rail-frgt'!K5</f>
        <v>3.6984279999999997E-3</v>
      </c>
      <c r="N10" s="4">
        <f>'BNVFE-rail-frgt'!L5</f>
        <v>3.7224160000000001E-3</v>
      </c>
      <c r="O10" s="4">
        <f>'BNVFE-rail-frgt'!M5</f>
        <v>3.7465599999999999E-3</v>
      </c>
      <c r="P10" s="4">
        <f>'BNVFE-rail-frgt'!N5</f>
        <v>3.77086E-3</v>
      </c>
      <c r="Q10" s="4">
        <f>'BNVFE-rail-frgt'!O5</f>
        <v>3.7953179999999998E-3</v>
      </c>
      <c r="R10" s="4">
        <f>'BNVFE-rail-frgt'!P5</f>
        <v>3.819935E-3</v>
      </c>
      <c r="S10" s="4">
        <f>'BNVFE-rail-frgt'!Q5</f>
        <v>3.8447119999999997E-3</v>
      </c>
      <c r="T10" s="4">
        <f>'BNVFE-rail-frgt'!R5</f>
        <v>3.8696489999999997E-3</v>
      </c>
      <c r="U10" s="4">
        <f>'BNVFE-rail-frgt'!S5</f>
        <v>3.894748E-3</v>
      </c>
      <c r="V10" s="4">
        <f>'BNVFE-rail-frgt'!T5</f>
        <v>3.9200089999999995E-3</v>
      </c>
      <c r="W10" s="4">
        <f>'BNVFE-rail-frgt'!U5</f>
        <v>3.9454349999999997E-3</v>
      </c>
      <c r="X10" s="4">
        <f>'BNVFE-rail-frgt'!V5</f>
        <v>3.9710250000000004E-3</v>
      </c>
      <c r="Y10" s="4">
        <f>'BNVFE-rail-frgt'!W5</f>
        <v>3.9967819999999999E-3</v>
      </c>
      <c r="Z10" s="4">
        <f>'BNVFE-rail-frgt'!X5</f>
        <v>4.0227050000000006E-3</v>
      </c>
      <c r="AA10" s="4">
        <f>'BNVFE-rail-frgt'!Y5</f>
        <v>4.0487970000000007E-3</v>
      </c>
      <c r="AB10" s="4">
        <f>'BNVFE-rail-frgt'!Z5</f>
        <v>4.0750580000000003E-3</v>
      </c>
      <c r="AC10" s="4">
        <f>'BNVFE-rail-frgt'!AA5</f>
        <v>4.1014889999999998E-3</v>
      </c>
      <c r="AD10" s="4">
        <f>'BNVFE-rail-frgt'!AB5</f>
        <v>4.1280910000000004E-3</v>
      </c>
      <c r="AE10" s="4">
        <f>'BNVFE-rail-frgt'!AC5</f>
        <v>4.1548660000000001E-3</v>
      </c>
      <c r="AF10" s="4">
        <f>'BNVFE-rail-frgt'!AD5</f>
        <v>4.1818150000000002E-3</v>
      </c>
      <c r="AG10" s="4">
        <f>'BNVFE-rail-frgt'!AE5</f>
        <v>4.2089390000000001E-3</v>
      </c>
      <c r="AH10" s="4">
        <f>'BNVFE-rail-frgt'!AF5</f>
        <v>4.2362379999999998E-3</v>
      </c>
      <c r="AI10" s="4"/>
      <c r="AJ10" s="4"/>
      <c r="AK10" s="4"/>
    </row>
    <row r="11" spans="1:37">
      <c r="A11" t="s">
        <v>867</v>
      </c>
      <c r="B11" t="s">
        <v>864</v>
      </c>
      <c r="C11" t="s">
        <v>115</v>
      </c>
      <c r="D11" s="4">
        <f>'BNVFE-ships-psgr'!B5</f>
        <v>1.0049397002369565E-5</v>
      </c>
      <c r="E11" s="4">
        <f>'BNVFE-ships-psgr'!C5</f>
        <v>1.0049397002369565E-5</v>
      </c>
      <c r="F11" s="4">
        <f>'BNVFE-ships-psgr'!D5</f>
        <v>1.0049397002369565E-5</v>
      </c>
      <c r="G11" s="4">
        <f>'BNVFE-ships-psgr'!E5</f>
        <v>1.0049397002369565E-5</v>
      </c>
      <c r="H11" s="4">
        <f>'BNVFE-ships-psgr'!F5</f>
        <v>1.0049397002369565E-5</v>
      </c>
      <c r="I11" s="4">
        <f>'BNVFE-ships-psgr'!G5</f>
        <v>1.0049397002369565E-5</v>
      </c>
      <c r="J11" s="4">
        <f>'BNVFE-ships-psgr'!H5</f>
        <v>1.0049397002369565E-5</v>
      </c>
      <c r="K11" s="4">
        <f>'BNVFE-ships-psgr'!I5</f>
        <v>1.0049397002369565E-5</v>
      </c>
      <c r="L11" s="4">
        <f>'BNVFE-ships-psgr'!J5</f>
        <v>1.0049397002369565E-5</v>
      </c>
      <c r="M11" s="4">
        <f>'BNVFE-ships-psgr'!K5</f>
        <v>1.0049397002369565E-5</v>
      </c>
      <c r="N11" s="4">
        <f>'BNVFE-ships-psgr'!L5</f>
        <v>1.0049397002369565E-5</v>
      </c>
      <c r="O11" s="4">
        <f>'BNVFE-ships-psgr'!M5</f>
        <v>1.0049397002369565E-5</v>
      </c>
      <c r="P11" s="4">
        <f>'BNVFE-ships-psgr'!N5</f>
        <v>1.0049397002369565E-5</v>
      </c>
      <c r="Q11" s="4">
        <f>'BNVFE-ships-psgr'!O5</f>
        <v>1.0049397002369565E-5</v>
      </c>
      <c r="R11" s="4">
        <f>'BNVFE-ships-psgr'!P5</f>
        <v>1.0049397002369565E-5</v>
      </c>
      <c r="S11" s="4">
        <f>'BNVFE-ships-psgr'!Q5</f>
        <v>1.0049397002369565E-5</v>
      </c>
      <c r="T11" s="4">
        <f>'BNVFE-ships-psgr'!R5</f>
        <v>1.0049397002369565E-5</v>
      </c>
      <c r="U11" s="4">
        <f>'BNVFE-ships-psgr'!S5</f>
        <v>1.0049397002369565E-5</v>
      </c>
      <c r="V11" s="4">
        <f>'BNVFE-ships-psgr'!T5</f>
        <v>1.0049397002369565E-5</v>
      </c>
      <c r="W11" s="4">
        <f>'BNVFE-ships-psgr'!U5</f>
        <v>1.0049397002369565E-5</v>
      </c>
      <c r="X11" s="4">
        <f>'BNVFE-ships-psgr'!V5</f>
        <v>1.0049397002369565E-5</v>
      </c>
      <c r="Y11" s="4">
        <f>'BNVFE-ships-psgr'!W5</f>
        <v>1.0049397002369565E-5</v>
      </c>
      <c r="Z11" s="4">
        <f>'BNVFE-ships-psgr'!X5</f>
        <v>1.0049397002369565E-5</v>
      </c>
      <c r="AA11" s="4">
        <f>'BNVFE-ships-psgr'!Y5</f>
        <v>1.0049397002369565E-5</v>
      </c>
      <c r="AB11" s="4">
        <f>'BNVFE-ships-psgr'!Z5</f>
        <v>1.0049397002369565E-5</v>
      </c>
      <c r="AC11" s="4">
        <f>'BNVFE-ships-psgr'!AA5</f>
        <v>1.0049397002369565E-5</v>
      </c>
      <c r="AD11" s="4">
        <f>'BNVFE-ships-psgr'!AB5</f>
        <v>1.0049397002369565E-5</v>
      </c>
      <c r="AE11" s="4">
        <f>'BNVFE-ships-psgr'!AC5</f>
        <v>1.0049397002369565E-5</v>
      </c>
      <c r="AF11" s="4">
        <f>'BNVFE-ships-psgr'!AD5</f>
        <v>1.0049397002369565E-5</v>
      </c>
      <c r="AG11" s="4">
        <f>'BNVFE-ships-psgr'!AE5</f>
        <v>1.0049397002369565E-5</v>
      </c>
      <c r="AH11" s="4">
        <f>'BNVFE-ships-psgr'!AF5</f>
        <v>1.0049397002369565E-5</v>
      </c>
      <c r="AI11" s="4"/>
      <c r="AJ11" s="4"/>
      <c r="AK11" s="4"/>
    </row>
    <row r="12" spans="1:37">
      <c r="A12" t="s">
        <v>867</v>
      </c>
      <c r="B12" t="s">
        <v>865</v>
      </c>
      <c r="C12" t="s">
        <v>115</v>
      </c>
      <c r="D12" s="4">
        <f>'BNVFE-ships-frgt'!B5</f>
        <v>4.9715257056265547E-3</v>
      </c>
      <c r="E12" s="4">
        <f>'BNVFE-ships-frgt'!C5</f>
        <v>4.9715257056265547E-3</v>
      </c>
      <c r="F12" s="4">
        <f>'BNVFE-ships-frgt'!D5</f>
        <v>4.9715257056265547E-3</v>
      </c>
      <c r="G12" s="4">
        <f>'BNVFE-ships-frgt'!E5</f>
        <v>4.9715257056265547E-3</v>
      </c>
      <c r="H12" s="4">
        <f>'BNVFE-ships-frgt'!F5</f>
        <v>4.9715257056265547E-3</v>
      </c>
      <c r="I12" s="4">
        <f>'BNVFE-ships-frgt'!G5</f>
        <v>4.9715257056265547E-3</v>
      </c>
      <c r="J12" s="4">
        <f>'BNVFE-ships-frgt'!H5</f>
        <v>4.9715257056265547E-3</v>
      </c>
      <c r="K12" s="4">
        <f>'BNVFE-ships-frgt'!I5</f>
        <v>4.9715257056265547E-3</v>
      </c>
      <c r="L12" s="4">
        <f>'BNVFE-ships-frgt'!J5</f>
        <v>4.9715257056265547E-3</v>
      </c>
      <c r="M12" s="4">
        <f>'BNVFE-ships-frgt'!K5</f>
        <v>4.9715257056265547E-3</v>
      </c>
      <c r="N12" s="4">
        <f>'BNVFE-ships-frgt'!L5</f>
        <v>4.9715257056265547E-3</v>
      </c>
      <c r="O12" s="4">
        <f>'BNVFE-ships-frgt'!M5</f>
        <v>4.9715257056265547E-3</v>
      </c>
      <c r="P12" s="4">
        <f>'BNVFE-ships-frgt'!N5</f>
        <v>4.9715257056265547E-3</v>
      </c>
      <c r="Q12" s="4">
        <f>'BNVFE-ships-frgt'!O5</f>
        <v>4.9715257056265547E-3</v>
      </c>
      <c r="R12" s="4">
        <f>'BNVFE-ships-frgt'!P5</f>
        <v>4.9715257056265547E-3</v>
      </c>
      <c r="S12" s="4">
        <f>'BNVFE-ships-frgt'!Q5</f>
        <v>4.9715257056265547E-3</v>
      </c>
      <c r="T12" s="4">
        <f>'BNVFE-ships-frgt'!R5</f>
        <v>4.9715257056265547E-3</v>
      </c>
      <c r="U12" s="4">
        <f>'BNVFE-ships-frgt'!S5</f>
        <v>4.9715257056265547E-3</v>
      </c>
      <c r="V12" s="4">
        <f>'BNVFE-ships-frgt'!T5</f>
        <v>4.9715257056265547E-3</v>
      </c>
      <c r="W12" s="4">
        <f>'BNVFE-ships-frgt'!U5</f>
        <v>4.9715257056265547E-3</v>
      </c>
      <c r="X12" s="4">
        <f>'BNVFE-ships-frgt'!V5</f>
        <v>4.9715257056265547E-3</v>
      </c>
      <c r="Y12" s="4">
        <f>'BNVFE-ships-frgt'!W5</f>
        <v>4.9715257056265547E-3</v>
      </c>
      <c r="Z12" s="4">
        <f>'BNVFE-ships-frgt'!X5</f>
        <v>4.9715257056265547E-3</v>
      </c>
      <c r="AA12" s="4">
        <f>'BNVFE-ships-frgt'!Y5</f>
        <v>4.9715257056265547E-3</v>
      </c>
      <c r="AB12" s="4">
        <f>'BNVFE-ships-frgt'!Z5</f>
        <v>4.9715257056265547E-3</v>
      </c>
      <c r="AC12" s="4">
        <f>'BNVFE-ships-frgt'!AA5</f>
        <v>4.9715257056265547E-3</v>
      </c>
      <c r="AD12" s="4">
        <f>'BNVFE-ships-frgt'!AB5</f>
        <v>4.9715257056265547E-3</v>
      </c>
      <c r="AE12" s="4">
        <f>'BNVFE-ships-frgt'!AC5</f>
        <v>4.9715257056265547E-3</v>
      </c>
      <c r="AF12" s="4">
        <f>'BNVFE-ships-frgt'!AD5</f>
        <v>4.9715257056265547E-3</v>
      </c>
      <c r="AG12" s="4">
        <f>'BNVFE-ships-frgt'!AE5</f>
        <v>4.9715257056265547E-3</v>
      </c>
      <c r="AH12" s="4">
        <f>'BNVFE-ships-frgt'!AF5</f>
        <v>4.9715257056265547E-3</v>
      </c>
      <c r="AI12" s="4"/>
      <c r="AJ12" s="4"/>
      <c r="AK12" s="4"/>
    </row>
    <row r="13" spans="1:37">
      <c r="A13" t="s">
        <v>868</v>
      </c>
      <c r="B13" t="s">
        <v>864</v>
      </c>
      <c r="C13" t="s">
        <v>114</v>
      </c>
      <c r="D13" s="4">
        <f>'BNVFE-motorbikes-psgr'!B4</f>
        <v>1.110710625237613E-3</v>
      </c>
      <c r="E13" s="4">
        <f>'BNVFE-motorbikes-psgr'!C4</f>
        <v>1.110710625237613E-3</v>
      </c>
      <c r="F13" s="4">
        <f>'BNVFE-motorbikes-psgr'!D4</f>
        <v>1.110710625237613E-3</v>
      </c>
      <c r="G13" s="4">
        <f>'BNVFE-motorbikes-psgr'!E4</f>
        <v>1.110710625237613E-3</v>
      </c>
      <c r="H13" s="4">
        <f>'BNVFE-motorbikes-psgr'!F4</f>
        <v>1.110710625237613E-3</v>
      </c>
      <c r="I13" s="4">
        <f>'BNVFE-motorbikes-psgr'!G4</f>
        <v>1.110710625237613E-3</v>
      </c>
      <c r="J13" s="4">
        <f>'BNVFE-motorbikes-psgr'!H4</f>
        <v>1.110710625237613E-3</v>
      </c>
      <c r="K13" s="4">
        <f>'BNVFE-motorbikes-psgr'!I4</f>
        <v>1.110710625237613E-3</v>
      </c>
      <c r="L13" s="4">
        <f>'BNVFE-motorbikes-psgr'!J4</f>
        <v>1.110710625237613E-3</v>
      </c>
      <c r="M13" s="4">
        <f>'BNVFE-motorbikes-psgr'!K4</f>
        <v>1.110710625237613E-3</v>
      </c>
      <c r="N13" s="4">
        <f>'BNVFE-motorbikes-psgr'!L4</f>
        <v>1.110710625237613E-3</v>
      </c>
      <c r="O13" s="4">
        <f>'BNVFE-motorbikes-psgr'!M4</f>
        <v>1.110710625237613E-3</v>
      </c>
      <c r="P13" s="4">
        <f>'BNVFE-motorbikes-psgr'!N4</f>
        <v>1.110710625237613E-3</v>
      </c>
      <c r="Q13" s="4">
        <f>'BNVFE-motorbikes-psgr'!O4</f>
        <v>1.110710625237613E-3</v>
      </c>
      <c r="R13" s="4">
        <f>'BNVFE-motorbikes-psgr'!P4</f>
        <v>1.110710625237613E-3</v>
      </c>
      <c r="S13" s="4">
        <f>'BNVFE-motorbikes-psgr'!Q4</f>
        <v>1.110710625237613E-3</v>
      </c>
      <c r="T13" s="4">
        <f>'BNVFE-motorbikes-psgr'!R4</f>
        <v>1.110710625237613E-3</v>
      </c>
      <c r="U13" s="4">
        <f>'BNVFE-motorbikes-psgr'!S4</f>
        <v>1.110710625237613E-3</v>
      </c>
      <c r="V13" s="4">
        <f>'BNVFE-motorbikes-psgr'!T4</f>
        <v>1.110710625237613E-3</v>
      </c>
      <c r="W13" s="4">
        <f>'BNVFE-motorbikes-psgr'!U4</f>
        <v>1.110710625237613E-3</v>
      </c>
      <c r="X13" s="4">
        <f>'BNVFE-motorbikes-psgr'!V4</f>
        <v>1.110710625237613E-3</v>
      </c>
      <c r="Y13" s="4">
        <f>'BNVFE-motorbikes-psgr'!W4</f>
        <v>1.110710625237613E-3</v>
      </c>
      <c r="Z13" s="4">
        <f>'BNVFE-motorbikes-psgr'!X4</f>
        <v>1.110710625237613E-3</v>
      </c>
      <c r="AA13" s="4">
        <f>'BNVFE-motorbikes-psgr'!Y4</f>
        <v>1.110710625237613E-3</v>
      </c>
      <c r="AB13" s="4">
        <f>'BNVFE-motorbikes-psgr'!Z4</f>
        <v>1.110710625237613E-3</v>
      </c>
      <c r="AC13" s="4">
        <f>'BNVFE-motorbikes-psgr'!AA4</f>
        <v>1.110710625237613E-3</v>
      </c>
      <c r="AD13" s="4">
        <f>'BNVFE-motorbikes-psgr'!AB4</f>
        <v>1.110710625237613E-3</v>
      </c>
      <c r="AE13" s="4">
        <f>'BNVFE-motorbikes-psgr'!AC4</f>
        <v>1.110710625237613E-3</v>
      </c>
      <c r="AF13" s="4">
        <f>'BNVFE-motorbikes-psgr'!AD4</f>
        <v>1.110710625237613E-3</v>
      </c>
      <c r="AG13" s="4">
        <f>'BNVFE-motorbikes-psgr'!AE4</f>
        <v>1.110710625237613E-3</v>
      </c>
      <c r="AH13" s="4">
        <f>'BNVFE-motorbikes-psgr'!AF4</f>
        <v>1.110710625237613E-3</v>
      </c>
      <c r="AI13" s="4"/>
      <c r="AJ13" s="4"/>
      <c r="AK13" s="4"/>
    </row>
    <row r="14" spans="1:37">
      <c r="A14" t="s">
        <v>868</v>
      </c>
      <c r="B14" t="s">
        <v>865</v>
      </c>
      <c r="C14" t="s">
        <v>114</v>
      </c>
      <c r="D14">
        <f>'BNVFE-motorbikes-frgt'!B4</f>
        <v>0</v>
      </c>
      <c r="E14">
        <f>'BNVFE-motorbikes-frgt'!C4</f>
        <v>0</v>
      </c>
      <c r="F14">
        <f>'BNVFE-motorbikes-frgt'!D4</f>
        <v>0</v>
      </c>
      <c r="G14">
        <f>'BNVFE-motorbikes-frgt'!E4</f>
        <v>0</v>
      </c>
      <c r="H14">
        <f>'BNVFE-motorbikes-frgt'!F4</f>
        <v>0</v>
      </c>
      <c r="I14">
        <f>'BNVFE-motorbikes-frgt'!G4</f>
        <v>0</v>
      </c>
      <c r="J14">
        <f>'BNVFE-motorbikes-frgt'!H4</f>
        <v>0</v>
      </c>
      <c r="K14">
        <f>'BNVFE-motorbikes-frgt'!I4</f>
        <v>0</v>
      </c>
      <c r="L14">
        <f>'BNVFE-motorbikes-frgt'!J4</f>
        <v>0</v>
      </c>
      <c r="M14">
        <f>'BNVFE-motorbikes-frgt'!K4</f>
        <v>0</v>
      </c>
      <c r="N14">
        <f>'BNVFE-motorbikes-frgt'!L4</f>
        <v>0</v>
      </c>
      <c r="O14">
        <f>'BNVFE-motorbikes-frgt'!M4</f>
        <v>0</v>
      </c>
      <c r="P14">
        <f>'BNVFE-motorbikes-frgt'!N4</f>
        <v>0</v>
      </c>
      <c r="Q14">
        <f>'BNVFE-motorbikes-frgt'!O4</f>
        <v>0</v>
      </c>
      <c r="R14">
        <f>'BNVFE-motorbikes-frgt'!P4</f>
        <v>0</v>
      </c>
      <c r="S14">
        <f>'BNVFE-motorbikes-frgt'!Q4</f>
        <v>0</v>
      </c>
      <c r="T14">
        <f>'BNVFE-motorbikes-frgt'!R4</f>
        <v>0</v>
      </c>
      <c r="U14">
        <f>'BNVFE-motorbikes-frgt'!S4</f>
        <v>0</v>
      </c>
      <c r="V14">
        <f>'BNVFE-motorbikes-frgt'!T4</f>
        <v>0</v>
      </c>
      <c r="W14">
        <f>'BNVFE-motorbikes-frgt'!U4</f>
        <v>0</v>
      </c>
      <c r="X14">
        <f>'BNVFE-motorbikes-frgt'!V4</f>
        <v>0</v>
      </c>
      <c r="Y14">
        <f>'BNVFE-motorbikes-frgt'!W4</f>
        <v>0</v>
      </c>
      <c r="Z14">
        <f>'BNVFE-motorbikes-frgt'!X4</f>
        <v>0</v>
      </c>
      <c r="AA14">
        <f>'BNVFE-motorbikes-frgt'!Y4</f>
        <v>0</v>
      </c>
      <c r="AB14">
        <f>'BNVFE-motorbikes-frgt'!Z4</f>
        <v>0</v>
      </c>
      <c r="AC14">
        <f>'BNVFE-motorbikes-frgt'!AA4</f>
        <v>0</v>
      </c>
      <c r="AD14">
        <f>'BNVFE-motorbikes-frgt'!AB4</f>
        <v>0</v>
      </c>
      <c r="AE14">
        <f>'BNVFE-motorbikes-frgt'!AC4</f>
        <v>0</v>
      </c>
      <c r="AF14">
        <f>'BNVFE-motorbikes-frgt'!AD4</f>
        <v>0</v>
      </c>
      <c r="AG14">
        <f>'BNVFE-motorbikes-frgt'!AE4</f>
        <v>0</v>
      </c>
      <c r="AH14">
        <f>'BNVFE-motorbikes-frgt'!AF4</f>
        <v>0</v>
      </c>
    </row>
    <row r="30" spans="4:8">
      <c r="D30" s="58"/>
      <c r="E30" s="58"/>
      <c r="F30" s="58"/>
      <c r="G30" s="58"/>
      <c r="H30" s="58"/>
    </row>
    <row r="31" spans="4:8">
      <c r="D31" s="58"/>
      <c r="E31" s="58"/>
      <c r="F31" s="58"/>
      <c r="G31" s="58"/>
      <c r="H31" s="58"/>
    </row>
    <row r="32" spans="4:8">
      <c r="D32" s="58"/>
      <c r="E32" s="58"/>
      <c r="F32" s="58"/>
      <c r="G32" s="58"/>
      <c r="H32" s="58"/>
    </row>
    <row r="33" spans="3:8">
      <c r="D33" s="58"/>
      <c r="E33" s="58"/>
      <c r="F33" s="58"/>
      <c r="G33" s="58"/>
      <c r="H33" s="58"/>
    </row>
    <row r="34" spans="3:8">
      <c r="C34" s="116"/>
      <c r="D34" s="117"/>
      <c r="E34" s="117"/>
      <c r="F34" s="117"/>
      <c r="G34" s="117"/>
      <c r="H34" s="117"/>
    </row>
    <row r="35" spans="3:8">
      <c r="C35" s="53"/>
      <c r="D35" s="114"/>
      <c r="E35" s="114"/>
      <c r="F35" s="114"/>
      <c r="G35" s="114"/>
      <c r="H35" s="114"/>
    </row>
    <row r="36" spans="3:8">
      <c r="D36" s="58"/>
      <c r="E36" s="58"/>
      <c r="F36" s="58"/>
      <c r="G36" s="58"/>
      <c r="H36" s="58"/>
    </row>
    <row r="37" spans="3:8">
      <c r="D37" s="58"/>
      <c r="E37" s="58"/>
      <c r="F37" s="58"/>
      <c r="G37" s="58"/>
      <c r="H37" s="58"/>
    </row>
    <row r="38" spans="3:8">
      <c r="D38" s="58"/>
      <c r="E38" s="58"/>
      <c r="F38" s="58"/>
      <c r="G38" s="58"/>
      <c r="H38" s="58"/>
    </row>
    <row r="39" spans="3:8">
      <c r="D39" s="58"/>
      <c r="E39" s="58"/>
      <c r="F39" s="58"/>
      <c r="G39" s="58"/>
      <c r="H39" s="58"/>
    </row>
    <row r="40" spans="3:8">
      <c r="D40" s="58"/>
      <c r="E40" s="58"/>
      <c r="F40" s="58"/>
      <c r="G40" s="58"/>
      <c r="H40" s="58"/>
    </row>
    <row r="41" spans="3:8">
      <c r="D41" s="58"/>
    </row>
    <row r="42" spans="3:8">
      <c r="D42" s="58"/>
    </row>
    <row r="43" spans="3:8">
      <c r="D43" s="58"/>
    </row>
    <row r="44" spans="3:8">
      <c r="D44" s="58"/>
    </row>
    <row r="45" spans="3:8">
      <c r="D45" s="5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33</vt:i4>
      </vt:variant>
      <vt:variant>
        <vt:lpstr>Named Ranges</vt:lpstr>
      </vt:variant>
      <vt:variant>
        <vt:i4>23</vt:i4>
      </vt:variant>
    </vt:vector>
  </HeadingPairs>
  <TitlesOfParts>
    <vt:vector size="56" baseType="lpstr">
      <vt:lpstr>About</vt:lpstr>
      <vt:lpstr>AEO 7</vt:lpstr>
      <vt:lpstr>AEO 7 (2020)</vt:lpstr>
      <vt:lpstr>AEO 35</vt:lpstr>
      <vt:lpstr>AEO 36</vt:lpstr>
      <vt:lpstr>AEO 38</vt:lpstr>
      <vt:lpstr>AEO 40</vt:lpstr>
      <vt:lpstr>AEO 44</vt:lpstr>
      <vt:lpstr>AEO 47</vt:lpstr>
      <vt:lpstr>AEO 48</vt:lpstr>
      <vt:lpstr>AEO 49</vt:lpstr>
      <vt:lpstr>AEO 49 (2020)</vt:lpstr>
      <vt:lpstr>psgr LDVs</vt:lpstr>
      <vt:lpstr>NTS 1-40</vt:lpstr>
      <vt:lpstr>NRBS 40</vt:lpstr>
      <vt:lpstr>NAP F28</vt:lpstr>
      <vt:lpstr>SYFAFE-passenger</vt:lpstr>
      <vt:lpstr>SYFAFE-freight</vt:lpstr>
      <vt:lpstr>Fuel Economy Stds</vt:lpstr>
      <vt:lpstr>Calculations Etc</vt:lpstr>
      <vt:lpstr>BNVFE-LDVs-psgr</vt:lpstr>
      <vt:lpstr>BNVFE-LDVs-frgt</vt:lpstr>
      <vt:lpstr>BNVFE-HDVs-psgr</vt:lpstr>
      <vt:lpstr>BNVFE-HDVs-frgt</vt:lpstr>
      <vt:lpstr>BNVFE-aircraft-psgr</vt:lpstr>
      <vt:lpstr>BNVFE-aircraft-frgt</vt:lpstr>
      <vt:lpstr>BNVFE-rail-psgr</vt:lpstr>
      <vt:lpstr>BNVFE-rail-frgt</vt:lpstr>
      <vt:lpstr>BNVFE-ships-psgr</vt:lpstr>
      <vt:lpstr>BNVFE-ships-frgt</vt:lpstr>
      <vt:lpstr>BNVFE-motorbikes-psgr</vt:lpstr>
      <vt:lpstr>BNVFE-motorbikes-frgt</vt:lpstr>
      <vt:lpstr>BNVFE_data for BHNVFEAL</vt:lpstr>
      <vt:lpstr>Diesel_FE_2024</vt:lpstr>
      <vt:lpstr>Diesel_Sales_2024</vt:lpstr>
      <vt:lpstr>EV_FE_2024</vt:lpstr>
      <vt:lpstr>EV_Sales_2024</vt:lpstr>
      <vt:lpstr>Fuel_Economies</vt:lpstr>
      <vt:lpstr>Gasoline_Sales_2024</vt:lpstr>
      <vt:lpstr>Hydg_FE_2024</vt:lpstr>
      <vt:lpstr>Hydg_Sales_2024</vt:lpstr>
      <vt:lpstr>LPG_FE_2024</vt:lpstr>
      <vt:lpstr>LPG_Sales_2024</vt:lpstr>
      <vt:lpstr>NG_FE_2024</vt:lpstr>
      <vt:lpstr>NG_Sales_2024</vt:lpstr>
      <vt:lpstr>NTS_YR</vt:lpstr>
      <vt:lpstr>PHEV_FE_2024</vt:lpstr>
      <vt:lpstr>PHEV_Sales_2024</vt:lpstr>
      <vt:lpstr>Sales</vt:lpstr>
      <vt:lpstr>Sales_2024</vt:lpstr>
      <vt:lpstr>Sales_2025</vt:lpstr>
      <vt:lpstr>Sales_2026</vt:lpstr>
      <vt:lpstr>Sales_2027</vt:lpstr>
      <vt:lpstr>Sales_2028</vt:lpstr>
      <vt:lpstr>Sales_2029</vt:lpstr>
      <vt:lpstr>Standards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2017-06-26T22:04:22Z</dcterms:created>
  <dcterms:modified xsi:type="dcterms:W3CDTF">2022-09-30T21:13:01Z</dcterms:modified>
</cp:coreProperties>
</file>