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mexico\"/>
    </mc:Choice>
  </mc:AlternateContent>
  <xr:revisionPtr revIDLastSave="0" documentId="13_ncr:1_{7F8F1F3F-F563-4447-9752-A2448CB5BE8F}" xr6:coauthVersionLast="47" xr6:coauthVersionMax="47" xr10:uidLastSave="{00000000-0000-0000-0000-000000000000}"/>
  <bookViews>
    <workbookView xWindow="-90" yWindow="-90" windowWidth="19380" windowHeight="9765" tabRatio="846" activeTab="1" xr2:uid="{7F8E5A4A-C51A-49F4-869D-101A5B79EC05}"/>
  </bookViews>
  <sheets>
    <sheet name="About" sheetId="10" r:id="rId1"/>
    <sheet name="Policy Characteristics" sheetId="18" r:id="rId2"/>
    <sheet name="PolicyLevers" sheetId="1" r:id="rId3"/>
    <sheet name="OutputGraphs" sheetId="8" r:id="rId4"/>
    <sheet name="ReferenceScenarios" sheetId="9" r:id="rId5"/>
    <sheet name="Target Calculations" sheetId="17" r:id="rId6"/>
    <sheet name="MaxBoundCalculations" sheetId="13" r:id="rId7"/>
    <sheet name="MexicoCalculations" sheetId="16" r:id="rId8"/>
  </sheets>
  <definedNames>
    <definedName name="_xlnm._FilterDatabase" localSheetId="2" hidden="1">PolicyLevers!$A$1:$U$326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2" i="1"/>
  <c r="G39" i="18" l="1"/>
  <c r="G34" i="18"/>
  <c r="G27" i="18"/>
  <c r="G18" i="18"/>
  <c r="G15" i="18"/>
  <c r="G13" i="18"/>
  <c r="G9" i="18"/>
  <c r="U2" i="8" l="1"/>
  <c r="V2" i="8"/>
  <c r="W2" i="8"/>
  <c r="X2" i="8"/>
  <c r="T2" i="8"/>
  <c r="P2" i="8"/>
  <c r="Q2" i="8"/>
  <c r="R2" i="8"/>
  <c r="S2" i="8"/>
  <c r="O2" i="8"/>
  <c r="K2" i="8"/>
  <c r="L2" i="8"/>
  <c r="M2" i="8"/>
  <c r="N2" i="8"/>
  <c r="J2" i="8"/>
  <c r="A85" i="17"/>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tc={3248FCAF-283E-40FD-91D5-29186034E40E}</author>
    <author>Jeffrey Rissman</author>
    <author>tc={E6764526-FD51-4920-8AEC-410570B9E177}</author>
    <author>tc={2AF84A73-5014-4ACB-8F64-36ED1E80F1D9}</author>
    <author>tc={BA94A824-3D85-4910-B64A-0199757BF28F}</author>
    <author>tc={DF1F6610-FE55-4AEF-9B91-6CFF412226B3}</author>
    <author>tc={94B55635-7C3B-4E2C-9D01-C36DDB6BF3B3}</author>
    <author>tc={81184BA5-5B1D-4A0F-9EE2-7A8A3D7F3008}</author>
    <author>tc={2F27E5D2-D1FD-4238-BADD-56A1C8E15FA9}</author>
    <author>tc={A5A6BF1A-28BC-4140-9C95-AD74F01FD9DB}</author>
    <author>tc={856A6FBB-0B33-4DF7-82F5-EAB6CF6D750B}</author>
    <author>tc={45043593-C883-4DD0-8FA2-68367F2A9CEA}</author>
  </authors>
  <commentList>
    <comment ref="D3" authorId="0" shapeId="0" xr:uid="{3248FCAF-283E-40FD-91D5-29186034E40E}">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D42458E1-3379-4E8D-9DA3-AA1674083917}">
      <text>
        <r>
          <rPr>
            <b/>
            <sz val="9"/>
            <color indexed="81"/>
            <rFont val="Tahoma"/>
            <family val="2"/>
          </rPr>
          <t>Jeffrey Rissman:</t>
        </r>
        <r>
          <rPr>
            <sz val="9"/>
            <color indexed="81"/>
            <rFont val="Tahoma"/>
            <family val="2"/>
          </rPr>
          <t xml:space="preserve">
Leave this cell blank.</t>
        </r>
      </text>
    </comment>
    <comment ref="E30" authorId="1" shapeId="0" xr:uid="{3649B330-43DC-4A12-8905-203765EA3092}">
      <text>
        <r>
          <rPr>
            <b/>
            <sz val="9"/>
            <color indexed="81"/>
            <rFont val="Tahoma"/>
            <family val="2"/>
          </rPr>
          <t>Jeffrey Rissman:</t>
        </r>
        <r>
          <rPr>
            <sz val="9"/>
            <color indexed="81"/>
            <rFont val="Tahoma"/>
            <family val="2"/>
          </rPr>
          <t xml:space="preserve">
Leave this cell blank.</t>
        </r>
      </text>
    </comment>
    <comment ref="D89" authorId="2" shapeId="0" xr:uid="{E6764526-FD51-4920-8AEC-410570B9E177}">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0" authorId="3" shapeId="0" xr:uid="{2AF84A73-5014-4ACB-8F64-36ED1E80F1D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1" authorId="4" shapeId="0" xr:uid="{BA94A824-3D85-4910-B64A-0199757BF28F}">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2" authorId="5" shapeId="0" xr:uid="{DF1F6610-FE55-4AEF-9B91-6CFF412226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3" authorId="6" shapeId="0" xr:uid="{94B55635-7C3B-4E2C-9D01-C36DDB6BF3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4" authorId="7" shapeId="0" xr:uid="{81184BA5-5B1D-4A0F-9EE2-7A8A3D7F3008}">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5" authorId="8" shapeId="0" xr:uid="{2F27E5D2-D1FD-4238-BADD-56A1C8E15FA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6" authorId="9" shapeId="0" xr:uid="{A5A6BF1A-28BC-4140-9C95-AD74F01FD9D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7" authorId="10" shapeId="0" xr:uid="{856A6FBB-0B33-4DF7-82F5-EAB6CF6D750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8" authorId="11" shapeId="0" xr:uid="{45043593-C883-4DD0-8FA2-68367F2A9CEA}">
      <text>
        <t>[Threaded comment]
Your version of Excel allows you to read this threaded comment; however, any edits to it will get removed if the file is opened in a newer version of Excel. Learn more: https://go.microsoft.com/fwlink/?linkid=870924
Comment:
    Leave this cell blank.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<sst xmlns="http://schemas.openxmlformats.org/spreadsheetml/2006/main" count="3292" uniqueCount="1138">
  <si>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</si>
  <si>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</si>
  <si>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</si>
  <si>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</si>
  <si>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</si>
  <si>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</si>
  <si>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</si>
  <si>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</si>
  <si>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</si>
  <si>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</si>
  <si>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</si>
  <si>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</si>
  <si>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</si>
  <si>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</si>
  <si>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</si>
  <si>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</si>
  <si>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</si>
  <si>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</si>
  <si>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</si>
  <si>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</si>
  <si>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</si>
  <si>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</si>
  <si>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</si>
  <si>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</si>
  <si>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</si>
  <si>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</si>
  <si>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</si>
  <si>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</si>
  <si>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</si>
  <si>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</si>
  <si>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</si>
  <si>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</si>
  <si>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</si>
  <si>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</si>
  <si>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</si>
  <si>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</si>
  <si>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</si>
  <si>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</si>
  <si>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</si>
  <si>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</si>
  <si>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</si>
  <si>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</si>
  <si>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</si>
  <si>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</si>
  <si>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</si>
  <si>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</si>
  <si>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</si>
  <si>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</si>
  <si>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</si>
  <si>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</si>
  <si>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</si>
  <si>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</si>
  <si>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</si>
  <si>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</si>
  <si>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</si>
  <si>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</si>
  <si>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</si>
  <si>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</si>
  <si>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</si>
  <si>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</si>
  <si>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</si>
  <si>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</si>
  <si>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</si>
  <si>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</si>
  <si>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</si>
  <si>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</si>
  <si>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</si>
  <si>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</si>
  <si>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</si>
  <si>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</si>
  <si>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</si>
  <si>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</si>
  <si>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</si>
  <si>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</si>
  <si>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</si>
  <si>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</si>
  <si>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</si>
  <si>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</si>
  <si>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</si>
  <si>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</si>
  <si>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</si>
  <si>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</si>
  <si>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</si>
  <si>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</si>
  <si>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</si>
  <si>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</si>
  <si>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</si>
  <si>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</si>
  <si>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</si>
  <si>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</si>
  <si>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</si>
  <si>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</si>
  <si>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</si>
  <si>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</si>
  <si>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</si>
  <si>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</si>
  <si>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</si>
  <si>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</si>
  <si>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</si>
  <si>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</si>
  <si>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</si>
  <si>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</si>
  <si>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</si>
  <si>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</si>
  <si>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</si>
  <si>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</si>
  <si>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</si>
  <si>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</si>
  <si>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</si>
  <si>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</si>
  <si>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</si>
  <si>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</si>
  <si>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</si>
  <si>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</si>
  <si>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</si>
  <si>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</si>
  <si>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</si>
  <si>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</si>
  <si>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</si>
  <si>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</si>
  <si>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</si>
  <si>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</si>
  <si>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</si>
  <si>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</si>
  <si>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</si>
  <si>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</si>
  <si>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</si>
  <si>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</si>
  <si>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</si>
  <si>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</si>
  <si>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</si>
  <si>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</si>
  <si>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</si>
  <si>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</si>
  <si>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</si>
  <si>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</si>
  <si>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</si>
  <si>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</si>
  <si>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</si>
  <si>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</si>
  <si>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</si>
  <si>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</si>
  <si>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</si>
  <si>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</si>
  <si>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</si>
  <si>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</si>
  <si>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</si>
  <si>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</si>
  <si>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</si>
  <si>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</si>
  <si>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</si>
  <si>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</si>
  <si>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</si>
  <si>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</si>
  <si>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</si>
  <si>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</si>
  <si>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</si>
  <si>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</si>
  <si>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</si>
  <si>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</si>
  <si>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</si>
  <si>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</si>
  <si>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</si>
  <si>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</si>
  <si>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</si>
  <si>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</si>
  <si>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</si>
  <si>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</si>
  <si>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</si>
  <si>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</si>
  <si>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</si>
  <si>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</si>
  <si>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</si>
  <si>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</si>
  <si>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</si>
  <si>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</si>
  <si>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</si>
  <si>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</si>
  <si>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</si>
  <si>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</si>
  <si>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</si>
  <si>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</si>
  <si>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</si>
  <si>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</si>
  <si>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</si>
  <si>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</si>
  <si>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</si>
  <si>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</si>
  <si>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</si>
  <si>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</si>
  <si>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</si>
  <si>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</si>
  <si>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</si>
  <si>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</si>
  <si>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</si>
  <si>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</si>
  <si>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</si>
  <si>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</si>
  <si>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</si>
  <si>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</si>
  <si>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</si>
  <si>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</si>
  <si>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</si>
  <si>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</si>
  <si>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</si>
  <si>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</si>
  <si>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</si>
  <si>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</si>
  <si>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</si>
  <si>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</si>
  <si>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</si>
  <si>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</si>
  <si>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</si>
  <si>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</si>
  <si>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</si>
  <si>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</si>
  <si>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</si>
  <si>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</si>
  <si>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</si>
  <si>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</si>
  <si>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</si>
  <si>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</si>
  <si>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</si>
  <si>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</si>
  <si>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</si>
  <si>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</si>
  <si>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</si>
  <si>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</si>
  <si>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</si>
  <si>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</si>
  <si>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</si>
  <si>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</si>
  <si>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</si>
  <si>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</si>
  <si>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</si>
  <si>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</si>
  <si>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</si>
  <si>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</si>
  <si>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</si>
  <si>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</si>
  <si>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</si>
  <si>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</si>
  <si>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</si>
  <si>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</si>
  <si>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</si>
  <si>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</si>
  <si>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</si>
  <si>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</si>
  <si>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</si>
  <si>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</si>
  <si>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</si>
  <si>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</si>
  <si>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</si>
  <si>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</si>
  <si>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</si>
  <si>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</si>
  <si>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</si>
  <si>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</si>
  <si>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</si>
  <si>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</si>
  <si>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</si>
  <si>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</si>
  <si>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</si>
  <si>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</si>
  <si>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</si>
  <si>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</si>
  <si>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</si>
  <si>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</si>
  <si>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</si>
  <si>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</si>
  <si>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</si>
  <si>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</si>
  <si>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</si>
  <si>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</si>
  <si>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</si>
  <si>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</si>
  <si>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</si>
  <si>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</si>
  <si>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</si>
  <si>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</si>
  <si>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</si>
  <si>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</si>
  <si>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</si>
  <si>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</si>
  <si>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</si>
  <si>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</si>
  <si>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</si>
  <si>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</si>
  <si>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</si>
  <si>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</si>
  <si>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</si>
  <si>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</si>
  <si>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</si>
  <si>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</si>
  <si>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</si>
  <si>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</si>
  <si>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</si>
  <si>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</si>
  <si>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</si>
  <si>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</si>
  <si>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</si>
  <si>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</si>
  <si>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</si>
  <si>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</si>
  <si>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</si>
  <si>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</si>
  <si>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</si>
  <si>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</si>
  <si>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</si>
  <si>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</si>
  <si>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</si>
  <si>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</si>
  <si>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</si>
  <si>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</si>
  <si>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</si>
  <si>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</si>
  <si>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</si>
  <si>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</si>
  <si>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</si>
  <si>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</si>
  <si>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</si>
  <si>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</si>
  <si>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</si>
  <si>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</si>
  <si>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</si>
  <si>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</si>
  <si>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</si>
  <si>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</si>
  <si>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</si>
  <si>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</si>
  <si>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</si>
  <si>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</si>
  <si>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</si>
  <si>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</si>
  <si>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</si>
  <si>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</si>
  <si>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</si>
  <si>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</si>
  <si>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</si>
  <si>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</si>
  <si>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</si>
  <si>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</si>
  <si>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</si>
  <si>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</si>
  <si>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</si>
  <si>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</si>
  <si>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</si>
  <si>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</si>
  <si>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</si>
  <si>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</si>
  <si>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</si>
  <si>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</si>
  <si>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</si>
  <si>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</si>
  <si>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</si>
  <si>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</si>
  <si>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</si>
  <si>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</si>
  <si>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</si>
  <si>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</si>
  <si>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</si>
  <si>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</si>
  <si>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</si>
  <si>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</si>
  <si>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</si>
  <si>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</si>
  <si>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</si>
  <si>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</si>
  <si>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</si>
  <si>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</si>
  <si>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</si>
  <si>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</si>
  <si>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</si>
  <si>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</si>
  <si>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</si>
  <si>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</si>
  <si>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</si>
  <si>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</si>
  <si>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</si>
  <si>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</si>
  <si>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</si>
  <si>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</si>
  <si>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</si>
  <si>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</si>
  <si>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</si>
  <si>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</si>
  <si>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</si>
  <si>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</si>
  <si>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</si>
  <si>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</si>
  <si>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</si>
  <si>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</si>
  <si>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</si>
  <si>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</si>
  <si>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</si>
  <si>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</si>
  <si>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</si>
  <si>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</si>
  <si>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</si>
  <si>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</si>
  <si>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</si>
  <si>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</si>
  <si>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</si>
  <si>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</si>
  <si>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</si>
  <si>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</si>
  <si>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</si>
  <si>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</si>
  <si>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</si>
  <si>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</si>
  <si>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</si>
  <si>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</si>
  <si>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</si>
  <si>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</si>
  <si>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</si>
  <si>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</si>
  <si>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</si>
  <si>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</si>
  <si>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</si>
  <si>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</si>
  <si>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</si>
  <si>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</si>
  <si>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</si>
  <si>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</si>
  <si>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</si>
  <si>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</si>
  <si>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</si>
  <si>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</si>
  <si>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</si>
  <si>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</si>
  <si>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</si>
  <si>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</si>
  <si>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</si>
  <si>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</si>
  <si>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</si>
  <si>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</si>
  <si>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</si>
  <si>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</si>
  <si>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</si>
  <si>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</si>
  <si>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</si>
  <si>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</si>
  <si>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</si>
  <si>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</si>
  <si>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</si>
  <si>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</si>
  <si>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</si>
  <si>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</si>
  <si>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</si>
  <si>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</si>
  <si>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</si>
  <si>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</si>
  <si>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</si>
  <si>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</si>
  <si>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</si>
  <si>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</si>
  <si>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</si>
  <si>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</si>
  <si>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</si>
  <si>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</si>
  <si>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</si>
  <si>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</si>
  <si>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</si>
  <si>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</si>
  <si>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</si>
  <si>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</si>
  <si>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</si>
  <si>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</si>
  <si>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</si>
  <si>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</si>
  <si>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</si>
  <si>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</si>
  <si>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</si>
  <si>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</si>
  <si>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</si>
  <si>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</si>
  <si>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</si>
  <si>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</si>
  <si>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</si>
  <si>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</si>
  <si>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</si>
  <si>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</si>
  <si>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</si>
  <si>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</si>
  <si>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</si>
  <si>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</si>
  <si>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</si>
  <si>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</si>
  <si>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</si>
  <si>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</si>
  <si>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</si>
  <si>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</si>
  <si>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</si>
  <si>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</si>
  <si>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</si>
  <si>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</si>
  <si>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</si>
  <si>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</si>
  <si>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</si>
  <si>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</si>
  <si>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</si>
  <si>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</si>
  <si>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</si>
  <si>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</si>
  <si>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</si>
  <si>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</si>
  <si>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</si>
  <si>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</si>
  <si>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</si>
  <si>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</si>
  <si>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</si>
  <si>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</si>
  <si>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</si>
  <si>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</si>
  <si>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</si>
  <si>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</si>
  <si>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</si>
  <si>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</si>
  <si>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</si>
  <si>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</si>
  <si>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</si>
  <si>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</si>
  <si>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</si>
  <si>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</si>
  <si>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</si>
  <si>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</si>
  <si>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</si>
  <si>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</si>
  <si>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</si>
  <si>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</si>
  <si>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</si>
  <si>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</si>
  <si>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</si>
  <si>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</si>
  <si>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</si>
  <si>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</si>
  <si>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</si>
  <si>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</si>
  <si>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</si>
  <si>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</si>
  <si>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</si>
  <si>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</si>
  <si>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</si>
  <si>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</si>
  <si>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</si>
  <si>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</si>
  <si>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</si>
  <si>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</si>
  <si>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</si>
  <si>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</si>
  <si>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</si>
  <si>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</si>
  <si>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</si>
  <si>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</si>
  <si>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</si>
  <si>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</si>
  <si>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</si>
  <si>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</si>
  <si>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</si>
  <si>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</si>
  <si>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</si>
  <si>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</si>
  <si>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</si>
  <si>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</si>
  <si>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</si>
  <si>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</si>
  <si>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</si>
  <si>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</si>
  <si>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</si>
  <si>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</si>
  <si>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</si>
  <si>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</si>
  <si>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</si>
  <si>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</si>
  <si>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</si>
  <si>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</si>
  <si>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</si>
  <si>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</si>
  <si>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</si>
  <si>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</si>
  <si>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</si>
  <si>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</si>
  <si>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</si>
  <si>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</si>
  <si>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</si>
  <si>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</si>
  <si>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</si>
  <si>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</si>
  <si>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</si>
  <si>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</si>
  <si>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</si>
  <si>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</si>
  <si>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</si>
  <si>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</si>
  <si>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</si>
  <si>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</si>
  <si>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</si>
  <si>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</si>
  <si>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</si>
  <si>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</si>
  <si>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</si>
  <si>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</si>
  <si>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</si>
  <si>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</si>
  <si>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</si>
  <si>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</si>
  <si>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</si>
  <si>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</si>
  <si>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</si>
  <si>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</si>
  <si>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</si>
  <si>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</si>
  <si>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</si>
  <si>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</si>
  <si>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</si>
  <si>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</si>
  <si>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</si>
  <si>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</si>
  <si>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</si>
  <si>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</si>
  <si>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</si>
  <si>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</si>
  <si>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</si>
  <si>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</si>
  <si>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</si>
  <si>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</si>
  <si>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</si>
  <si>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</si>
  <si>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</si>
  <si>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</si>
  <si>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</si>
  <si>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</si>
  <si>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</si>
  <si>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</si>
  <si>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</si>
  <si>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</si>
  <si>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</si>
  <si>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</si>
  <si>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</si>
  <si>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</si>
  <si>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</si>
  <si>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</si>
  <si>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</si>
  <si>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</si>
  <si>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</si>
  <si>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</si>
  <si>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</si>
  <si>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</si>
  <si>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</si>
  <si>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</si>
  <si>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</si>
  <si>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</si>
  <si>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</si>
  <si>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</si>
  <si>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</si>
  <si>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</si>
  <si>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</si>
  <si>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</si>
  <si>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</si>
  <si>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</si>
  <si>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</si>
  <si>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</si>
  <si>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</si>
  <si>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</si>
  <si>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</si>
  <si>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</si>
  <si>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</si>
  <si>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</si>
  <si>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</si>
  <si>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</si>
  <si>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</si>
  <si>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</si>
  <si>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</si>
  <si>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</si>
  <si>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</si>
  <si>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</si>
  <si>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</si>
  <si>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</si>
  <si>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</si>
  <si>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</si>
  <si>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</si>
  <si>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</si>
  <si>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</si>
  <si>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</si>
  <si>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</si>
  <si>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</si>
  <si>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</si>
  <si>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</si>
  <si>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</si>
  <si>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</si>
  <si>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</si>
  <si>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</si>
  <si>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</si>
  <si>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</si>
  <si>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</si>
  <si>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</si>
  <si>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</si>
  <si>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</si>
  <si>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</si>
  <si>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</si>
  <si>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</si>
  <si>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</si>
  <si>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</si>
  <si>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</si>
  <si>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</si>
  <si>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</si>
  <si>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</si>
  <si>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</si>
  <si>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</si>
  <si>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</si>
  <si>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</si>
  <si>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</si>
  <si>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</si>
  <si>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</si>
  <si>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</si>
  <si>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</si>
  <si>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</si>
  <si>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</si>
  <si>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</si>
  <si>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</si>
  <si>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</si>
  <si>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</si>
  <si>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</si>
  <si>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</si>
  <si>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</si>
  <si>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</si>
  <si>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</si>
  <si>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</si>
  <si>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</si>
  <si>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</si>
  <si>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</si>
  <si>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</si>
  <si>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</si>
  <si>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</si>
  <si>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</si>
  <si>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</si>
  <si>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</si>
  <si>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</si>
  <si>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</si>
  <si>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</si>
  <si>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</si>
  <si>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</si>
  <si>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</si>
  <si>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</si>
  <si>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</si>
  <si>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</si>
  <si>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</si>
  <si>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</si>
  <si>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</si>
  <si>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</si>
  <si>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</si>
  <si>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</si>
  <si>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</si>
  <si>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</si>
  <si>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</si>
  <si>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</si>
  <si>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</si>
  <si>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</si>
  <si>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</si>
  <si>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</si>
  <si>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</si>
  <si>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</si>
  <si>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</si>
  <si>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</si>
  <si>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</si>
  <si>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</si>
  <si>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</si>
  <si>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</si>
  <si>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</si>
  <si>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</si>
  <si>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</si>
  <si>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</si>
  <si>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</si>
  <si>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</si>
  <si>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</si>
  <si>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</si>
  <si>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</si>
  <si>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</si>
  <si>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</si>
  <si>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</si>
  <si>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</si>
  <si>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</si>
  <si>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</si>
  <si>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</si>
  <si>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</si>
  <si>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</si>
  <si>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</si>
  <si>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</si>
  <si>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</si>
  <si>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</si>
  <si>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</si>
  <si>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</si>
  <si>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</si>
  <si>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</si>
  <si>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</si>
  <si>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</si>
  <si>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</si>
  <si>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</si>
  <si>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</si>
  <si>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</si>
  <si>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</si>
  <si>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</si>
  <si>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</si>
  <si>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</si>
  <si>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</si>
  <si>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</si>
  <si>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</si>
  <si>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</si>
  <si>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</si>
  <si>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</si>
  <si>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</si>
  <si>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</si>
  <si>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</si>
  <si>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</si>
  <si>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</si>
  <si>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</si>
  <si>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</si>
  <si>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</si>
  <si>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</si>
  <si>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</si>
  <si>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</si>
  <si>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</si>
  <si>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</si>
  <si>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</si>
  <si>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</si>
  <si>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</si>
  <si>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</si>
  <si>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</si>
  <si>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</si>
  <si>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</si>
  <si>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</si>
  <si>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</si>
  <si>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</si>
  <si>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</si>
  <si>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</si>
  <si>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</si>
  <si>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</si>
  <si>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</si>
  <si>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</si>
  <si>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</si>
  <si>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</si>
  <si>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</si>
  <si>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</si>
  <si>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</si>
  <si>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</si>
  <si>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</si>
  <si>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</si>
  <si>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</si>
  <si>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</si>
  <si>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</si>
  <si>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</si>
  <si>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</si>
  <si>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</si>
  <si>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</si>
  <si>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</si>
  <si>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</si>
  <si>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</si>
  <si>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</si>
  <si>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</si>
  <si>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</si>
  <si>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</si>
  <si>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</si>
  <si>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</si>
  <si>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</si>
  <si>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</si>
  <si>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</si>
  <si>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</si>
  <si>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</si>
  <si>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</si>
  <si>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</si>
  <si>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</si>
  <si>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</si>
  <si>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</si>
  <si>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</si>
  <si>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</si>
  <si>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</si>
  <si>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</si>
  <si>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</si>
  <si>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</si>
  <si>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</si>
  <si>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</si>
  <si>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</si>
  <si>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</si>
  <si>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</si>
  <si>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</si>
  <si>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</si>
  <si>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</si>
  <si>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</si>
  <si>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</si>
  <si>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</si>
  <si>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</si>
  <si>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</si>
  <si>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</si>
  <si>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</si>
  <si>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</si>
  <si>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</si>
  <si>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</si>
  <si>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</si>
  <si>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</si>
  <si>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</si>
  <si>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</si>
  <si>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</si>
  <si>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</si>
  <si>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</si>
  <si>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</si>
  <si>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</si>
  <si>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</si>
  <si>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</si>
  <si>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</si>
  <si>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</si>
  <si>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</si>
  <si>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</si>
  <si>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</si>
  <si>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</si>
  <si>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</si>
  <si>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</si>
  <si>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Mexico Notes</t>
  </si>
  <si>
    <t>Export data from National Energy Balance 2016</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</si>
  <si>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</si>
  <si>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2050 target</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</si>
  <si>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</si>
  <si>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</si>
  <si>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</si>
  <si>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</si>
  <si>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</si>
  <si>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</si>
  <si>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</si>
  <si>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</si>
  <si>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</si>
  <si>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</si>
  <si>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</si>
  <si>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</si>
  <si>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</si>
  <si>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</si>
  <si>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</si>
  <si>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</si>
  <si>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Import data from National Energy Balance 2016</t>
  </si>
  <si>
    <t>Capacity data from National Energy Balance 2016</t>
  </si>
  <si>
    <t>Variable expressed as growth, if our current storage capacity is 0, this wont work.</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</si>
  <si>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</si>
  <si>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</si>
  <si>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</si>
  <si>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</si>
  <si>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</si>
  <si>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</si>
  <si>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</si>
  <si>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</si>
  <si>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</si>
  <si>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</si>
  <si>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</si>
  <si>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</si>
  <si>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</si>
  <si>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</si>
  <si>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</si>
  <si>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</si>
  <si>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</si>
  <si>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</si>
  <si>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</si>
  <si>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</si>
  <si>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</si>
  <si>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</si>
  <si>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</si>
  <si>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</si>
  <si>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</si>
  <si>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</si>
  <si>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</si>
  <si>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</si>
  <si>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</si>
  <si>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</si>
  <si>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</si>
  <si>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</si>
  <si>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</si>
  <si>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</si>
  <si>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</si>
  <si>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</si>
  <si>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</si>
  <si>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</si>
  <si>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</si>
  <si>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</si>
  <si>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</si>
  <si>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</si>
  <si>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</si>
  <si>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Business as Usual 2030 Emissions from EPS</t>
  </si>
  <si>
    <t>From the National Climate Change Strategy, Mexico commited to a 2050 GHG emissions target of 50% of total emissions in 2000.</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</si>
  <si>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</si>
  <si>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</si>
  <si>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</si>
  <si>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</si>
  <si>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</si>
  <si>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</si>
  <si>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</si>
  <si>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</si>
  <si>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</si>
  <si>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</si>
  <si>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</si>
  <si>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</si>
  <si>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</si>
  <si>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</si>
  <si>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</si>
  <si>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</si>
  <si>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</si>
  <si>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</si>
  <si>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</si>
  <si>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</si>
  <si>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</si>
  <si>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</si>
  <si>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</si>
  <si>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</si>
  <si>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</si>
  <si>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</si>
  <si>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</si>
  <si>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</si>
  <si>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</si>
  <si>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</si>
  <si>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</si>
  <si>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</si>
  <si>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</si>
  <si>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</si>
  <si>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</si>
  <si>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</si>
  <si>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</si>
  <si>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</si>
  <si>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</si>
  <si>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</si>
  <si>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</si>
  <si>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</si>
  <si>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</si>
  <si>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</si>
  <si>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</si>
  <si>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</si>
  <si>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</si>
  <si>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</si>
  <si>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</si>
  <si>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</si>
  <si>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</si>
  <si>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</si>
  <si>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</si>
  <si>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</si>
  <si>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</si>
  <si>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</si>
  <si>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</si>
  <si>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</si>
  <si>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</si>
  <si>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</si>
  <si>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</si>
  <si>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</si>
  <si>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</si>
  <si>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</si>
  <si>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</si>
  <si>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</si>
  <si>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</si>
  <si>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</si>
  <si>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</si>
  <si>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</si>
  <si>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</si>
  <si>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</si>
  <si>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</si>
  <si>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</si>
  <si>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</si>
  <si>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</si>
  <si>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</si>
  <si>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</si>
  <si>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</si>
  <si>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</si>
  <si>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</si>
  <si>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</si>
  <si>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</si>
  <si>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</si>
  <si>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</si>
  <si>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</si>
  <si>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</si>
  <si>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</si>
  <si>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</si>
  <si>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</si>
  <si>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</si>
  <si>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</si>
  <si>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</si>
  <si>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</si>
  <si>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</si>
  <si>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</si>
  <si>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</si>
  <si>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</si>
  <si>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</si>
  <si>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</si>
  <si>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</si>
  <si>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</si>
  <si>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</si>
  <si>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</si>
  <si>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</si>
  <si>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</si>
  <si>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</si>
  <si>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</si>
  <si>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</si>
  <si>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</si>
  <si>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</si>
  <si>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</si>
  <si>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</si>
  <si>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</si>
  <si>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</si>
  <si>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</si>
  <si>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</si>
  <si>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</si>
  <si>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</si>
  <si>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Target 3 Title</t>
  </si>
  <si>
    <t>Target 3 Year</t>
  </si>
  <si>
    <t>Target 3 Min Value</t>
  </si>
  <si>
    <t>Target 3 Max Value</t>
  </si>
  <si>
    <t>Target 3 Description</t>
  </si>
  <si>
    <t>reduction wedge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</si>
  <si>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</si>
  <si>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</si>
  <si>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t>
  </si>
  <si>
    <t>**Description:** This policy reduces the subsidies paid for the production of the selected energy source(s) in the BAU case. // **Guidance for setting values:** A value of 100% eliminates subsidies in 2050.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</si>
  <si>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</si>
  <si>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</si>
  <si>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</si>
  <si>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</si>
  <si>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</si>
  <si>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
  </si>
  <si>
    <t>**Description:** This policy is a subsidy paid by the government to suppliers of electricity per unit of electricity generated from the selected plant type(s).</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</si>
  <si>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</si>
  <si>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</si>
  <si>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</si>
  <si>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</si>
  <si>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</si>
  <si>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</si>
  <si>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</si>
  <si>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</si>
  <si>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</si>
  <si>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</si>
  <si>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It matches policies to the listing in the "PolicyLevers" tab using the "Vensim Variable Name" column.</t>
  </si>
  <si>
    <t>This tab contains information about each policy that does not vary by subscripted element of that policy.</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</si>
  <si>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</si>
  <si>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t>
  </si>
  <si>
    <t>**Description:** This policy increases or decreases the amount of electricity exported from Mexico to the United States.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</si>
  <si>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Mexico from the United States.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</si>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</sst>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_(* #,##0_);_(* \(#,##0\);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
      <sz val="11"/>
      <color theme="0" tint="-0.34998626667073579"/>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3">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162">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0" fillId="0" borderId="0" xfId="0" applyAlignment="1">
      <alignment horizontal="left" wrapText="1"/>
    </xf>
    <xf numFmtId="0" fontId="0" fillId="0" borderId="24" xfId="0" applyBorder="1" applyAlignment="1">
      <alignment wrapText="1"/>
    </xf>
    <xf numFmtId="0" fontId="3" fillId="9" borderId="0" xfId="0" applyNumberFormat="1" applyFont="1" applyFill="1" applyBorder="1" applyAlignment="1">
      <alignment wrapText="1"/>
    </xf>
    <xf numFmtId="0" fontId="7" fillId="0" borderId="0" xfId="0" applyFont="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3" fillId="0" borderId="0" xfId="1" applyFont="1" applyFill="1" applyBorder="1" applyAlignment="1">
      <alignment wrapText="1"/>
    </xf>
    <xf numFmtId="49" fontId="3" fillId="0" borderId="0" xfId="0" applyNumberFormat="1" applyFont="1" applyAlignment="1">
      <alignment wrapText="1"/>
    </xf>
    <xf numFmtId="164" fontId="3" fillId="0" borderId="0" xfId="0" applyNumberFormat="1" applyFont="1" applyAlignment="1">
      <alignment wrapText="1"/>
    </xf>
    <xf numFmtId="49" fontId="3" fillId="0" borderId="0" xfId="0" applyNumberFormat="1" applyFont="1" applyAlignment="1">
      <alignment horizontal="left" wrapText="1"/>
    </xf>
    <xf numFmtId="0" fontId="0" fillId="9" borderId="0" xfId="0" applyFill="1" applyAlignment="1">
      <alignment wrapText="1"/>
    </xf>
    <xf numFmtId="0" fontId="9" fillId="2" borderId="0" xfId="22" applyFont="1" applyFill="1" applyAlignment="1">
      <alignment wrapText="1"/>
    </xf>
    <xf numFmtId="0" fontId="9" fillId="2" borderId="0" xfId="22" applyFont="1" applyFill="1" applyAlignment="1">
      <alignment horizontal="right" wrapText="1"/>
    </xf>
    <xf numFmtId="0" fontId="9" fillId="2" borderId="0" xfId="22" applyFont="1" applyFill="1" applyAlignment="1">
      <alignment horizontal="left" wrapText="1"/>
    </xf>
    <xf numFmtId="0" fontId="3" fillId="0" borderId="0" xfId="22"/>
    <xf numFmtId="0" fontId="8" fillId="0" borderId="0" xfId="22" applyFont="1"/>
    <xf numFmtId="0" fontId="2" fillId="0" borderId="0" xfId="22" applyFont="1"/>
    <xf numFmtId="49" fontId="0" fillId="0" borderId="0" xfId="0" applyNumberFormat="1" applyFill="1" applyAlignment="1">
      <alignment wrapText="1"/>
    </xf>
    <xf numFmtId="49" fontId="3" fillId="0" borderId="0" xfId="0" applyNumberFormat="1" applyFont="1" applyFill="1" applyAlignment="1">
      <alignment wrapText="1"/>
    </xf>
    <xf numFmtId="0" fontId="3" fillId="0" borderId="0" xfId="0" applyFont="1" applyFill="1" applyAlignment="1">
      <alignment horizontal="left" wrapText="1"/>
    </xf>
    <xf numFmtId="9" fontId="3" fillId="0" borderId="0" xfId="0" applyNumberFormat="1" applyFont="1" applyFill="1" applyAlignment="1">
      <alignment wrapText="1"/>
    </xf>
    <xf numFmtId="0" fontId="3" fillId="0" borderId="27" xfId="0" applyFont="1" applyFill="1" applyBorder="1" applyAlignment="1">
      <alignment wrapText="1"/>
    </xf>
    <xf numFmtId="0" fontId="4" fillId="0" borderId="0" xfId="0" applyFont="1" applyFill="1" applyAlignment="1">
      <alignment wrapText="1"/>
    </xf>
    <xf numFmtId="9" fontId="4" fillId="0" borderId="0" xfId="1" applyFont="1" applyFill="1" applyAlignment="1">
      <alignment wrapText="1"/>
    </xf>
    <xf numFmtId="9" fontId="0" fillId="0" borderId="0" xfId="0" applyNumberFormat="1" applyFill="1" applyAlignment="1">
      <alignment wrapText="1"/>
    </xf>
    <xf numFmtId="0" fontId="29" fillId="0" borderId="0" xfId="0" applyNumberFormat="1" applyFont="1" applyFill="1" applyBorder="1" applyAlignment="1">
      <alignment wrapText="1"/>
    </xf>
    <xf numFmtId="0" fontId="2" fillId="4" borderId="0" xfId="0" applyFont="1" applyFill="1" applyAlignment="1">
      <alignment horizontal="left"/>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0" fillId="5" borderId="0" xfId="0" applyFill="1" applyAlignment="1">
      <alignment horizontal="left"/>
    </xf>
  </cellXfs>
  <cellStyles count="23">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2" xfId="21" xr:uid="{00000000-0005-0000-0000-000005000000}"/>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Header: bottom row 2" xfId="4" xr:uid="{00000000-0005-0000-0000-00000A000000}"/>
    <cellStyle name="Headline" xfId="7" xr:uid="{00000000-0005-0000-0000-00000B000000}"/>
    <cellStyle name="Hyperlink" xfId="2" builtinId="8"/>
    <cellStyle name="Normal" xfId="0" builtinId="0"/>
    <cellStyle name="Normal 2" xfId="3" xr:uid="{00000000-0005-0000-0000-00000E000000}"/>
    <cellStyle name="Normal 2 2" xfId="22" xr:uid="{2ADCBF76-A520-4D9B-B01D-DB6392FACB2C}"/>
    <cellStyle name="Normal 3" xfId="18" xr:uid="{00000000-0005-0000-0000-00000F000000}"/>
    <cellStyle name="Normal 4" xfId="19" xr:uid="{00000000-0005-0000-0000-000010000000}"/>
    <cellStyle name="Normal GHG Textfiels Bold" xfId="9" xr:uid="{00000000-0005-0000-0000-000011000000}"/>
    <cellStyle name="Normal GHG-Shade" xfId="14" xr:uid="{00000000-0005-0000-0000-000012000000}"/>
    <cellStyle name="Percent" xfId="1" builtinId="5"/>
    <cellStyle name="Percent 2" xfId="20" xr:uid="{00000000-0005-0000-0000-000014000000}"/>
    <cellStyle name="Обычный_CRF2002 (1)" xfId="13" xr:uid="{00000000-0005-0000-0000-00001500000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D098F7F0-89EB-48E4-9136-EEFCE4553D2B}"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D098F7F0-89EB-48E4-9136-EEFCE4553D2B}" id="{3248FCAF-283E-40FD-91D5-29186034E40E}">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 ref="D89" dT="2020-08-19T00:06:43.00" personId="{D098F7F0-89EB-48E4-9136-EEFCE4553D2B}" id="{E6764526-FD51-4920-8AEC-410570B9E177}">
    <text>Leave this cell blank.</text>
  </threadedComment>
  <threadedComment ref="D90" dT="2020-08-19T00:06:43.00" personId="{D098F7F0-89EB-48E4-9136-EEFCE4553D2B}" id="{2AF84A73-5014-4ACB-8F64-36ED1E80F1D9}">
    <text>Leave this cell blank.</text>
  </threadedComment>
  <threadedComment ref="D91" dT="2020-08-19T00:06:43.00" personId="{D098F7F0-89EB-48E4-9136-EEFCE4553D2B}" id="{BA94A824-3D85-4910-B64A-0199757BF28F}">
    <text>Leave this cell blank.</text>
  </threadedComment>
  <threadedComment ref="D92" dT="2020-08-19T00:06:43.00" personId="{D098F7F0-89EB-48E4-9136-EEFCE4553D2B}" id="{DF1F6610-FE55-4AEF-9B91-6CFF412226B3}">
    <text>Leave this cell blank.</text>
  </threadedComment>
  <threadedComment ref="D93" dT="2020-08-19T00:06:43.00" personId="{D098F7F0-89EB-48E4-9136-EEFCE4553D2B}" id="{94B55635-7C3B-4E2C-9D01-C36DDB6BF3B3}">
    <text>Leave this cell blank.</text>
  </threadedComment>
  <threadedComment ref="D94" dT="2020-08-19T00:06:43.00" personId="{D098F7F0-89EB-48E4-9136-EEFCE4553D2B}" id="{81184BA5-5B1D-4A0F-9EE2-7A8A3D7F3008}">
    <text>Leave this cell blank.</text>
  </threadedComment>
  <threadedComment ref="D95" dT="2020-08-19T00:06:43.00" personId="{D098F7F0-89EB-48E4-9136-EEFCE4553D2B}" id="{2F27E5D2-D1FD-4238-BADD-56A1C8E15FA9}">
    <text>Leave this cell blank.</text>
  </threadedComment>
  <threadedComment ref="D96" dT="2020-08-19T00:06:43.00" personId="{D098F7F0-89EB-48E4-9136-EEFCE4553D2B}" id="{A5A6BF1A-28BC-4140-9C95-AD74F01FD9DB}">
    <text>Leave this cell blank.</text>
  </threadedComment>
  <threadedComment ref="D97" dT="2020-08-19T00:06:43.00" personId="{D098F7F0-89EB-48E4-9136-EEFCE4553D2B}" id="{856A6FBB-0B33-4DF7-82F5-EAB6CF6D750B}">
    <text>Leave this cell blank.</text>
  </threadedComment>
  <threadedComment ref="D98" dT="2020-08-19T00:06:43.00" personId="{D098F7F0-89EB-48E4-9136-EEFCE4553D2B}" id="{45043593-C883-4DD0-8FA2-68367F2A9CEA}">
    <text>Leave this cell blank.</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120</v>
      </c>
    </row>
    <row r="3" spans="1:1" x14ac:dyDescent="0.75">
      <c r="A3" s="10" t="s">
        <v>121</v>
      </c>
    </row>
    <row r="4" spans="1:1" x14ac:dyDescent="0.75">
      <c r="A4" s="10" t="s">
        <v>176</v>
      </c>
    </row>
    <row r="5" spans="1:1" x14ac:dyDescent="0.75">
      <c r="A5" s="10" t="s">
        <v>126</v>
      </c>
    </row>
    <row r="6" spans="1:1" x14ac:dyDescent="0.75">
      <c r="A6" s="10" t="s">
        <v>122</v>
      </c>
    </row>
    <row r="8" spans="1:1" x14ac:dyDescent="0.75">
      <c r="A8" s="10" t="s">
        <v>123</v>
      </c>
    </row>
    <row r="9" spans="1:1" x14ac:dyDescent="0.75">
      <c r="A9" s="10" t="s">
        <v>124</v>
      </c>
    </row>
    <row r="10" spans="1:1" x14ac:dyDescent="0.75">
      <c r="A10" s="50" t="s">
        <v>125</v>
      </c>
    </row>
    <row r="11" spans="1:1" x14ac:dyDescent="0.75">
      <c r="A11" s="50"/>
    </row>
    <row r="12" spans="1:1" x14ac:dyDescent="0.75">
      <c r="A12" s="10" t="s">
        <v>127</v>
      </c>
    </row>
    <row r="13" spans="1:1" x14ac:dyDescent="0.75">
      <c r="A13" s="10" t="s">
        <v>128</v>
      </c>
    </row>
    <row r="14" spans="1:1" x14ac:dyDescent="0.75">
      <c r="A14" s="10" t="s">
        <v>129</v>
      </c>
    </row>
    <row r="23" spans="1:1" x14ac:dyDescent="0.75">
      <c r="A23" s="10" t="s">
        <v>577</v>
      </c>
    </row>
    <row r="24" spans="1:1" x14ac:dyDescent="0.75">
      <c r="A24" s="10">
        <f>MAX(PolicyLevers!H:H)</f>
        <v>206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AE67-EBE4-4610-8C35-905F8E795313}">
  <sheetPr>
    <tabColor rgb="FF92D050"/>
  </sheetPr>
  <dimension ref="A1:J121"/>
  <sheetViews>
    <sheetView tabSelected="1" topLeftCell="A32" zoomScale="80" zoomScaleNormal="80" workbookViewId="0">
      <selection activeCell="J35" sqref="J35"/>
    </sheetView>
  </sheetViews>
  <sheetFormatPr defaultRowHeight="14.75" x14ac:dyDescent="0.75"/>
  <cols>
    <col min="1" max="1" width="13.54296875" style="99" customWidth="1"/>
    <col min="2" max="2" width="18.2265625" style="99" customWidth="1"/>
    <col min="3" max="4" width="20.1796875" style="99" customWidth="1"/>
    <col min="5" max="5" width="20.1796875" style="99" hidden="1" customWidth="1"/>
    <col min="6" max="6" width="8.54296875" style="99" hidden="1" customWidth="1"/>
    <col min="7" max="7" width="8.81640625" style="99" hidden="1" customWidth="1"/>
    <col min="8" max="8" width="8.6328125" style="99" hidden="1" customWidth="1"/>
    <col min="9" max="9" width="12.26953125" style="99" hidden="1" customWidth="1"/>
    <col min="10" max="10" width="64.1796875" style="99" customWidth="1"/>
    <col min="11" max="16384" width="8.7265625" style="99"/>
  </cols>
  <sheetData>
    <row r="1" spans="1:10" x14ac:dyDescent="0.75">
      <c r="A1" s="147" t="s">
        <v>1131</v>
      </c>
      <c r="B1" s="145"/>
      <c r="C1" s="145"/>
      <c r="D1" s="145"/>
      <c r="E1" s="145"/>
      <c r="F1" s="145"/>
      <c r="G1" s="145"/>
      <c r="H1" s="145"/>
      <c r="I1" s="145"/>
      <c r="J1" s="145"/>
    </row>
    <row r="2" spans="1:10" x14ac:dyDescent="0.75">
      <c r="A2" s="146" t="s">
        <v>1130</v>
      </c>
      <c r="B2" s="145"/>
      <c r="C2" s="145"/>
      <c r="D2" s="145"/>
      <c r="E2" s="145"/>
      <c r="F2" s="145"/>
      <c r="G2" s="145"/>
      <c r="H2" s="145"/>
      <c r="I2" s="145"/>
      <c r="J2" s="145"/>
    </row>
    <row r="3" spans="1:10" ht="44.4" customHeight="1" x14ac:dyDescent="0.75">
      <c r="A3" s="142" t="s">
        <v>3</v>
      </c>
      <c r="B3" s="142" t="s">
        <v>0</v>
      </c>
      <c r="C3" s="142" t="s">
        <v>1</v>
      </c>
      <c r="D3" s="144" t="s">
        <v>449</v>
      </c>
      <c r="E3" s="142" t="s">
        <v>665</v>
      </c>
      <c r="F3" s="143" t="s">
        <v>83</v>
      </c>
      <c r="G3" s="143" t="s">
        <v>84</v>
      </c>
      <c r="H3" s="143" t="s">
        <v>96</v>
      </c>
      <c r="I3" s="142" t="s">
        <v>35</v>
      </c>
      <c r="J3" s="142" t="s">
        <v>2</v>
      </c>
    </row>
    <row r="4" spans="1:10" ht="100" customHeight="1" x14ac:dyDescent="0.75">
      <c r="A4" s="3" t="s">
        <v>4</v>
      </c>
      <c r="B4" s="3" t="s">
        <v>986</v>
      </c>
      <c r="C4" s="3" t="s">
        <v>987</v>
      </c>
      <c r="D4" s="3" t="s">
        <v>988</v>
      </c>
      <c r="E4" s="3" t="s">
        <v>989</v>
      </c>
      <c r="F4" s="123">
        <v>0</v>
      </c>
      <c r="G4" s="123">
        <v>1</v>
      </c>
      <c r="H4" s="123">
        <v>0.02</v>
      </c>
      <c r="I4" s="3" t="s">
        <v>990</v>
      </c>
      <c r="J4" s="148" t="s">
        <v>1129</v>
      </c>
    </row>
    <row r="5" spans="1:10" ht="100" customHeight="1" x14ac:dyDescent="0.75">
      <c r="A5" s="138" t="s">
        <v>4</v>
      </c>
      <c r="B5" s="138" t="s">
        <v>592</v>
      </c>
      <c r="C5" s="138" t="s">
        <v>593</v>
      </c>
      <c r="D5" s="3" t="s">
        <v>594</v>
      </c>
      <c r="E5" s="4" t="s">
        <v>730</v>
      </c>
      <c r="F5" s="90">
        <v>0</v>
      </c>
      <c r="G5" s="90">
        <v>1</v>
      </c>
      <c r="H5" s="90">
        <v>1</v>
      </c>
      <c r="I5" s="135" t="s">
        <v>36</v>
      </c>
      <c r="J5" s="148" t="s">
        <v>732</v>
      </c>
    </row>
    <row r="6" spans="1:10" ht="100" customHeight="1" x14ac:dyDescent="0.75">
      <c r="A6" s="138" t="s">
        <v>4</v>
      </c>
      <c r="B6" s="138" t="s">
        <v>597</v>
      </c>
      <c r="C6" s="138" t="s">
        <v>598</v>
      </c>
      <c r="D6" s="3" t="s">
        <v>599</v>
      </c>
      <c r="E6" s="4" t="s">
        <v>729</v>
      </c>
      <c r="F6" s="137">
        <v>0</v>
      </c>
      <c r="G6" s="137">
        <v>1</v>
      </c>
      <c r="H6" s="137">
        <v>0.02</v>
      </c>
      <c r="I6" s="135" t="s">
        <v>600</v>
      </c>
      <c r="J6" s="148" t="s">
        <v>1128</v>
      </c>
    </row>
    <row r="7" spans="1:10" ht="100" customHeight="1" x14ac:dyDescent="0.75">
      <c r="A7" s="138" t="s">
        <v>4</v>
      </c>
      <c r="B7" s="138" t="s">
        <v>591</v>
      </c>
      <c r="C7" s="138" t="s">
        <v>586</v>
      </c>
      <c r="D7" s="3" t="s">
        <v>585</v>
      </c>
      <c r="E7" s="4" t="s">
        <v>728</v>
      </c>
      <c r="F7" s="137">
        <v>0</v>
      </c>
      <c r="G7" s="137">
        <v>0.5</v>
      </c>
      <c r="H7" s="137">
        <v>0.01</v>
      </c>
      <c r="I7" s="77" t="s">
        <v>587</v>
      </c>
      <c r="J7" s="148" t="s">
        <v>1132</v>
      </c>
    </row>
    <row r="8" spans="1:10" ht="100" customHeight="1" x14ac:dyDescent="0.75">
      <c r="A8" s="135" t="s">
        <v>4</v>
      </c>
      <c r="B8" s="135" t="s">
        <v>11</v>
      </c>
      <c r="C8" s="135" t="s">
        <v>130</v>
      </c>
      <c r="D8" s="129" t="s">
        <v>11</v>
      </c>
      <c r="E8" s="4" t="s">
        <v>727</v>
      </c>
      <c r="F8" s="136">
        <v>0</v>
      </c>
      <c r="G8" s="136">
        <v>1</v>
      </c>
      <c r="H8" s="134">
        <v>0.02</v>
      </c>
      <c r="I8" s="135" t="s">
        <v>559</v>
      </c>
      <c r="J8" s="148" t="s">
        <v>939</v>
      </c>
    </row>
    <row r="9" spans="1:10" ht="100" customHeight="1" x14ac:dyDescent="0.75">
      <c r="A9" s="135" t="s">
        <v>4</v>
      </c>
      <c r="B9" s="135" t="s">
        <v>5</v>
      </c>
      <c r="C9" s="135" t="s">
        <v>373</v>
      </c>
      <c r="D9" s="129" t="s">
        <v>450</v>
      </c>
      <c r="E9" s="4" t="s">
        <v>726</v>
      </c>
      <c r="F9" s="136">
        <v>0</v>
      </c>
      <c r="G9" s="136">
        <f>PolicyLevers!M36</f>
        <v>1</v>
      </c>
      <c r="H9" s="136">
        <v>0.02</v>
      </c>
      <c r="I9" s="135" t="s">
        <v>131</v>
      </c>
      <c r="J9" s="148" t="s">
        <v>1127</v>
      </c>
    </row>
    <row r="10" spans="1:10" ht="100" customHeight="1" x14ac:dyDescent="0.75">
      <c r="A10" s="138" t="s">
        <v>4</v>
      </c>
      <c r="B10" s="138" t="s">
        <v>605</v>
      </c>
      <c r="C10" s="138" t="s">
        <v>606</v>
      </c>
      <c r="D10" s="3" t="s">
        <v>605</v>
      </c>
      <c r="E10" s="4" t="s">
        <v>725</v>
      </c>
      <c r="F10" s="123">
        <v>0</v>
      </c>
      <c r="G10" s="123">
        <v>0.2</v>
      </c>
      <c r="H10" s="123">
        <v>0.01</v>
      </c>
      <c r="I10" s="138" t="s">
        <v>607</v>
      </c>
      <c r="J10" s="148" t="s">
        <v>942</v>
      </c>
    </row>
    <row r="11" spans="1:10" ht="100" customHeight="1" x14ac:dyDescent="0.75">
      <c r="A11" s="135" t="s">
        <v>4</v>
      </c>
      <c r="B11" s="135" t="s">
        <v>12</v>
      </c>
      <c r="C11" s="135" t="s">
        <v>374</v>
      </c>
      <c r="D11" s="4" t="s">
        <v>12</v>
      </c>
      <c r="E11" s="4" t="s">
        <v>724</v>
      </c>
      <c r="F11" s="134">
        <v>0</v>
      </c>
      <c r="G11" s="134">
        <v>1</v>
      </c>
      <c r="H11" s="134">
        <v>0.01</v>
      </c>
      <c r="I11" s="135" t="s">
        <v>45</v>
      </c>
      <c r="J11" s="148" t="s">
        <v>1126</v>
      </c>
    </row>
    <row r="12" spans="1:10" ht="100" customHeight="1" x14ac:dyDescent="0.75">
      <c r="A12" s="135" t="s">
        <v>85</v>
      </c>
      <c r="B12" s="135" t="s">
        <v>16</v>
      </c>
      <c r="C12" s="135" t="s">
        <v>375</v>
      </c>
      <c r="D12" s="4" t="s">
        <v>16</v>
      </c>
      <c r="E12" s="4" t="s">
        <v>723</v>
      </c>
      <c r="F12" s="136">
        <v>0</v>
      </c>
      <c r="G12" s="136">
        <v>1</v>
      </c>
      <c r="H12" s="136">
        <v>0.01</v>
      </c>
      <c r="I12" s="135" t="s">
        <v>133</v>
      </c>
      <c r="J12" s="148" t="s">
        <v>1133</v>
      </c>
    </row>
    <row r="13" spans="1:10" ht="100" customHeight="1" x14ac:dyDescent="0.75">
      <c r="A13" s="135" t="s">
        <v>85</v>
      </c>
      <c r="B13" s="135" t="s">
        <v>118</v>
      </c>
      <c r="C13" s="135" t="s">
        <v>376</v>
      </c>
      <c r="D13" s="4" t="s">
        <v>118</v>
      </c>
      <c r="E13" s="4" t="s">
        <v>722</v>
      </c>
      <c r="F13" s="136">
        <v>0</v>
      </c>
      <c r="G13" s="136">
        <f>PolicyLevers!M76</f>
        <v>0.22</v>
      </c>
      <c r="H13" s="136">
        <v>0.01</v>
      </c>
      <c r="I13" s="135" t="s">
        <v>39</v>
      </c>
      <c r="J13" s="148" t="s">
        <v>1125</v>
      </c>
    </row>
    <row r="14" spans="1:10" ht="100" customHeight="1" x14ac:dyDescent="0.75">
      <c r="A14" s="135" t="s">
        <v>85</v>
      </c>
      <c r="B14" s="135" t="s">
        <v>15</v>
      </c>
      <c r="C14" s="135" t="s">
        <v>7</v>
      </c>
      <c r="D14" s="4" t="s">
        <v>15</v>
      </c>
      <c r="E14" s="4" t="s">
        <v>721</v>
      </c>
      <c r="F14" s="4">
        <v>0</v>
      </c>
      <c r="G14" s="4">
        <v>1</v>
      </c>
      <c r="H14" s="4">
        <v>1</v>
      </c>
      <c r="I14" s="135" t="s">
        <v>36</v>
      </c>
      <c r="J14" s="148" t="s">
        <v>940</v>
      </c>
    </row>
    <row r="15" spans="1:10" ht="100" customHeight="1" x14ac:dyDescent="0.75">
      <c r="A15" s="135" t="s">
        <v>85</v>
      </c>
      <c r="B15" s="135" t="s">
        <v>326</v>
      </c>
      <c r="C15" s="135" t="s">
        <v>378</v>
      </c>
      <c r="D15" s="129" t="s">
        <v>451</v>
      </c>
      <c r="E15" s="4" t="s">
        <v>720</v>
      </c>
      <c r="F15" s="4">
        <v>0</v>
      </c>
      <c r="G15" s="155">
        <f>PolicyLevers!M95</f>
        <v>0.24</v>
      </c>
      <c r="H15" s="133">
        <v>5.0000000000000001E-3</v>
      </c>
      <c r="I15" s="135" t="s">
        <v>327</v>
      </c>
      <c r="J15" s="148" t="s">
        <v>943</v>
      </c>
    </row>
    <row r="16" spans="1:10" ht="100" customHeight="1" x14ac:dyDescent="0.75">
      <c r="A16" s="135" t="s">
        <v>85</v>
      </c>
      <c r="B16" s="135" t="s">
        <v>330</v>
      </c>
      <c r="C16" s="135" t="s">
        <v>333</v>
      </c>
      <c r="D16" s="129" t="s">
        <v>451</v>
      </c>
      <c r="E16" s="4" t="s">
        <v>719</v>
      </c>
      <c r="F16" s="4">
        <v>0</v>
      </c>
      <c r="G16" s="136">
        <v>0.5</v>
      </c>
      <c r="H16" s="134">
        <v>0.01</v>
      </c>
      <c r="I16" s="135" t="s">
        <v>334</v>
      </c>
      <c r="J16" s="148" t="s">
        <v>941</v>
      </c>
    </row>
    <row r="17" spans="1:10" ht="100" customHeight="1" x14ac:dyDescent="0.75">
      <c r="A17" s="135" t="s">
        <v>85</v>
      </c>
      <c r="B17" s="135" t="s">
        <v>14</v>
      </c>
      <c r="C17" s="135" t="s">
        <v>146</v>
      </c>
      <c r="D17" s="4" t="s">
        <v>14</v>
      </c>
      <c r="E17" s="4" t="s">
        <v>718</v>
      </c>
      <c r="F17" s="4">
        <v>0</v>
      </c>
      <c r="G17" s="4">
        <v>1</v>
      </c>
      <c r="H17" s="4">
        <v>1</v>
      </c>
      <c r="I17" s="135" t="s">
        <v>36</v>
      </c>
      <c r="J17" s="148" t="s">
        <v>733</v>
      </c>
    </row>
    <row r="18" spans="1:10" ht="100" customHeight="1" x14ac:dyDescent="0.75">
      <c r="A18" s="135" t="s">
        <v>85</v>
      </c>
      <c r="B18" s="135" t="s">
        <v>17</v>
      </c>
      <c r="C18" s="135" t="s">
        <v>225</v>
      </c>
      <c r="D18" s="4" t="s">
        <v>17</v>
      </c>
      <c r="E18" s="4" t="s">
        <v>717</v>
      </c>
      <c r="F18" s="136">
        <v>0</v>
      </c>
      <c r="G18" s="71">
        <f>PolicyLevers!M98</f>
        <v>3.4000000000000002E-2</v>
      </c>
      <c r="H18" s="71">
        <v>1E-3</v>
      </c>
      <c r="I18" s="135" t="s">
        <v>44</v>
      </c>
      <c r="J18" s="148" t="s">
        <v>1124</v>
      </c>
    </row>
    <row r="19" spans="1:10" ht="100" customHeight="1" x14ac:dyDescent="0.75">
      <c r="A19" s="135" t="s">
        <v>85</v>
      </c>
      <c r="B19" s="135" t="s">
        <v>13</v>
      </c>
      <c r="C19" s="135" t="s">
        <v>6</v>
      </c>
      <c r="D19" s="4" t="s">
        <v>13</v>
      </c>
      <c r="E19" s="4" t="s">
        <v>716</v>
      </c>
      <c r="F19" s="4">
        <v>0</v>
      </c>
      <c r="G19" s="4">
        <v>1</v>
      </c>
      <c r="H19" s="4">
        <v>1</v>
      </c>
      <c r="I19" s="135" t="s">
        <v>36</v>
      </c>
      <c r="J19" s="148" t="s">
        <v>1123</v>
      </c>
    </row>
    <row r="20" spans="1:10" ht="100" customHeight="1" x14ac:dyDescent="0.75">
      <c r="A20" s="138" t="s">
        <v>8</v>
      </c>
      <c r="B20" s="138" t="s">
        <v>423</v>
      </c>
      <c r="C20" s="138" t="s">
        <v>424</v>
      </c>
      <c r="D20" s="3" t="s">
        <v>423</v>
      </c>
      <c r="E20" s="4" t="s">
        <v>715</v>
      </c>
      <c r="F20" s="3">
        <v>0</v>
      </c>
      <c r="G20" s="3">
        <v>1</v>
      </c>
      <c r="H20" s="3">
        <v>1</v>
      </c>
      <c r="I20" s="138" t="s">
        <v>36</v>
      </c>
      <c r="J20" s="148" t="s">
        <v>1122</v>
      </c>
    </row>
    <row r="21" spans="1:10" ht="100" customHeight="1" x14ac:dyDescent="0.75">
      <c r="A21" s="138" t="s">
        <v>8</v>
      </c>
      <c r="B21" s="138" t="s">
        <v>335</v>
      </c>
      <c r="C21" s="138" t="s">
        <v>338</v>
      </c>
      <c r="D21" s="3" t="s">
        <v>452</v>
      </c>
      <c r="E21" s="4" t="s">
        <v>714</v>
      </c>
      <c r="F21" s="123">
        <v>-0.5</v>
      </c>
      <c r="G21" s="123">
        <v>1</v>
      </c>
      <c r="H21" s="123">
        <v>0.02</v>
      </c>
      <c r="I21" s="138" t="s">
        <v>339</v>
      </c>
      <c r="J21" s="148" t="s">
        <v>1134</v>
      </c>
    </row>
    <row r="22" spans="1:10" ht="100" customHeight="1" x14ac:dyDescent="0.75">
      <c r="A22" s="138" t="s">
        <v>8</v>
      </c>
      <c r="B22" s="138" t="s">
        <v>336</v>
      </c>
      <c r="C22" s="138" t="s">
        <v>337</v>
      </c>
      <c r="D22" s="3" t="s">
        <v>452</v>
      </c>
      <c r="E22" s="4" t="s">
        <v>713</v>
      </c>
      <c r="F22" s="123">
        <v>-0.5</v>
      </c>
      <c r="G22" s="123">
        <v>1</v>
      </c>
      <c r="H22" s="123">
        <v>0.02</v>
      </c>
      <c r="I22" s="138" t="s">
        <v>340</v>
      </c>
      <c r="J22" s="148" t="s">
        <v>1135</v>
      </c>
    </row>
    <row r="23" spans="1:10" ht="100" customHeight="1" x14ac:dyDescent="0.75">
      <c r="A23" s="135" t="s">
        <v>8</v>
      </c>
      <c r="B23" s="135" t="s">
        <v>380</v>
      </c>
      <c r="C23" s="135" t="s">
        <v>379</v>
      </c>
      <c r="D23" s="4" t="s">
        <v>380</v>
      </c>
      <c r="E23" s="4" t="s">
        <v>712</v>
      </c>
      <c r="F23" s="4"/>
      <c r="G23" s="4"/>
      <c r="H23" s="4"/>
      <c r="I23" s="135"/>
      <c r="J23" s="148"/>
    </row>
    <row r="24" spans="1:10" ht="100" customHeight="1" x14ac:dyDescent="0.75">
      <c r="A24" s="135" t="s">
        <v>8</v>
      </c>
      <c r="B24" s="135" t="s">
        <v>19</v>
      </c>
      <c r="C24" s="135" t="s">
        <v>34</v>
      </c>
      <c r="D24" s="4" t="s">
        <v>19</v>
      </c>
      <c r="E24" s="4" t="s">
        <v>711</v>
      </c>
      <c r="F24" s="136">
        <v>0</v>
      </c>
      <c r="G24" s="134">
        <v>1</v>
      </c>
      <c r="H24" s="134">
        <v>0.01</v>
      </c>
      <c r="I24" s="135" t="s">
        <v>42</v>
      </c>
      <c r="J24" s="148" t="s">
        <v>918</v>
      </c>
    </row>
    <row r="25" spans="1:10" ht="100" customHeight="1" x14ac:dyDescent="0.75">
      <c r="A25" s="135" t="s">
        <v>8</v>
      </c>
      <c r="B25" s="135" t="s">
        <v>148</v>
      </c>
      <c r="C25" s="135" t="s">
        <v>147</v>
      </c>
      <c r="D25" s="4" t="s">
        <v>148</v>
      </c>
      <c r="E25" s="4" t="s">
        <v>710</v>
      </c>
      <c r="F25" s="6">
        <v>0</v>
      </c>
      <c r="G25" s="6">
        <v>2000</v>
      </c>
      <c r="H25" s="6">
        <v>250</v>
      </c>
      <c r="I25" s="135" t="s">
        <v>237</v>
      </c>
      <c r="J25" s="148" t="s">
        <v>1136</v>
      </c>
    </row>
    <row r="26" spans="1:10" ht="100" customHeight="1" x14ac:dyDescent="0.75">
      <c r="A26" s="135" t="s">
        <v>8</v>
      </c>
      <c r="B26" s="135" t="s">
        <v>21</v>
      </c>
      <c r="C26" s="135" t="s">
        <v>396</v>
      </c>
      <c r="D26" s="4" t="s">
        <v>21</v>
      </c>
      <c r="E26" s="4" t="s">
        <v>709</v>
      </c>
      <c r="F26" s="136">
        <v>0</v>
      </c>
      <c r="G26" s="136">
        <v>0.16</v>
      </c>
      <c r="H26" s="71">
        <v>5.0000000000000001E-3</v>
      </c>
      <c r="I26" s="135" t="s">
        <v>37</v>
      </c>
      <c r="J26" s="148" t="s">
        <v>920</v>
      </c>
    </row>
    <row r="27" spans="1:10" ht="100" customHeight="1" x14ac:dyDescent="0.75">
      <c r="A27" s="135" t="s">
        <v>8</v>
      </c>
      <c r="B27" s="135" t="s">
        <v>152</v>
      </c>
      <c r="C27" s="135" t="s">
        <v>349</v>
      </c>
      <c r="D27" s="4" t="s">
        <v>152</v>
      </c>
      <c r="E27" s="4" t="s">
        <v>708</v>
      </c>
      <c r="F27" s="136">
        <v>0</v>
      </c>
      <c r="G27" s="136">
        <f>PolicyLevers!M139</f>
        <v>1.1299999999999999</v>
      </c>
      <c r="H27" s="136">
        <v>0.01</v>
      </c>
      <c r="I27" s="135" t="s">
        <v>153</v>
      </c>
      <c r="J27" s="148" t="s">
        <v>921</v>
      </c>
    </row>
    <row r="28" spans="1:10" ht="100" customHeight="1" x14ac:dyDescent="0.75">
      <c r="A28" s="135" t="s">
        <v>8</v>
      </c>
      <c r="B28" s="135" t="s">
        <v>73</v>
      </c>
      <c r="C28" s="135" t="s">
        <v>149</v>
      </c>
      <c r="D28" s="4" t="s">
        <v>73</v>
      </c>
      <c r="E28" s="141"/>
      <c r="F28" s="4"/>
      <c r="G28" s="4"/>
      <c r="H28" s="4"/>
      <c r="I28" s="135"/>
      <c r="J28" s="148"/>
    </row>
    <row r="29" spans="1:10" ht="100" customHeight="1" x14ac:dyDescent="0.75">
      <c r="A29" s="135" t="s">
        <v>8</v>
      </c>
      <c r="B29" s="135" t="s">
        <v>465</v>
      </c>
      <c r="C29" s="135" t="s">
        <v>466</v>
      </c>
      <c r="D29" s="4" t="s">
        <v>465</v>
      </c>
      <c r="E29" s="4" t="s">
        <v>707</v>
      </c>
      <c r="F29" s="4"/>
      <c r="G29" s="4"/>
      <c r="H29" s="4"/>
      <c r="I29" s="135"/>
      <c r="J29" s="148"/>
    </row>
    <row r="30" spans="1:10" ht="100" customHeight="1" x14ac:dyDescent="0.75">
      <c r="A30" s="135" t="s">
        <v>8</v>
      </c>
      <c r="B30" s="135" t="s">
        <v>662</v>
      </c>
      <c r="C30" s="135" t="s">
        <v>661</v>
      </c>
      <c r="D30" s="4" t="s">
        <v>663</v>
      </c>
      <c r="E30" s="141"/>
      <c r="F30" s="136">
        <v>0</v>
      </c>
      <c r="G30" s="4">
        <v>20</v>
      </c>
      <c r="H30" s="4">
        <v>1</v>
      </c>
      <c r="I30" s="138" t="s">
        <v>150</v>
      </c>
      <c r="J30" s="148" t="s">
        <v>734</v>
      </c>
    </row>
    <row r="31" spans="1:10" ht="100" customHeight="1" x14ac:dyDescent="0.75">
      <c r="A31" s="138" t="s">
        <v>8</v>
      </c>
      <c r="B31" s="138" t="s">
        <v>317</v>
      </c>
      <c r="C31" s="138" t="s">
        <v>318</v>
      </c>
      <c r="D31" s="3" t="s">
        <v>317</v>
      </c>
      <c r="E31" s="4" t="s">
        <v>706</v>
      </c>
      <c r="F31" s="123">
        <v>0</v>
      </c>
      <c r="G31" s="123">
        <v>0.6</v>
      </c>
      <c r="H31" s="123">
        <v>0.01</v>
      </c>
      <c r="I31" s="138" t="s">
        <v>322</v>
      </c>
      <c r="J31" s="148" t="s">
        <v>1121</v>
      </c>
    </row>
    <row r="32" spans="1:10" ht="100" customHeight="1" x14ac:dyDescent="0.75">
      <c r="A32" s="138" t="s">
        <v>8</v>
      </c>
      <c r="B32" s="140" t="s">
        <v>771</v>
      </c>
      <c r="C32" s="140" t="s">
        <v>772</v>
      </c>
      <c r="D32" s="122" t="s">
        <v>771</v>
      </c>
      <c r="E32" s="3" t="s">
        <v>773</v>
      </c>
      <c r="F32" s="123">
        <v>0</v>
      </c>
      <c r="G32" s="123">
        <v>0.9</v>
      </c>
      <c r="H32" s="123">
        <v>0.01</v>
      </c>
      <c r="I32" s="138" t="s">
        <v>774</v>
      </c>
      <c r="J32" s="149" t="s">
        <v>1120</v>
      </c>
    </row>
    <row r="33" spans="1:10" ht="100" customHeight="1" x14ac:dyDescent="0.75">
      <c r="A33" s="138" t="s">
        <v>8</v>
      </c>
      <c r="B33" s="138" t="s">
        <v>314</v>
      </c>
      <c r="C33" s="138" t="s">
        <v>350</v>
      </c>
      <c r="D33" s="3" t="s">
        <v>453</v>
      </c>
      <c r="E33" s="4" t="s">
        <v>705</v>
      </c>
      <c r="F33" s="123">
        <v>0</v>
      </c>
      <c r="G33" s="123">
        <v>0.7</v>
      </c>
      <c r="H33" s="123">
        <v>0.05</v>
      </c>
      <c r="I33" s="138" t="s">
        <v>315</v>
      </c>
      <c r="J33" s="148" t="s">
        <v>922</v>
      </c>
    </row>
    <row r="34" spans="1:10" ht="100" customHeight="1" x14ac:dyDescent="0.75">
      <c r="A34" s="135" t="s">
        <v>8</v>
      </c>
      <c r="B34" s="135" t="s">
        <v>18</v>
      </c>
      <c r="C34" s="135" t="s">
        <v>377</v>
      </c>
      <c r="D34" s="4" t="s">
        <v>18</v>
      </c>
      <c r="E34" s="4" t="s">
        <v>704</v>
      </c>
      <c r="F34" s="136">
        <v>0</v>
      </c>
      <c r="G34" s="155">
        <f>PolicyLevers!M183</f>
        <v>0.88</v>
      </c>
      <c r="H34" s="134">
        <v>0.02</v>
      </c>
      <c r="I34" s="135" t="s">
        <v>43</v>
      </c>
      <c r="J34" s="148" t="s">
        <v>1137</v>
      </c>
    </row>
    <row r="35" spans="1:10" ht="100" customHeight="1" x14ac:dyDescent="0.75">
      <c r="A35" s="135" t="s">
        <v>8</v>
      </c>
      <c r="B35" s="135" t="s">
        <v>20</v>
      </c>
      <c r="C35" s="135" t="s">
        <v>151</v>
      </c>
      <c r="D35" s="4" t="s">
        <v>20</v>
      </c>
      <c r="E35" s="4" t="s">
        <v>703</v>
      </c>
      <c r="F35" s="3">
        <v>0</v>
      </c>
      <c r="G35" s="3">
        <v>60</v>
      </c>
      <c r="H35" s="3">
        <v>1</v>
      </c>
      <c r="I35" s="138" t="s">
        <v>179</v>
      </c>
      <c r="J35" s="148" t="s">
        <v>1119</v>
      </c>
    </row>
    <row r="36" spans="1:10" ht="100" customHeight="1" x14ac:dyDescent="0.75">
      <c r="A36" s="135" t="s">
        <v>9</v>
      </c>
      <c r="B36" s="135" t="s">
        <v>24</v>
      </c>
      <c r="C36" s="135" t="s">
        <v>351</v>
      </c>
      <c r="D36" s="4" t="s">
        <v>24</v>
      </c>
      <c r="E36" s="4" t="s">
        <v>702</v>
      </c>
      <c r="F36" s="136">
        <v>0</v>
      </c>
      <c r="G36" s="134">
        <v>1</v>
      </c>
      <c r="H36" s="134">
        <v>0.01</v>
      </c>
      <c r="I36" s="135" t="s">
        <v>42</v>
      </c>
      <c r="J36" s="148" t="s">
        <v>923</v>
      </c>
    </row>
    <row r="37" spans="1:10" ht="100" customHeight="1" x14ac:dyDescent="0.75">
      <c r="A37" s="135" t="s">
        <v>9</v>
      </c>
      <c r="B37" s="135" t="s">
        <v>28</v>
      </c>
      <c r="C37" s="135" t="s">
        <v>352</v>
      </c>
      <c r="D37" s="4" t="s">
        <v>28</v>
      </c>
      <c r="E37" s="4" t="s">
        <v>701</v>
      </c>
      <c r="F37" s="136">
        <v>0</v>
      </c>
      <c r="G37" s="134">
        <v>1</v>
      </c>
      <c r="H37" s="134">
        <v>0.01</v>
      </c>
      <c r="I37" s="135" t="s">
        <v>42</v>
      </c>
      <c r="J37" s="148" t="s">
        <v>924</v>
      </c>
    </row>
    <row r="38" spans="1:10" ht="100" customHeight="1" x14ac:dyDescent="0.75">
      <c r="A38" s="135" t="s">
        <v>9</v>
      </c>
      <c r="B38" s="135" t="s">
        <v>26</v>
      </c>
      <c r="C38" s="135" t="s">
        <v>72</v>
      </c>
      <c r="D38" s="4" t="s">
        <v>26</v>
      </c>
      <c r="E38" s="4" t="s">
        <v>700</v>
      </c>
      <c r="F38" s="136">
        <v>0</v>
      </c>
      <c r="G38" s="134">
        <v>1</v>
      </c>
      <c r="H38" s="134">
        <v>0.01</v>
      </c>
      <c r="I38" s="135" t="s">
        <v>42</v>
      </c>
      <c r="J38" s="148" t="s">
        <v>925</v>
      </c>
    </row>
    <row r="39" spans="1:10" ht="100" customHeight="1" x14ac:dyDescent="0.75">
      <c r="A39" s="135" t="s">
        <v>9</v>
      </c>
      <c r="B39" s="135" t="s">
        <v>119</v>
      </c>
      <c r="C39" s="135" t="s">
        <v>353</v>
      </c>
      <c r="D39" s="4" t="s">
        <v>119</v>
      </c>
      <c r="E39" s="4" t="s">
        <v>699</v>
      </c>
      <c r="F39" s="134">
        <v>0</v>
      </c>
      <c r="G39" s="155">
        <f>PolicyLevers!M197</f>
        <v>0.33</v>
      </c>
      <c r="H39" s="134">
        <v>0.01</v>
      </c>
      <c r="I39" s="135" t="s">
        <v>39</v>
      </c>
      <c r="J39" s="148" t="s">
        <v>1118</v>
      </c>
    </row>
    <row r="40" spans="1:10" ht="100" customHeight="1" x14ac:dyDescent="0.75">
      <c r="A40" s="135" t="s">
        <v>9</v>
      </c>
      <c r="B40" s="135" t="s">
        <v>27</v>
      </c>
      <c r="C40" s="135" t="s">
        <v>354</v>
      </c>
      <c r="D40" s="4" t="s">
        <v>27</v>
      </c>
      <c r="E40" s="4" t="s">
        <v>698</v>
      </c>
      <c r="F40" s="136">
        <v>0</v>
      </c>
      <c r="G40" s="134">
        <v>1</v>
      </c>
      <c r="H40" s="134">
        <v>0.01</v>
      </c>
      <c r="I40" s="135" t="s">
        <v>42</v>
      </c>
      <c r="J40" s="148" t="s">
        <v>926</v>
      </c>
    </row>
    <row r="41" spans="1:10" ht="100" customHeight="1" x14ac:dyDescent="0.75">
      <c r="A41" s="135" t="s">
        <v>9</v>
      </c>
      <c r="B41" s="135" t="s">
        <v>567</v>
      </c>
      <c r="C41" s="135" t="s">
        <v>568</v>
      </c>
      <c r="D41" s="4" t="s">
        <v>454</v>
      </c>
      <c r="E41" s="4" t="s">
        <v>697</v>
      </c>
      <c r="F41" s="136">
        <v>0</v>
      </c>
      <c r="G41" s="136">
        <v>1</v>
      </c>
      <c r="H41" s="134">
        <v>0.01</v>
      </c>
      <c r="I41" s="135" t="s">
        <v>38</v>
      </c>
      <c r="J41" s="148" t="s">
        <v>927</v>
      </c>
    </row>
    <row r="42" spans="1:10" ht="100" customHeight="1" x14ac:dyDescent="0.75">
      <c r="A42" s="135" t="s">
        <v>9</v>
      </c>
      <c r="B42" s="135" t="s">
        <v>397</v>
      </c>
      <c r="C42" s="135" t="s">
        <v>398</v>
      </c>
      <c r="D42" s="4" t="s">
        <v>454</v>
      </c>
      <c r="E42" s="4" t="s">
        <v>696</v>
      </c>
      <c r="F42" s="136">
        <v>0</v>
      </c>
      <c r="G42" s="136">
        <v>0.5</v>
      </c>
      <c r="H42" s="134">
        <v>0.01</v>
      </c>
      <c r="I42" s="135" t="s">
        <v>399</v>
      </c>
      <c r="J42" s="148" t="s">
        <v>1028</v>
      </c>
    </row>
    <row r="43" spans="1:10" ht="100" customHeight="1" x14ac:dyDescent="0.75">
      <c r="A43" s="135" t="s">
        <v>9</v>
      </c>
      <c r="B43" s="135" t="s">
        <v>25</v>
      </c>
      <c r="C43" s="135" t="s">
        <v>355</v>
      </c>
      <c r="D43" s="129" t="s">
        <v>455</v>
      </c>
      <c r="E43" s="4" t="s">
        <v>695</v>
      </c>
      <c r="F43" s="136">
        <v>0</v>
      </c>
      <c r="G43" s="134">
        <v>1</v>
      </c>
      <c r="H43" s="134">
        <v>0.01</v>
      </c>
      <c r="I43" s="135" t="s">
        <v>42</v>
      </c>
      <c r="J43" s="148" t="s">
        <v>1117</v>
      </c>
    </row>
    <row r="44" spans="1:10" ht="100" customHeight="1" x14ac:dyDescent="0.75">
      <c r="A44" s="135" t="s">
        <v>9</v>
      </c>
      <c r="B44" s="135" t="s">
        <v>22</v>
      </c>
      <c r="C44" s="135" t="s">
        <v>356</v>
      </c>
      <c r="D44" s="129" t="s">
        <v>455</v>
      </c>
      <c r="E44" s="4" t="s">
        <v>694</v>
      </c>
      <c r="F44" s="136">
        <v>0</v>
      </c>
      <c r="G44" s="134">
        <v>1</v>
      </c>
      <c r="H44" s="134">
        <v>0.01</v>
      </c>
      <c r="I44" s="135" t="s">
        <v>42</v>
      </c>
      <c r="J44" s="148" t="s">
        <v>1116</v>
      </c>
    </row>
    <row r="45" spans="1:10" ht="100" customHeight="1" x14ac:dyDescent="0.75">
      <c r="A45" s="135" t="s">
        <v>9</v>
      </c>
      <c r="B45" s="135" t="s">
        <v>446</v>
      </c>
      <c r="C45" s="135" t="s">
        <v>658</v>
      </c>
      <c r="D45" s="4" t="s">
        <v>446</v>
      </c>
      <c r="E45" s="4" t="s">
        <v>693</v>
      </c>
      <c r="F45" s="136">
        <v>0</v>
      </c>
      <c r="G45" s="134">
        <v>1</v>
      </c>
      <c r="H45" s="134">
        <v>0.01</v>
      </c>
      <c r="I45" s="135" t="s">
        <v>42</v>
      </c>
      <c r="J45" s="148" t="s">
        <v>1115</v>
      </c>
    </row>
    <row r="46" spans="1:10" ht="100" customHeight="1" x14ac:dyDescent="0.75">
      <c r="A46" s="135" t="s">
        <v>9</v>
      </c>
      <c r="B46" s="135" t="s">
        <v>23</v>
      </c>
      <c r="C46" s="135" t="s">
        <v>357</v>
      </c>
      <c r="D46" s="4" t="s">
        <v>23</v>
      </c>
      <c r="E46" s="4" t="s">
        <v>692</v>
      </c>
      <c r="F46" s="136">
        <v>0</v>
      </c>
      <c r="G46" s="134">
        <v>1</v>
      </c>
      <c r="H46" s="134">
        <v>0.01</v>
      </c>
      <c r="I46" s="135" t="s">
        <v>42</v>
      </c>
      <c r="J46" s="148" t="s">
        <v>1114</v>
      </c>
    </row>
    <row r="47" spans="1:10" ht="100" customHeight="1" x14ac:dyDescent="0.75">
      <c r="A47" s="135" t="s">
        <v>170</v>
      </c>
      <c r="B47" s="135" t="s">
        <v>174</v>
      </c>
      <c r="C47" s="135" t="s">
        <v>543</v>
      </c>
      <c r="D47" s="4" t="s">
        <v>174</v>
      </c>
      <c r="E47" s="4" t="s">
        <v>691</v>
      </c>
      <c r="F47" s="136">
        <v>0</v>
      </c>
      <c r="G47" s="134">
        <v>1</v>
      </c>
      <c r="H47" s="134">
        <v>0.01</v>
      </c>
      <c r="I47" s="135" t="s">
        <v>42</v>
      </c>
      <c r="J47" s="148" t="s">
        <v>928</v>
      </c>
    </row>
    <row r="48" spans="1:10" ht="100" customHeight="1" x14ac:dyDescent="0.75">
      <c r="A48" s="135" t="s">
        <v>170</v>
      </c>
      <c r="B48" s="135" t="s">
        <v>324</v>
      </c>
      <c r="C48" s="135" t="s">
        <v>552</v>
      </c>
      <c r="D48" s="4" t="s">
        <v>324</v>
      </c>
      <c r="E48" s="4" t="s">
        <v>690</v>
      </c>
      <c r="F48" s="136"/>
      <c r="G48" s="134"/>
      <c r="H48" s="134"/>
      <c r="I48" s="135"/>
      <c r="J48" s="148"/>
    </row>
    <row r="49" spans="1:10" ht="100" customHeight="1" x14ac:dyDescent="0.75">
      <c r="A49" s="135" t="s">
        <v>170</v>
      </c>
      <c r="B49" s="135" t="s">
        <v>548</v>
      </c>
      <c r="C49" s="135" t="s">
        <v>549</v>
      </c>
      <c r="D49" s="4" t="s">
        <v>548</v>
      </c>
      <c r="E49" s="4" t="s">
        <v>689</v>
      </c>
      <c r="F49" s="136"/>
      <c r="G49" s="134"/>
      <c r="H49" s="134"/>
      <c r="I49" s="135"/>
      <c r="J49" s="148"/>
    </row>
    <row r="50" spans="1:10" ht="100" customHeight="1" x14ac:dyDescent="0.75">
      <c r="A50" s="135" t="s">
        <v>170</v>
      </c>
      <c r="B50" s="135" t="s">
        <v>236</v>
      </c>
      <c r="C50" s="135" t="s">
        <v>544</v>
      </c>
      <c r="D50" s="4" t="s">
        <v>236</v>
      </c>
      <c r="E50" s="4" t="s">
        <v>688</v>
      </c>
      <c r="F50" s="136">
        <v>0</v>
      </c>
      <c r="G50" s="134">
        <v>1</v>
      </c>
      <c r="H50" s="134">
        <v>0.01</v>
      </c>
      <c r="I50" s="135" t="s">
        <v>42</v>
      </c>
      <c r="J50" s="148" t="s">
        <v>929</v>
      </c>
    </row>
    <row r="51" spans="1:10" ht="100" customHeight="1" x14ac:dyDescent="0.75">
      <c r="A51" s="135" t="s">
        <v>170</v>
      </c>
      <c r="B51" s="135" t="s">
        <v>171</v>
      </c>
      <c r="C51" s="135" t="s">
        <v>358</v>
      </c>
      <c r="D51" s="4" t="s">
        <v>171</v>
      </c>
      <c r="E51" s="4" t="s">
        <v>687</v>
      </c>
      <c r="F51" s="136">
        <v>0</v>
      </c>
      <c r="G51" s="134">
        <v>1</v>
      </c>
      <c r="H51" s="134">
        <v>0.01</v>
      </c>
      <c r="I51" s="135" t="s">
        <v>42</v>
      </c>
      <c r="J51" s="148" t="s">
        <v>930</v>
      </c>
    </row>
    <row r="52" spans="1:10" ht="100" customHeight="1" x14ac:dyDescent="0.75">
      <c r="A52" s="135" t="s">
        <v>170</v>
      </c>
      <c r="B52" s="135" t="s">
        <v>175</v>
      </c>
      <c r="C52" s="135" t="s">
        <v>545</v>
      </c>
      <c r="D52" s="4" t="s">
        <v>175</v>
      </c>
      <c r="E52" s="4" t="s">
        <v>686</v>
      </c>
      <c r="F52" s="136">
        <v>0</v>
      </c>
      <c r="G52" s="134">
        <v>1</v>
      </c>
      <c r="H52" s="134">
        <v>0.01</v>
      </c>
      <c r="I52" s="135" t="s">
        <v>42</v>
      </c>
      <c r="J52" s="148" t="s">
        <v>931</v>
      </c>
    </row>
    <row r="53" spans="1:10" ht="100" customHeight="1" x14ac:dyDescent="0.75">
      <c r="A53" s="135" t="s">
        <v>170</v>
      </c>
      <c r="B53" s="135" t="s">
        <v>173</v>
      </c>
      <c r="C53" s="135" t="s">
        <v>359</v>
      </c>
      <c r="D53" s="4" t="s">
        <v>173</v>
      </c>
      <c r="E53" s="4" t="s">
        <v>685</v>
      </c>
      <c r="F53" s="136">
        <v>0</v>
      </c>
      <c r="G53" s="134">
        <v>1</v>
      </c>
      <c r="H53" s="134">
        <v>0.01</v>
      </c>
      <c r="I53" s="135" t="s">
        <v>42</v>
      </c>
      <c r="J53" s="148" t="s">
        <v>932</v>
      </c>
    </row>
    <row r="54" spans="1:10" ht="100" customHeight="1" x14ac:dyDescent="0.75">
      <c r="A54" s="135" t="s">
        <v>170</v>
      </c>
      <c r="B54" s="135" t="s">
        <v>546</v>
      </c>
      <c r="C54" s="135" t="s">
        <v>547</v>
      </c>
      <c r="D54" s="4" t="s">
        <v>546</v>
      </c>
      <c r="E54" s="4" t="s">
        <v>684</v>
      </c>
      <c r="F54" s="136"/>
      <c r="G54" s="134"/>
      <c r="H54" s="134"/>
      <c r="I54" s="135"/>
      <c r="J54" s="148"/>
    </row>
    <row r="55" spans="1:10" ht="100" customHeight="1" x14ac:dyDescent="0.75">
      <c r="A55" s="135" t="s">
        <v>170</v>
      </c>
      <c r="B55" s="135" t="s">
        <v>172</v>
      </c>
      <c r="C55" s="135" t="s">
        <v>360</v>
      </c>
      <c r="D55" s="4" t="s">
        <v>172</v>
      </c>
      <c r="E55" s="4" t="s">
        <v>683</v>
      </c>
      <c r="F55" s="136">
        <v>0</v>
      </c>
      <c r="G55" s="134">
        <v>1</v>
      </c>
      <c r="H55" s="134">
        <v>0.01</v>
      </c>
      <c r="I55" s="135" t="s">
        <v>42</v>
      </c>
      <c r="J55" s="148" t="s">
        <v>933</v>
      </c>
    </row>
    <row r="56" spans="1:10" ht="100" customHeight="1" x14ac:dyDescent="0.75">
      <c r="A56" s="138" t="s">
        <v>447</v>
      </c>
      <c r="B56" s="138" t="s">
        <v>70</v>
      </c>
      <c r="C56" s="138" t="s">
        <v>361</v>
      </c>
      <c r="D56" s="3" t="s">
        <v>70</v>
      </c>
      <c r="E56" s="4" t="s">
        <v>682</v>
      </c>
      <c r="F56" s="123">
        <v>0</v>
      </c>
      <c r="G56" s="123">
        <v>1</v>
      </c>
      <c r="H56" s="123">
        <v>0.01</v>
      </c>
      <c r="I56" s="138" t="s">
        <v>71</v>
      </c>
      <c r="J56" s="149" t="s">
        <v>731</v>
      </c>
    </row>
    <row r="57" spans="1:10" ht="100" customHeight="1" x14ac:dyDescent="0.75">
      <c r="A57" s="138" t="s">
        <v>447</v>
      </c>
      <c r="B57" s="138" t="s">
        <v>567</v>
      </c>
      <c r="C57" s="138" t="s">
        <v>569</v>
      </c>
      <c r="D57" s="3" t="s">
        <v>456</v>
      </c>
      <c r="E57" s="4" t="s">
        <v>681</v>
      </c>
      <c r="F57" s="123">
        <v>0</v>
      </c>
      <c r="G57" s="123">
        <v>1</v>
      </c>
      <c r="H57" s="123">
        <v>0.01</v>
      </c>
      <c r="I57" s="135" t="s">
        <v>38</v>
      </c>
      <c r="J57" s="149" t="s">
        <v>934</v>
      </c>
    </row>
    <row r="58" spans="1:10" ht="100" customHeight="1" x14ac:dyDescent="0.75">
      <c r="A58" s="135" t="s">
        <v>10</v>
      </c>
      <c r="B58" s="135" t="s">
        <v>32</v>
      </c>
      <c r="C58" s="135" t="s">
        <v>69</v>
      </c>
      <c r="D58" s="4" t="s">
        <v>32</v>
      </c>
      <c r="E58" s="4" t="s">
        <v>680</v>
      </c>
      <c r="F58" s="136">
        <v>0</v>
      </c>
      <c r="G58" s="136">
        <v>1</v>
      </c>
      <c r="H58" s="136">
        <v>0.01</v>
      </c>
      <c r="I58" s="135" t="s">
        <v>42</v>
      </c>
      <c r="J58" s="148" t="s">
        <v>935</v>
      </c>
    </row>
    <row r="59" spans="1:10" ht="100" customHeight="1" x14ac:dyDescent="0.75">
      <c r="A59" s="135" t="s">
        <v>10</v>
      </c>
      <c r="B59" s="135" t="s">
        <v>30</v>
      </c>
      <c r="C59" s="135" t="s">
        <v>30</v>
      </c>
      <c r="D59" s="4" t="s">
        <v>30</v>
      </c>
      <c r="E59" s="4" t="s">
        <v>679</v>
      </c>
      <c r="F59" s="4">
        <v>0</v>
      </c>
      <c r="G59" s="4">
        <v>300</v>
      </c>
      <c r="H59" s="4">
        <v>5</v>
      </c>
      <c r="I59" s="135" t="s">
        <v>177</v>
      </c>
      <c r="J59" s="148" t="s">
        <v>1113</v>
      </c>
    </row>
    <row r="60" spans="1:10" ht="100" customHeight="1" x14ac:dyDescent="0.75">
      <c r="A60" s="135" t="s">
        <v>10</v>
      </c>
      <c r="B60" s="135" t="s">
        <v>31</v>
      </c>
      <c r="C60" s="135" t="s">
        <v>178</v>
      </c>
      <c r="D60" s="4" t="s">
        <v>31</v>
      </c>
      <c r="E60" s="4" t="s">
        <v>678</v>
      </c>
      <c r="F60" s="123">
        <v>0</v>
      </c>
      <c r="G60" s="123">
        <v>1</v>
      </c>
      <c r="H60" s="123">
        <v>0.01</v>
      </c>
      <c r="I60" s="135" t="s">
        <v>180</v>
      </c>
      <c r="J60" s="149" t="s">
        <v>1112</v>
      </c>
    </row>
    <row r="61" spans="1:10" ht="100" customHeight="1" x14ac:dyDescent="0.75">
      <c r="A61" s="138" t="s">
        <v>10</v>
      </c>
      <c r="B61" s="138" t="s">
        <v>183</v>
      </c>
      <c r="C61" s="138" t="s">
        <v>182</v>
      </c>
      <c r="D61" s="3" t="s">
        <v>183</v>
      </c>
      <c r="E61" s="4" t="s">
        <v>677</v>
      </c>
      <c r="F61" s="4"/>
      <c r="G61" s="4"/>
      <c r="H61" s="4"/>
      <c r="I61" s="138"/>
      <c r="J61" s="149"/>
    </row>
    <row r="62" spans="1:10" ht="100" customHeight="1" x14ac:dyDescent="0.75">
      <c r="A62" s="135" t="s">
        <v>10</v>
      </c>
      <c r="B62" s="135" t="s">
        <v>29</v>
      </c>
      <c r="C62" s="135" t="s">
        <v>362</v>
      </c>
      <c r="D62" s="4" t="s">
        <v>29</v>
      </c>
      <c r="E62" s="4" t="s">
        <v>676</v>
      </c>
      <c r="F62" s="136">
        <v>0</v>
      </c>
      <c r="G62" s="136">
        <v>0.2</v>
      </c>
      <c r="H62" s="139">
        <v>5.0000000000000001E-3</v>
      </c>
      <c r="I62" s="135" t="s">
        <v>181</v>
      </c>
      <c r="J62" s="148" t="s">
        <v>1111</v>
      </c>
    </row>
    <row r="63" spans="1:10" ht="100" customHeight="1" x14ac:dyDescent="0.75">
      <c r="A63" s="135" t="s">
        <v>33</v>
      </c>
      <c r="B63" s="135" t="s">
        <v>402</v>
      </c>
      <c r="C63" s="135" t="s">
        <v>363</v>
      </c>
      <c r="D63" s="4" t="s">
        <v>457</v>
      </c>
      <c r="E63" s="4" t="s">
        <v>675</v>
      </c>
      <c r="F63" s="134">
        <v>0</v>
      </c>
      <c r="G63" s="134">
        <v>0.4</v>
      </c>
      <c r="H63" s="136">
        <v>0.01</v>
      </c>
      <c r="I63" s="135" t="s">
        <v>40</v>
      </c>
      <c r="J63" s="135" t="s">
        <v>1110</v>
      </c>
    </row>
    <row r="64" spans="1:10" ht="100" customHeight="1" x14ac:dyDescent="0.75">
      <c r="A64" s="135" t="s">
        <v>33</v>
      </c>
      <c r="B64" s="135" t="s">
        <v>402</v>
      </c>
      <c r="C64" s="135" t="s">
        <v>364</v>
      </c>
      <c r="D64" s="4" t="s">
        <v>457</v>
      </c>
      <c r="E64" s="4" t="s">
        <v>674</v>
      </c>
      <c r="F64" s="134">
        <v>0</v>
      </c>
      <c r="G64" s="134">
        <v>0.4</v>
      </c>
      <c r="H64" s="136">
        <v>0.01</v>
      </c>
      <c r="I64" s="135" t="s">
        <v>40</v>
      </c>
      <c r="J64" s="135" t="s">
        <v>1110</v>
      </c>
    </row>
    <row r="65" spans="1:10" ht="100" customHeight="1" x14ac:dyDescent="0.75">
      <c r="A65" s="135" t="s">
        <v>33</v>
      </c>
      <c r="B65" s="135" t="s">
        <v>402</v>
      </c>
      <c r="C65" s="135" t="s">
        <v>365</v>
      </c>
      <c r="D65" s="4" t="s">
        <v>457</v>
      </c>
      <c r="E65" s="4" t="s">
        <v>673</v>
      </c>
      <c r="F65" s="134">
        <v>0</v>
      </c>
      <c r="G65" s="134">
        <v>0.4</v>
      </c>
      <c r="H65" s="136">
        <v>0.01</v>
      </c>
      <c r="I65" s="135" t="s">
        <v>40</v>
      </c>
      <c r="J65" s="135" t="s">
        <v>1110</v>
      </c>
    </row>
    <row r="66" spans="1:10" ht="100" customHeight="1" x14ac:dyDescent="0.75">
      <c r="A66" s="135" t="s">
        <v>33</v>
      </c>
      <c r="B66" s="135" t="s">
        <v>402</v>
      </c>
      <c r="C66" s="135" t="s">
        <v>366</v>
      </c>
      <c r="D66" s="4" t="s">
        <v>457</v>
      </c>
      <c r="E66" s="4" t="s">
        <v>672</v>
      </c>
      <c r="F66" s="134">
        <v>0</v>
      </c>
      <c r="G66" s="134">
        <v>0.4</v>
      </c>
      <c r="H66" s="136">
        <v>0.01</v>
      </c>
      <c r="I66" s="135" t="s">
        <v>40</v>
      </c>
      <c r="J66" s="135" t="s">
        <v>1110</v>
      </c>
    </row>
    <row r="67" spans="1:10" ht="100" customHeight="1" x14ac:dyDescent="0.75">
      <c r="A67" s="135" t="s">
        <v>33</v>
      </c>
      <c r="B67" s="135" t="s">
        <v>402</v>
      </c>
      <c r="C67" s="138" t="s">
        <v>367</v>
      </c>
      <c r="D67" s="4" t="s">
        <v>457</v>
      </c>
      <c r="E67" s="4" t="s">
        <v>671</v>
      </c>
      <c r="F67" s="134">
        <v>0</v>
      </c>
      <c r="G67" s="134">
        <v>0.4</v>
      </c>
      <c r="H67" s="136">
        <v>0.01</v>
      </c>
      <c r="I67" s="135" t="s">
        <v>40</v>
      </c>
      <c r="J67" s="135" t="s">
        <v>1110</v>
      </c>
    </row>
    <row r="68" spans="1:10" ht="100" customHeight="1" x14ac:dyDescent="0.75">
      <c r="A68" s="135" t="s">
        <v>33</v>
      </c>
      <c r="B68" s="135" t="s">
        <v>422</v>
      </c>
      <c r="C68" s="135" t="s">
        <v>368</v>
      </c>
      <c r="D68" s="4" t="s">
        <v>458</v>
      </c>
      <c r="E68" s="4" t="s">
        <v>670</v>
      </c>
      <c r="F68" s="134">
        <v>0</v>
      </c>
      <c r="G68" s="134">
        <v>0.4</v>
      </c>
      <c r="H68" s="136">
        <v>0.01</v>
      </c>
      <c r="I68" s="135" t="s">
        <v>41</v>
      </c>
      <c r="J68" s="135" t="s">
        <v>1109</v>
      </c>
    </row>
    <row r="69" spans="1:10" ht="100" customHeight="1" x14ac:dyDescent="0.75">
      <c r="A69" s="135" t="s">
        <v>33</v>
      </c>
      <c r="B69" s="135" t="s">
        <v>422</v>
      </c>
      <c r="C69" s="135" t="s">
        <v>369</v>
      </c>
      <c r="D69" s="4" t="s">
        <v>458</v>
      </c>
      <c r="E69" s="4" t="s">
        <v>669</v>
      </c>
      <c r="F69" s="134">
        <v>0</v>
      </c>
      <c r="G69" s="134">
        <v>0.4</v>
      </c>
      <c r="H69" s="136">
        <v>0.01</v>
      </c>
      <c r="I69" s="135" t="s">
        <v>41</v>
      </c>
      <c r="J69" s="135" t="s">
        <v>1109</v>
      </c>
    </row>
    <row r="70" spans="1:10" ht="100" customHeight="1" x14ac:dyDescent="0.75">
      <c r="A70" s="135" t="s">
        <v>33</v>
      </c>
      <c r="B70" s="135" t="s">
        <v>422</v>
      </c>
      <c r="C70" s="135" t="s">
        <v>370</v>
      </c>
      <c r="D70" s="4" t="s">
        <v>458</v>
      </c>
      <c r="E70" s="4" t="s">
        <v>668</v>
      </c>
      <c r="F70" s="134">
        <v>0</v>
      </c>
      <c r="G70" s="134">
        <v>0.4</v>
      </c>
      <c r="H70" s="136">
        <v>0.01</v>
      </c>
      <c r="I70" s="135" t="s">
        <v>41</v>
      </c>
      <c r="J70" s="135" t="s">
        <v>1109</v>
      </c>
    </row>
    <row r="71" spans="1:10" ht="100" customHeight="1" x14ac:dyDescent="0.75">
      <c r="A71" s="135" t="s">
        <v>33</v>
      </c>
      <c r="B71" s="135" t="s">
        <v>422</v>
      </c>
      <c r="C71" s="135" t="s">
        <v>371</v>
      </c>
      <c r="D71" s="4" t="s">
        <v>458</v>
      </c>
      <c r="E71" s="4" t="s">
        <v>667</v>
      </c>
      <c r="F71" s="134">
        <v>0</v>
      </c>
      <c r="G71" s="134">
        <v>0.4</v>
      </c>
      <c r="H71" s="136">
        <v>0.01</v>
      </c>
      <c r="I71" s="135" t="s">
        <v>41</v>
      </c>
      <c r="J71" s="135" t="s">
        <v>1109</v>
      </c>
    </row>
    <row r="72" spans="1:10" ht="100" customHeight="1" x14ac:dyDescent="0.75">
      <c r="A72" s="135" t="s">
        <v>33</v>
      </c>
      <c r="B72" s="135" t="s">
        <v>422</v>
      </c>
      <c r="C72" s="135" t="s">
        <v>372</v>
      </c>
      <c r="D72" s="4" t="s">
        <v>458</v>
      </c>
      <c r="E72" s="4" t="s">
        <v>666</v>
      </c>
      <c r="F72" s="134">
        <v>0</v>
      </c>
      <c r="G72" s="134">
        <v>0.4</v>
      </c>
      <c r="H72" s="136">
        <v>0.01</v>
      </c>
      <c r="I72" s="135" t="s">
        <v>41</v>
      </c>
      <c r="J72" s="135" t="s">
        <v>1109</v>
      </c>
    </row>
    <row r="73" spans="1:10" ht="100" customHeight="1" x14ac:dyDescent="0.75">
      <c r="A73" s="3"/>
      <c r="B73" s="3"/>
      <c r="C73" s="3"/>
      <c r="D73" s="3"/>
      <c r="E73" s="3"/>
      <c r="F73" s="4"/>
      <c r="G73" s="4"/>
      <c r="H73" s="4"/>
      <c r="I73" s="135"/>
      <c r="J73" s="135"/>
    </row>
    <row r="74" spans="1:10" ht="100" customHeight="1" x14ac:dyDescent="0.75">
      <c r="A74" s="3"/>
      <c r="B74" s="3"/>
      <c r="C74" s="3"/>
      <c r="D74" s="3"/>
      <c r="E74" s="4"/>
      <c r="F74" s="4"/>
      <c r="G74" s="4"/>
      <c r="H74" s="4"/>
      <c r="I74" s="138"/>
      <c r="J74" s="135"/>
    </row>
    <row r="75" spans="1:10" ht="100" customHeight="1" x14ac:dyDescent="0.75">
      <c r="A75" s="3"/>
      <c r="B75" s="3"/>
      <c r="C75" s="3"/>
      <c r="D75" s="3"/>
      <c r="E75" s="4"/>
      <c r="F75" s="4"/>
      <c r="G75" s="4"/>
      <c r="H75" s="4"/>
      <c r="I75" s="138"/>
      <c r="J75" s="135"/>
    </row>
    <row r="76" spans="1:10" ht="100" customHeight="1" x14ac:dyDescent="0.75">
      <c r="A76" s="3"/>
      <c r="B76" s="3"/>
      <c r="C76" s="3"/>
      <c r="D76" s="3"/>
      <c r="E76" s="3"/>
      <c r="F76" s="123"/>
      <c r="G76" s="123"/>
      <c r="H76" s="123"/>
      <c r="I76" s="135"/>
      <c r="J76" s="135"/>
    </row>
    <row r="77" spans="1:10" ht="100" customHeight="1" x14ac:dyDescent="0.75">
      <c r="A77" s="135"/>
      <c r="B77" s="135"/>
      <c r="C77" s="135"/>
      <c r="D77" s="4"/>
      <c r="E77" s="4"/>
      <c r="F77" s="136"/>
      <c r="G77" s="136"/>
      <c r="H77" s="139"/>
      <c r="I77" s="135"/>
      <c r="J77" s="135"/>
    </row>
    <row r="78" spans="1:10" ht="100" customHeight="1" x14ac:dyDescent="0.75">
      <c r="A78" s="135"/>
      <c r="B78" s="135"/>
      <c r="C78" s="135"/>
      <c r="D78" s="4"/>
      <c r="E78" s="4"/>
      <c r="F78" s="134"/>
      <c r="G78" s="134"/>
      <c r="H78" s="136"/>
      <c r="I78" s="135"/>
      <c r="J78" s="135"/>
    </row>
    <row r="79" spans="1:10" ht="100" customHeight="1" x14ac:dyDescent="0.75">
      <c r="A79" s="135"/>
      <c r="B79" s="135"/>
      <c r="C79" s="138"/>
      <c r="D79" s="4"/>
      <c r="E79" s="3"/>
      <c r="F79" s="134"/>
      <c r="G79" s="134"/>
      <c r="H79" s="136"/>
      <c r="I79" s="135"/>
      <c r="J79" s="135"/>
    </row>
    <row r="80" spans="1:10" ht="100" customHeight="1" x14ac:dyDescent="0.75">
      <c r="A80" s="135"/>
      <c r="B80" s="135"/>
      <c r="C80" s="138"/>
      <c r="D80" s="4"/>
      <c r="E80" s="3"/>
      <c r="F80" s="134"/>
      <c r="G80" s="134"/>
      <c r="H80" s="136"/>
      <c r="I80" s="135"/>
      <c r="J80" s="135"/>
    </row>
    <row r="81" spans="1:10" ht="44.4" customHeight="1" x14ac:dyDescent="0.75">
      <c r="A81" s="135"/>
      <c r="B81" s="135"/>
      <c r="C81" s="138"/>
      <c r="D81" s="4"/>
      <c r="E81" s="3"/>
      <c r="F81" s="134"/>
      <c r="G81" s="134"/>
      <c r="H81" s="136"/>
      <c r="I81" s="135"/>
      <c r="J81" s="135"/>
    </row>
    <row r="82" spans="1:10" ht="44.4" customHeight="1" x14ac:dyDescent="0.75">
      <c r="A82" s="135"/>
      <c r="B82" s="135"/>
      <c r="C82" s="138"/>
      <c r="D82" s="4"/>
      <c r="E82" s="3"/>
      <c r="F82" s="134"/>
      <c r="G82" s="134"/>
      <c r="H82" s="136"/>
      <c r="I82" s="135"/>
      <c r="J82" s="135"/>
    </row>
    <row r="83" spans="1:10" ht="44.4" customHeight="1" x14ac:dyDescent="0.75">
      <c r="A83" s="3"/>
      <c r="B83" s="3"/>
      <c r="C83" s="3"/>
      <c r="D83" s="3"/>
      <c r="E83" s="137"/>
      <c r="F83" s="134"/>
      <c r="G83" s="134"/>
      <c r="H83" s="136"/>
      <c r="I83" s="135"/>
      <c r="J83" s="135"/>
    </row>
    <row r="84" spans="1:10" ht="71" customHeight="1" x14ac:dyDescent="0.75">
      <c r="A84" s="135"/>
      <c r="B84" s="135"/>
      <c r="C84" s="135"/>
      <c r="D84" s="4"/>
      <c r="E84" s="4"/>
      <c r="F84" s="134"/>
      <c r="G84" s="134"/>
      <c r="H84" s="136"/>
      <c r="I84" s="135"/>
      <c r="J84" s="135"/>
    </row>
    <row r="85" spans="1:10" ht="44.4" customHeight="1" x14ac:dyDescent="0.75">
      <c r="A85" s="135"/>
      <c r="B85" s="135"/>
      <c r="C85" s="135"/>
      <c r="D85" s="4"/>
      <c r="E85" s="4"/>
      <c r="F85" s="134"/>
      <c r="G85" s="134"/>
      <c r="H85" s="136"/>
      <c r="I85" s="135"/>
      <c r="J85" s="135"/>
    </row>
    <row r="86" spans="1:10" ht="44.4" customHeight="1" x14ac:dyDescent="0.75">
      <c r="A86" s="135"/>
      <c r="B86" s="135"/>
      <c r="C86" s="135"/>
      <c r="D86" s="4"/>
      <c r="E86" s="4"/>
      <c r="F86" s="134"/>
      <c r="G86" s="134"/>
      <c r="H86" s="136"/>
      <c r="I86" s="135"/>
      <c r="J86" s="135"/>
    </row>
    <row r="87" spans="1:10" ht="44.4" customHeight="1" x14ac:dyDescent="0.75">
      <c r="A87" s="135"/>
      <c r="B87" s="135"/>
      <c r="C87" s="135"/>
      <c r="D87" s="4"/>
      <c r="E87" s="4"/>
      <c r="F87" s="134"/>
      <c r="G87" s="134"/>
      <c r="H87" s="136"/>
      <c r="I87" s="135"/>
      <c r="J87" s="135"/>
    </row>
    <row r="88" spans="1:10" ht="44.4" customHeight="1" x14ac:dyDescent="0.75">
      <c r="A88" s="135"/>
      <c r="B88" s="135"/>
      <c r="C88" s="135"/>
      <c r="D88" s="4"/>
      <c r="E88" s="4"/>
      <c r="F88" s="134"/>
      <c r="G88" s="134"/>
      <c r="H88" s="136"/>
      <c r="I88" s="135"/>
      <c r="J88" s="135"/>
    </row>
    <row r="89" spans="1:10" ht="44.4" customHeight="1" x14ac:dyDescent="0.75">
      <c r="A89" s="4"/>
      <c r="B89" s="4"/>
      <c r="C89" s="4"/>
      <c r="D89" s="4"/>
      <c r="E89" s="4"/>
      <c r="F89" s="134"/>
      <c r="G89" s="134"/>
      <c r="H89" s="133"/>
      <c r="I89" s="4"/>
      <c r="J89" s="4"/>
    </row>
    <row r="90" spans="1:10" ht="44.4" customHeight="1" x14ac:dyDescent="0.75">
      <c r="A90" s="4"/>
      <c r="B90" s="4"/>
      <c r="C90" s="4"/>
      <c r="D90" s="4"/>
      <c r="E90" s="4"/>
      <c r="F90" s="4"/>
      <c r="G90" s="4"/>
      <c r="H90" s="4"/>
      <c r="I90" s="4"/>
      <c r="J90" s="4"/>
    </row>
    <row r="91" spans="1:10" ht="44.4" customHeight="1" x14ac:dyDescent="0.75">
      <c r="A91" s="4"/>
      <c r="B91" s="4"/>
      <c r="C91" s="4"/>
      <c r="D91" s="4"/>
      <c r="E91" s="4"/>
      <c r="F91" s="4"/>
      <c r="G91" s="4"/>
      <c r="H91" s="4"/>
      <c r="I91" s="4"/>
      <c r="J91" s="4"/>
    </row>
    <row r="92" spans="1:10" ht="44.4" customHeight="1" x14ac:dyDescent="0.75">
      <c r="A92" s="4"/>
      <c r="B92" s="4"/>
      <c r="C92" s="4"/>
      <c r="D92" s="4"/>
      <c r="E92" s="4"/>
      <c r="F92" s="4"/>
      <c r="G92" s="4"/>
      <c r="H92" s="4"/>
      <c r="I92" s="4"/>
      <c r="J92" s="4"/>
    </row>
    <row r="93" spans="1:10" ht="44.4" customHeight="1" x14ac:dyDescent="0.75">
      <c r="A93" s="4"/>
      <c r="B93" s="4"/>
      <c r="C93" s="4"/>
      <c r="D93" s="4"/>
      <c r="E93" s="4"/>
      <c r="F93" s="4"/>
      <c r="G93" s="4"/>
      <c r="H93" s="4"/>
      <c r="I93" s="4"/>
      <c r="J93" s="4"/>
    </row>
    <row r="94" spans="1:10" ht="44.4" customHeight="1" x14ac:dyDescent="0.75">
      <c r="A94" s="4"/>
      <c r="B94" s="4"/>
      <c r="C94" s="4"/>
      <c r="D94" s="4"/>
      <c r="E94" s="4"/>
      <c r="F94" s="4"/>
      <c r="G94" s="4"/>
      <c r="H94" s="4"/>
      <c r="I94" s="4"/>
      <c r="J94" s="4"/>
    </row>
    <row r="95" spans="1:10" ht="44.4" customHeight="1" x14ac:dyDescent="0.75">
      <c r="A95" s="4"/>
      <c r="B95" s="4"/>
      <c r="C95" s="4"/>
      <c r="D95" s="4"/>
      <c r="E95" s="4"/>
      <c r="F95" s="4"/>
      <c r="G95" s="4"/>
      <c r="H95" s="4"/>
      <c r="I95" s="4"/>
      <c r="J95" s="4"/>
    </row>
    <row r="96" spans="1:10" ht="44.4" customHeight="1" x14ac:dyDescent="0.75">
      <c r="A96" s="4"/>
      <c r="B96" s="4"/>
      <c r="C96" s="4"/>
      <c r="D96" s="4"/>
      <c r="E96" s="4"/>
      <c r="F96" s="4"/>
      <c r="G96" s="4"/>
      <c r="H96" s="4"/>
      <c r="I96" s="4"/>
      <c r="J96" s="4"/>
    </row>
    <row r="97" spans="1:10" ht="44.4" customHeight="1" x14ac:dyDescent="0.75">
      <c r="A97" s="4"/>
      <c r="B97" s="4"/>
      <c r="C97" s="4"/>
      <c r="D97" s="4"/>
      <c r="E97" s="4"/>
      <c r="F97" s="4"/>
      <c r="G97" s="4"/>
      <c r="H97" s="4"/>
      <c r="I97" s="4"/>
      <c r="J97" s="4"/>
    </row>
    <row r="98" spans="1:10" ht="44.4" customHeight="1" x14ac:dyDescent="0.75">
      <c r="A98" s="4"/>
      <c r="B98" s="4"/>
      <c r="C98" s="4"/>
      <c r="D98" s="4"/>
      <c r="E98" s="4"/>
      <c r="F98" s="4"/>
      <c r="G98" s="4"/>
      <c r="H98" s="4"/>
      <c r="I98" s="4"/>
      <c r="J98" s="4"/>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s="99" customFormat="1" ht="44.4" customHeight="1" x14ac:dyDescent="0.75"/>
    <row r="114" s="99" customFormat="1" ht="44.4" customHeight="1" x14ac:dyDescent="0.75"/>
    <row r="115" s="99" customFormat="1" ht="44.4" customHeight="1" x14ac:dyDescent="0.75"/>
    <row r="116" s="99" customFormat="1" ht="44.4" customHeight="1" x14ac:dyDescent="0.75"/>
    <row r="117" s="99" customFormat="1" ht="44.4" customHeight="1" x14ac:dyDescent="0.75"/>
    <row r="118" s="99" customFormat="1" ht="44.4" customHeight="1" x14ac:dyDescent="0.75"/>
    <row r="119" s="99" customFormat="1" ht="44.4" customHeight="1" x14ac:dyDescent="0.75"/>
    <row r="120" s="99" customFormat="1" ht="44.4" customHeight="1" x14ac:dyDescent="0.75"/>
    <row r="121" s="99" customFormat="1" ht="44.4" customHeight="1" x14ac:dyDescent="0.75"/>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3"/>
  <sheetViews>
    <sheetView topLeftCell="G181" zoomScaleNormal="100" workbookViewId="0">
      <selection activeCell="N183" sqref="N183"/>
    </sheetView>
  </sheetViews>
  <sheetFormatPr defaultColWidth="9.1328125" defaultRowHeight="14.75" x14ac:dyDescent="0.75"/>
  <cols>
    <col min="1" max="1" width="18" style="4" customWidth="1"/>
    <col min="2" max="2" width="28.40625" style="4" customWidth="1"/>
    <col min="3" max="3" width="28.40625" style="2" customWidth="1"/>
    <col min="4" max="5" width="18.86328125" style="4" customWidth="1"/>
    <col min="6" max="7" width="23.1328125" style="4" customWidth="1"/>
    <col min="8" max="8" width="19.40625" style="53" customWidth="1"/>
    <col min="9" max="9" width="21.26953125" style="4" customWidth="1"/>
    <col min="10" max="10" width="21.26953125" style="53" customWidth="1"/>
    <col min="11" max="11" width="16.86328125" style="4" customWidth="1"/>
    <col min="12" max="12" width="19" style="4" customWidth="1"/>
    <col min="13" max="14" width="19.1328125" style="2" customWidth="1"/>
    <col min="15" max="15" width="28.40625" style="4" customWidth="1"/>
    <col min="16" max="16" width="117.26953125" style="2" customWidth="1"/>
    <col min="17" max="17" width="52.40625" style="4" customWidth="1"/>
    <col min="18" max="18" width="43.40625" style="3" customWidth="1"/>
    <col min="19" max="19" width="47.86328125" style="7" customWidth="1"/>
    <col min="20" max="20" width="37.26953125" style="8" customWidth="1"/>
    <col min="21" max="21" width="28" style="4" customWidth="1"/>
    <col min="22" max="16384" width="9.1328125" style="4"/>
  </cols>
  <sheetData>
    <row r="1" spans="1:21" ht="29.5" x14ac:dyDescent="0.75">
      <c r="A1" s="54" t="s">
        <v>3</v>
      </c>
      <c r="B1" s="54" t="s">
        <v>0</v>
      </c>
      <c r="C1" s="54" t="s">
        <v>1</v>
      </c>
      <c r="D1" s="54" t="s">
        <v>46</v>
      </c>
      <c r="E1" s="54" t="s">
        <v>47</v>
      </c>
      <c r="F1" s="54" t="s">
        <v>97</v>
      </c>
      <c r="G1" s="54" t="s">
        <v>98</v>
      </c>
      <c r="H1" s="55" t="s">
        <v>582</v>
      </c>
      <c r="I1" s="54" t="s">
        <v>82</v>
      </c>
      <c r="J1" s="55" t="s">
        <v>449</v>
      </c>
      <c r="K1" s="54" t="s">
        <v>665</v>
      </c>
      <c r="L1" s="54" t="s">
        <v>83</v>
      </c>
      <c r="M1" s="54" t="s">
        <v>84</v>
      </c>
      <c r="N1" s="54" t="s">
        <v>96</v>
      </c>
      <c r="O1" s="54" t="s">
        <v>35</v>
      </c>
      <c r="P1" s="54" t="s">
        <v>2</v>
      </c>
      <c r="Q1" s="54" t="s">
        <v>558</v>
      </c>
      <c r="R1" s="54" t="s">
        <v>240</v>
      </c>
      <c r="S1" s="82" t="s">
        <v>185</v>
      </c>
      <c r="T1" s="52" t="s">
        <v>186</v>
      </c>
      <c r="U1" s="52" t="s">
        <v>916</v>
      </c>
    </row>
    <row r="2" spans="1:21" s="3" customFormat="1" ht="92" customHeight="1" x14ac:dyDescent="0.75">
      <c r="A2" s="103" t="s">
        <v>4</v>
      </c>
      <c r="B2" s="103" t="s">
        <v>986</v>
      </c>
      <c r="C2" s="103" t="s">
        <v>987</v>
      </c>
      <c r="D2" s="103" t="s">
        <v>48</v>
      </c>
      <c r="E2" s="103"/>
      <c r="F2" s="103" t="s">
        <v>48</v>
      </c>
      <c r="G2" s="103"/>
      <c r="H2" s="150">
        <v>200</v>
      </c>
      <c r="I2" s="56" t="s">
        <v>54</v>
      </c>
      <c r="J2" s="103" t="s">
        <v>988</v>
      </c>
      <c r="K2" s="103" t="s">
        <v>989</v>
      </c>
      <c r="L2" s="151">
        <v>0</v>
      </c>
      <c r="M2" s="151">
        <v>1</v>
      </c>
      <c r="N2" s="151">
        <v>0.02</v>
      </c>
      <c r="O2" s="103" t="s">
        <v>990</v>
      </c>
      <c r="P2" s="156"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7" t="s">
        <v>991</v>
      </c>
      <c r="R2" s="152" t="s">
        <v>992</v>
      </c>
      <c r="S2" s="103"/>
      <c r="T2" s="103"/>
    </row>
    <row r="3" spans="1:21" s="3" customFormat="1" ht="73.75" x14ac:dyDescent="0.75">
      <c r="A3" s="153" t="str">
        <f>A$2</f>
        <v>Transportation</v>
      </c>
      <c r="B3" s="153" t="str">
        <f t="shared" ref="B3:C7" si="0">B$2</f>
        <v>Conventional Pollutant Standards</v>
      </c>
      <c r="C3" s="153" t="str">
        <f t="shared" si="0"/>
        <v>Percentage Reduction of Separately Regulated Pollutants</v>
      </c>
      <c r="D3" s="101" t="s">
        <v>49</v>
      </c>
      <c r="E3" s="103"/>
      <c r="F3" s="101" t="s">
        <v>49</v>
      </c>
      <c r="G3" s="103"/>
      <c r="H3" s="150">
        <v>201</v>
      </c>
      <c r="I3" s="56" t="s">
        <v>54</v>
      </c>
      <c r="J3" s="153" t="str">
        <f t="shared" ref="J3:R7" si="1">J$2</f>
        <v>Conventional Pollutant Standard</v>
      </c>
      <c r="K3" s="153" t="str">
        <f t="shared" si="1"/>
        <v>trans reduce regulated pollutants</v>
      </c>
      <c r="L3" s="154">
        <f t="shared" si="1"/>
        <v>0</v>
      </c>
      <c r="M3" s="154">
        <f t="shared" si="1"/>
        <v>1</v>
      </c>
      <c r="N3" s="154">
        <f t="shared" si="1"/>
        <v>0.02</v>
      </c>
      <c r="O3" s="153" t="str">
        <f t="shared" si="1"/>
        <v>% reduction in emissions</v>
      </c>
      <c r="P3" s="156"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53" t="str">
        <f t="shared" si="1"/>
        <v>transportation-sector-main.html#conv-pol-stds</v>
      </c>
      <c r="R3" s="153" t="str">
        <f t="shared" si="1"/>
        <v>conventional-pollutant-standards.html</v>
      </c>
      <c r="S3" s="103"/>
      <c r="T3" s="103"/>
    </row>
    <row r="4" spans="1:21" s="3" customFormat="1" ht="73.75" x14ac:dyDescent="0.75">
      <c r="A4" s="153" t="str">
        <f t="shared" ref="A4:A7" si="2">A$2</f>
        <v>Transportation</v>
      </c>
      <c r="B4" s="153" t="str">
        <f t="shared" si="0"/>
        <v>Conventional Pollutant Standards</v>
      </c>
      <c r="C4" s="153" t="str">
        <f t="shared" si="0"/>
        <v>Percentage Reduction of Separately Regulated Pollutants</v>
      </c>
      <c r="D4" s="103" t="s">
        <v>50</v>
      </c>
      <c r="E4" s="103"/>
      <c r="F4" s="103" t="s">
        <v>50</v>
      </c>
      <c r="G4" s="103"/>
      <c r="H4" s="150">
        <v>202</v>
      </c>
      <c r="I4" s="56" t="s">
        <v>54</v>
      </c>
      <c r="J4" s="153" t="str">
        <f t="shared" si="1"/>
        <v>Conventional Pollutant Standard</v>
      </c>
      <c r="K4" s="153" t="str">
        <f t="shared" si="1"/>
        <v>trans reduce regulated pollutants</v>
      </c>
      <c r="L4" s="154">
        <f t="shared" si="1"/>
        <v>0</v>
      </c>
      <c r="M4" s="154">
        <f t="shared" si="1"/>
        <v>1</v>
      </c>
      <c r="N4" s="154">
        <f t="shared" si="1"/>
        <v>0.02</v>
      </c>
      <c r="O4" s="153" t="str">
        <f t="shared" si="1"/>
        <v>% reduction in emissions</v>
      </c>
      <c r="P4" s="156"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53" t="str">
        <f t="shared" si="1"/>
        <v>transportation-sector-main.html#conv-pol-stds</v>
      </c>
      <c r="R4" s="153" t="str">
        <f t="shared" si="1"/>
        <v>conventional-pollutant-standards.html</v>
      </c>
      <c r="S4" s="103"/>
      <c r="T4" s="103"/>
    </row>
    <row r="5" spans="1:21" s="3" customFormat="1" ht="73.75" x14ac:dyDescent="0.75">
      <c r="A5" s="153" t="str">
        <f t="shared" si="2"/>
        <v>Transportation</v>
      </c>
      <c r="B5" s="153" t="str">
        <f t="shared" si="0"/>
        <v>Conventional Pollutant Standards</v>
      </c>
      <c r="C5" s="153" t="str">
        <f t="shared" si="0"/>
        <v>Percentage Reduction of Separately Regulated Pollutants</v>
      </c>
      <c r="D5" s="103" t="s">
        <v>51</v>
      </c>
      <c r="E5" s="103"/>
      <c r="F5" s="103" t="s">
        <v>51</v>
      </c>
      <c r="G5" s="103"/>
      <c r="H5" s="150">
        <v>203</v>
      </c>
      <c r="I5" s="56" t="s">
        <v>54</v>
      </c>
      <c r="J5" s="153" t="str">
        <f t="shared" si="1"/>
        <v>Conventional Pollutant Standard</v>
      </c>
      <c r="K5" s="153" t="str">
        <f t="shared" si="1"/>
        <v>trans reduce regulated pollutants</v>
      </c>
      <c r="L5" s="154">
        <f t="shared" si="1"/>
        <v>0</v>
      </c>
      <c r="M5" s="154">
        <f t="shared" si="1"/>
        <v>1</v>
      </c>
      <c r="N5" s="154">
        <f t="shared" si="1"/>
        <v>0.02</v>
      </c>
      <c r="O5" s="153" t="str">
        <f t="shared" si="1"/>
        <v>% reduction in emissions</v>
      </c>
      <c r="P5" s="156"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53" t="str">
        <f t="shared" si="1"/>
        <v>transportation-sector-main.html#conv-pol-stds</v>
      </c>
      <c r="R5" s="153" t="str">
        <f t="shared" si="1"/>
        <v>conventional-pollutant-standards.html</v>
      </c>
      <c r="S5" s="103"/>
      <c r="T5" s="103"/>
    </row>
    <row r="6" spans="1:21" s="3" customFormat="1" ht="73.75" x14ac:dyDescent="0.75">
      <c r="A6" s="153" t="str">
        <f t="shared" si="2"/>
        <v>Transportation</v>
      </c>
      <c r="B6" s="153" t="str">
        <f t="shared" si="0"/>
        <v>Conventional Pollutant Standards</v>
      </c>
      <c r="C6" s="153" t="str">
        <f t="shared" si="0"/>
        <v>Percentage Reduction of Separately Regulated Pollutants</v>
      </c>
      <c r="D6" s="103" t="s">
        <v>52</v>
      </c>
      <c r="E6" s="103"/>
      <c r="F6" s="103" t="s">
        <v>52</v>
      </c>
      <c r="G6" s="103"/>
      <c r="H6" s="150">
        <v>204</v>
      </c>
      <c r="I6" s="56" t="s">
        <v>54</v>
      </c>
      <c r="J6" s="153" t="str">
        <f t="shared" si="1"/>
        <v>Conventional Pollutant Standard</v>
      </c>
      <c r="K6" s="153" t="str">
        <f t="shared" si="1"/>
        <v>trans reduce regulated pollutants</v>
      </c>
      <c r="L6" s="154">
        <f t="shared" si="1"/>
        <v>0</v>
      </c>
      <c r="M6" s="154">
        <f t="shared" si="1"/>
        <v>1</v>
      </c>
      <c r="N6" s="154">
        <f t="shared" si="1"/>
        <v>0.02</v>
      </c>
      <c r="O6" s="153" t="str">
        <f t="shared" si="1"/>
        <v>% reduction in emissions</v>
      </c>
      <c r="P6" s="156"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53" t="str">
        <f t="shared" si="1"/>
        <v>transportation-sector-main.html#conv-pol-stds</v>
      </c>
      <c r="R6" s="153" t="str">
        <f t="shared" si="1"/>
        <v>conventional-pollutant-standards.html</v>
      </c>
      <c r="S6" s="103"/>
      <c r="T6" s="103"/>
    </row>
    <row r="7" spans="1:21" s="3" customFormat="1" ht="73.75" x14ac:dyDescent="0.75">
      <c r="A7" s="153" t="str">
        <f t="shared" si="2"/>
        <v>Transportation</v>
      </c>
      <c r="B7" s="153" t="str">
        <f t="shared" si="0"/>
        <v>Conventional Pollutant Standards</v>
      </c>
      <c r="C7" s="153" t="str">
        <f t="shared" si="0"/>
        <v>Percentage Reduction of Separately Regulated Pollutants</v>
      </c>
      <c r="D7" s="103" t="s">
        <v>132</v>
      </c>
      <c r="E7" s="103"/>
      <c r="F7" s="103" t="s">
        <v>132</v>
      </c>
      <c r="G7" s="103"/>
      <c r="H7" s="150">
        <v>205</v>
      </c>
      <c r="I7" s="56" t="s">
        <v>54</v>
      </c>
      <c r="J7" s="153" t="str">
        <f t="shared" si="1"/>
        <v>Conventional Pollutant Standard</v>
      </c>
      <c r="K7" s="153" t="str">
        <f t="shared" si="1"/>
        <v>trans reduce regulated pollutants</v>
      </c>
      <c r="L7" s="154">
        <f t="shared" si="1"/>
        <v>0</v>
      </c>
      <c r="M7" s="154">
        <f t="shared" si="1"/>
        <v>1</v>
      </c>
      <c r="N7" s="154">
        <f t="shared" si="1"/>
        <v>0.02</v>
      </c>
      <c r="O7" s="153" t="str">
        <f t="shared" si="1"/>
        <v>% reduction in emissions</v>
      </c>
      <c r="P7" s="156"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53" t="str">
        <f t="shared" si="1"/>
        <v>transportation-sector-main.html#conv-pol-stds</v>
      </c>
      <c r="R7" s="153" t="str">
        <f t="shared" si="1"/>
        <v>conventional-pollutant-standards.html</v>
      </c>
      <c r="S7" s="103"/>
      <c r="T7" s="103"/>
    </row>
    <row r="8" spans="1:21" s="3" customFormat="1" ht="59" x14ac:dyDescent="0.75">
      <c r="A8" s="11" t="s">
        <v>4</v>
      </c>
      <c r="B8" s="11" t="s">
        <v>592</v>
      </c>
      <c r="C8" s="11" t="s">
        <v>593</v>
      </c>
      <c r="D8" s="56"/>
      <c r="E8" s="56"/>
      <c r="F8" s="56"/>
      <c r="G8" s="56"/>
      <c r="H8" s="59">
        <v>185</v>
      </c>
      <c r="I8" s="56" t="s">
        <v>54</v>
      </c>
      <c r="J8" s="101" t="s">
        <v>594</v>
      </c>
      <c r="K8" s="100" t="s">
        <v>730</v>
      </c>
      <c r="L8" s="90">
        <v>0</v>
      </c>
      <c r="M8" s="90">
        <v>1</v>
      </c>
      <c r="N8" s="90">
        <v>1</v>
      </c>
      <c r="O8" s="56" t="s">
        <v>36</v>
      </c>
      <c r="P8" s="156"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7" t="s">
        <v>595</v>
      </c>
      <c r="R8" s="77" t="s">
        <v>596</v>
      </c>
      <c r="S8" s="86"/>
      <c r="T8" s="11"/>
      <c r="U8" s="107"/>
    </row>
    <row r="9" spans="1:21" s="3" customFormat="1" ht="73.75" x14ac:dyDescent="0.75">
      <c r="A9" s="11" t="s">
        <v>4</v>
      </c>
      <c r="B9" s="11" t="s">
        <v>597</v>
      </c>
      <c r="C9" s="11" t="s">
        <v>598</v>
      </c>
      <c r="D9" s="56" t="s">
        <v>56</v>
      </c>
      <c r="E9" s="56" t="s">
        <v>48</v>
      </c>
      <c r="F9" s="56" t="s">
        <v>99</v>
      </c>
      <c r="G9" s="56" t="s">
        <v>48</v>
      </c>
      <c r="H9" s="59">
        <v>186</v>
      </c>
      <c r="I9" s="56" t="s">
        <v>54</v>
      </c>
      <c r="J9" s="101" t="s">
        <v>599</v>
      </c>
      <c r="K9" s="100" t="s">
        <v>729</v>
      </c>
      <c r="L9" s="65">
        <v>0</v>
      </c>
      <c r="M9" s="65">
        <v>1</v>
      </c>
      <c r="N9" s="65">
        <v>0.02</v>
      </c>
      <c r="O9" s="56" t="s">
        <v>600</v>
      </c>
      <c r="P9" s="156"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9" s="77" t="s">
        <v>601</v>
      </c>
      <c r="R9" s="77" t="s">
        <v>602</v>
      </c>
      <c r="S9" s="86" t="s">
        <v>603</v>
      </c>
      <c r="T9" s="11"/>
      <c r="U9" s="107"/>
    </row>
    <row r="10" spans="1:21" s="3" customFormat="1" ht="73.75" x14ac:dyDescent="0.75">
      <c r="A10" s="58" t="str">
        <f>A$9</f>
        <v>Transportation</v>
      </c>
      <c r="B10" s="58" t="str">
        <f t="shared" ref="B10:C20" si="3">B$9</f>
        <v>Electric Vehicle Sales Mandate</v>
      </c>
      <c r="C10" s="58" t="str">
        <f t="shared" si="3"/>
        <v>Additional Minimum Required EV Sales Percentage</v>
      </c>
      <c r="D10" s="101" t="s">
        <v>53</v>
      </c>
      <c r="E10" s="101" t="s">
        <v>48</v>
      </c>
      <c r="F10" s="101" t="s">
        <v>100</v>
      </c>
      <c r="G10" s="101"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156"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0" s="64" t="str">
        <f t="shared" si="5"/>
        <v>transportation-sector-main.html#ev-mandate</v>
      </c>
      <c r="R10" s="64" t="str">
        <f t="shared" si="5"/>
        <v>ev-mandate.html</v>
      </c>
      <c r="S10" s="86"/>
      <c r="T10" s="11"/>
      <c r="U10" s="107"/>
    </row>
    <row r="11" spans="1:21" s="3" customFormat="1" ht="73.75" x14ac:dyDescent="0.75">
      <c r="A11" s="58" t="str">
        <f t="shared" ref="A11:A20" si="6">A$9</f>
        <v>Transportation</v>
      </c>
      <c r="B11" s="58" t="str">
        <f t="shared" si="3"/>
        <v>Electric Vehicle Sales Mandate</v>
      </c>
      <c r="C11" s="58" t="str">
        <f t="shared" si="3"/>
        <v>Additional Minimum Required EV Sales Percentage</v>
      </c>
      <c r="D11" s="101" t="s">
        <v>56</v>
      </c>
      <c r="E11" s="101" t="s">
        <v>49</v>
      </c>
      <c r="F11" s="101" t="s">
        <v>99</v>
      </c>
      <c r="G11" s="101"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156"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1" s="64" t="str">
        <f t="shared" si="5"/>
        <v>transportation-sector-main.html#ev-mandate</v>
      </c>
      <c r="R11" s="64" t="str">
        <f t="shared" si="5"/>
        <v>ev-mandate.html</v>
      </c>
      <c r="S11" s="86" t="s">
        <v>604</v>
      </c>
      <c r="T11" s="11"/>
      <c r="U11" s="107"/>
    </row>
    <row r="12" spans="1:21" s="3" customFormat="1" ht="73.75" x14ac:dyDescent="0.75">
      <c r="A12" s="58" t="str">
        <f t="shared" si="6"/>
        <v>Transportation</v>
      </c>
      <c r="B12" s="58" t="str">
        <f t="shared" si="3"/>
        <v>Electric Vehicle Sales Mandate</v>
      </c>
      <c r="C12" s="58" t="str">
        <f t="shared" si="3"/>
        <v>Additional Minimum Required EV Sales Percentage</v>
      </c>
      <c r="D12" s="101" t="s">
        <v>53</v>
      </c>
      <c r="E12" s="101" t="s">
        <v>49</v>
      </c>
      <c r="F12" s="101" t="s">
        <v>100</v>
      </c>
      <c r="G12" s="101"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156"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2" s="64" t="str">
        <f t="shared" si="5"/>
        <v>transportation-sector-main.html#ev-mandate</v>
      </c>
      <c r="R12" s="64" t="str">
        <f t="shared" si="5"/>
        <v>ev-mandate.html</v>
      </c>
      <c r="S12" s="86"/>
      <c r="T12" s="11"/>
      <c r="U12" s="107"/>
    </row>
    <row r="13" spans="1:21" s="3" customFormat="1" ht="73.75" x14ac:dyDescent="0.75">
      <c r="A13" s="58" t="str">
        <f t="shared" si="6"/>
        <v>Transportation</v>
      </c>
      <c r="B13" s="58" t="str">
        <f t="shared" si="3"/>
        <v>Electric Vehicle Sales Mandate</v>
      </c>
      <c r="C13" s="58" t="str">
        <f t="shared" si="3"/>
        <v>Additional Minimum Required EV Sales Percentage</v>
      </c>
      <c r="D13" s="101" t="s">
        <v>56</v>
      </c>
      <c r="E13" s="101" t="s">
        <v>50</v>
      </c>
      <c r="F13" s="101" t="s">
        <v>99</v>
      </c>
      <c r="G13" s="101" t="s">
        <v>101</v>
      </c>
      <c r="H13" s="59"/>
      <c r="I13" s="11" t="s">
        <v>55</v>
      </c>
      <c r="J13" s="78" t="str">
        <f t="shared" si="4"/>
        <v>EV Sales Mandate</v>
      </c>
      <c r="K13" s="78" t="str">
        <f t="shared" si="5"/>
        <v>trans EV minimum</v>
      </c>
      <c r="L13" s="90"/>
      <c r="M13" s="90"/>
      <c r="N13" s="90"/>
      <c r="O13" s="56"/>
      <c r="P13" s="156"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3" s="77"/>
      <c r="R13" s="77"/>
      <c r="S13" s="86"/>
      <c r="T13" s="11"/>
      <c r="U13" s="107"/>
    </row>
    <row r="14" spans="1:21" s="3" customFormat="1" ht="73.75" x14ac:dyDescent="0.75">
      <c r="A14" s="58" t="str">
        <f t="shared" si="6"/>
        <v>Transportation</v>
      </c>
      <c r="B14" s="58" t="str">
        <f t="shared" si="3"/>
        <v>Electric Vehicle Sales Mandate</v>
      </c>
      <c r="C14" s="58" t="str">
        <f t="shared" si="3"/>
        <v>Additional Minimum Required EV Sales Percentage</v>
      </c>
      <c r="D14" s="101" t="s">
        <v>53</v>
      </c>
      <c r="E14" s="101" t="s">
        <v>50</v>
      </c>
      <c r="F14" s="101" t="s">
        <v>100</v>
      </c>
      <c r="G14" s="101" t="s">
        <v>101</v>
      </c>
      <c r="H14" s="59"/>
      <c r="I14" s="11" t="s">
        <v>55</v>
      </c>
      <c r="J14" s="78" t="str">
        <f t="shared" si="4"/>
        <v>EV Sales Mandate</v>
      </c>
      <c r="K14" s="78" t="str">
        <f t="shared" si="5"/>
        <v>trans EV minimum</v>
      </c>
      <c r="L14" s="90"/>
      <c r="M14" s="90"/>
      <c r="N14" s="90"/>
      <c r="O14" s="56"/>
      <c r="P14" s="156"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4" s="77"/>
      <c r="R14" s="77"/>
      <c r="S14" s="86"/>
      <c r="T14" s="11"/>
      <c r="U14" s="107"/>
    </row>
    <row r="15" spans="1:21" s="3" customFormat="1" ht="73.75" x14ac:dyDescent="0.75">
      <c r="A15" s="58" t="str">
        <f t="shared" si="6"/>
        <v>Transportation</v>
      </c>
      <c r="B15" s="58" t="str">
        <f t="shared" si="3"/>
        <v>Electric Vehicle Sales Mandate</v>
      </c>
      <c r="C15" s="58" t="str">
        <f t="shared" si="3"/>
        <v>Additional Minimum Required EV Sales Percentage</v>
      </c>
      <c r="D15" s="101" t="s">
        <v>56</v>
      </c>
      <c r="E15" s="101" t="s">
        <v>51</v>
      </c>
      <c r="F15" s="101" t="s">
        <v>99</v>
      </c>
      <c r="G15" s="101" t="s">
        <v>102</v>
      </c>
      <c r="H15" s="59"/>
      <c r="I15" s="11" t="s">
        <v>55</v>
      </c>
      <c r="J15" s="78" t="str">
        <f t="shared" si="4"/>
        <v>EV Sales Mandate</v>
      </c>
      <c r="K15" s="78" t="str">
        <f t="shared" si="5"/>
        <v>trans EV minimum</v>
      </c>
      <c r="L15" s="90"/>
      <c r="M15" s="90"/>
      <c r="N15" s="90"/>
      <c r="O15" s="56"/>
      <c r="P15" s="156"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5" s="77"/>
      <c r="R15" s="77"/>
      <c r="S15" s="86"/>
      <c r="T15" s="11"/>
      <c r="U15" s="107"/>
    </row>
    <row r="16" spans="1:21" s="3" customFormat="1" ht="73.75" x14ac:dyDescent="0.75">
      <c r="A16" s="58" t="str">
        <f t="shared" si="6"/>
        <v>Transportation</v>
      </c>
      <c r="B16" s="58" t="str">
        <f t="shared" si="3"/>
        <v>Electric Vehicle Sales Mandate</v>
      </c>
      <c r="C16" s="58" t="str">
        <f t="shared" si="3"/>
        <v>Additional Minimum Required EV Sales Percentage</v>
      </c>
      <c r="D16" s="101" t="s">
        <v>53</v>
      </c>
      <c r="E16" s="101" t="s">
        <v>51</v>
      </c>
      <c r="F16" s="101" t="s">
        <v>100</v>
      </c>
      <c r="G16" s="101" t="s">
        <v>102</v>
      </c>
      <c r="H16" s="59"/>
      <c r="I16" s="11" t="s">
        <v>55</v>
      </c>
      <c r="J16" s="78" t="str">
        <f t="shared" si="4"/>
        <v>EV Sales Mandate</v>
      </c>
      <c r="K16" s="78" t="str">
        <f t="shared" si="5"/>
        <v>trans EV minimum</v>
      </c>
      <c r="L16" s="90"/>
      <c r="M16" s="90"/>
      <c r="N16" s="90"/>
      <c r="O16" s="56"/>
      <c r="P16" s="156"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6" s="77"/>
      <c r="R16" s="77"/>
      <c r="S16" s="86"/>
      <c r="T16" s="11"/>
      <c r="U16" s="107"/>
    </row>
    <row r="17" spans="1:21" s="3" customFormat="1" ht="73.75" x14ac:dyDescent="0.75">
      <c r="A17" s="58" t="str">
        <f t="shared" si="6"/>
        <v>Transportation</v>
      </c>
      <c r="B17" s="58" t="str">
        <f t="shared" si="3"/>
        <v>Electric Vehicle Sales Mandate</v>
      </c>
      <c r="C17" s="58" t="str">
        <f t="shared" si="3"/>
        <v>Additional Minimum Required EV Sales Percentage</v>
      </c>
      <c r="D17" s="101" t="s">
        <v>56</v>
      </c>
      <c r="E17" s="101" t="s">
        <v>52</v>
      </c>
      <c r="F17" s="101" t="s">
        <v>99</v>
      </c>
      <c r="G17" s="101" t="s">
        <v>103</v>
      </c>
      <c r="H17" s="59"/>
      <c r="I17" s="11" t="s">
        <v>55</v>
      </c>
      <c r="J17" s="78" t="str">
        <f t="shared" si="4"/>
        <v>EV Sales Mandate</v>
      </c>
      <c r="K17" s="78" t="str">
        <f t="shared" si="5"/>
        <v>trans EV minimum</v>
      </c>
      <c r="L17" s="90"/>
      <c r="M17" s="90"/>
      <c r="N17" s="90"/>
      <c r="O17" s="56"/>
      <c r="P17" s="156"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7" s="77"/>
      <c r="R17" s="77"/>
      <c r="S17" s="86"/>
      <c r="T17" s="11"/>
      <c r="U17" s="107"/>
    </row>
    <row r="18" spans="1:21" s="3" customFormat="1" ht="73.75" x14ac:dyDescent="0.75">
      <c r="A18" s="58" t="str">
        <f t="shared" si="6"/>
        <v>Transportation</v>
      </c>
      <c r="B18" s="58" t="str">
        <f t="shared" si="3"/>
        <v>Electric Vehicle Sales Mandate</v>
      </c>
      <c r="C18" s="58" t="str">
        <f t="shared" si="3"/>
        <v>Additional Minimum Required EV Sales Percentage</v>
      </c>
      <c r="D18" s="101" t="s">
        <v>53</v>
      </c>
      <c r="E18" s="101" t="s">
        <v>52</v>
      </c>
      <c r="F18" s="101" t="s">
        <v>100</v>
      </c>
      <c r="G18" s="101" t="s">
        <v>103</v>
      </c>
      <c r="H18" s="59"/>
      <c r="I18" s="11" t="s">
        <v>55</v>
      </c>
      <c r="J18" s="78" t="str">
        <f t="shared" si="4"/>
        <v>EV Sales Mandate</v>
      </c>
      <c r="K18" s="78" t="str">
        <f t="shared" si="5"/>
        <v>trans EV minimum</v>
      </c>
      <c r="L18" s="90"/>
      <c r="M18" s="90"/>
      <c r="N18" s="90"/>
      <c r="O18" s="56"/>
      <c r="P18" s="156"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8" s="77"/>
      <c r="R18" s="77"/>
      <c r="S18" s="86"/>
      <c r="T18" s="11"/>
      <c r="U18" s="107"/>
    </row>
    <row r="19" spans="1:21" s="3" customFormat="1" ht="73.75" x14ac:dyDescent="0.75">
      <c r="A19" s="58" t="str">
        <f t="shared" si="6"/>
        <v>Transportation</v>
      </c>
      <c r="B19" s="58" t="str">
        <f t="shared" si="3"/>
        <v>Electric Vehicle Sales Mandate</v>
      </c>
      <c r="C19" s="58" t="str">
        <f t="shared" si="3"/>
        <v>Additional Minimum Required EV Sales Percentage</v>
      </c>
      <c r="D19" s="101" t="s">
        <v>56</v>
      </c>
      <c r="E19" s="101" t="s">
        <v>132</v>
      </c>
      <c r="F19" s="101" t="s">
        <v>99</v>
      </c>
      <c r="G19" s="101"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156"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9" s="64" t="str">
        <f t="shared" ref="Q19:R19" si="10">Q$9</f>
        <v>transportation-sector-main.html#ev-mandate</v>
      </c>
      <c r="R19" s="64" t="str">
        <f t="shared" si="10"/>
        <v>ev-mandate.html</v>
      </c>
      <c r="S19" s="86"/>
      <c r="T19" s="11"/>
      <c r="U19" s="107"/>
    </row>
    <row r="20" spans="1:21" s="3" customFormat="1" ht="73.75" x14ac:dyDescent="0.75">
      <c r="A20" s="58" t="str">
        <f t="shared" si="6"/>
        <v>Transportation</v>
      </c>
      <c r="B20" s="58" t="str">
        <f t="shared" si="3"/>
        <v>Electric Vehicle Sales Mandate</v>
      </c>
      <c r="C20" s="58" t="str">
        <f t="shared" si="3"/>
        <v>Additional Minimum Required EV Sales Percentage</v>
      </c>
      <c r="D20" s="101" t="s">
        <v>53</v>
      </c>
      <c r="E20" s="101" t="s">
        <v>132</v>
      </c>
      <c r="F20" s="101" t="s">
        <v>100</v>
      </c>
      <c r="G20" s="101" t="s">
        <v>184</v>
      </c>
      <c r="H20" s="59"/>
      <c r="I20" s="11" t="s">
        <v>55</v>
      </c>
      <c r="J20" s="78" t="str">
        <f t="shared" si="7"/>
        <v>EV Sales Mandate</v>
      </c>
      <c r="K20" s="78" t="str">
        <f t="shared" si="8"/>
        <v>trans EV minimum</v>
      </c>
      <c r="L20" s="90"/>
      <c r="M20" s="90"/>
      <c r="N20" s="90"/>
      <c r="O20" s="56"/>
      <c r="P20" s="156"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20" s="77"/>
      <c r="R20" s="77"/>
      <c r="S20" s="86"/>
      <c r="T20" s="11"/>
      <c r="U20" s="107"/>
    </row>
    <row r="21" spans="1:21" s="3" customFormat="1" ht="59" x14ac:dyDescent="0.75">
      <c r="A21" s="11" t="s">
        <v>4</v>
      </c>
      <c r="B21" s="11" t="s">
        <v>591</v>
      </c>
      <c r="C21" s="11" t="s">
        <v>586</v>
      </c>
      <c r="D21" s="56" t="s">
        <v>56</v>
      </c>
      <c r="E21" s="56" t="s">
        <v>48</v>
      </c>
      <c r="F21" s="56" t="s">
        <v>99</v>
      </c>
      <c r="G21" s="56" t="s">
        <v>48</v>
      </c>
      <c r="H21" s="59">
        <v>189</v>
      </c>
      <c r="I21" s="56" t="s">
        <v>54</v>
      </c>
      <c r="J21" s="101" t="s">
        <v>585</v>
      </c>
      <c r="K21" s="100" t="s">
        <v>728</v>
      </c>
      <c r="L21" s="65">
        <v>0</v>
      </c>
      <c r="M21" s="65">
        <v>0.5</v>
      </c>
      <c r="N21" s="65">
        <v>0.01</v>
      </c>
      <c r="O21" s="77" t="s">
        <v>587</v>
      </c>
      <c r="P21" s="156" t="str">
        <f>INDEX('Policy Characteristics'!J:J,MATCH($C21,'Policy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1" s="77" t="s">
        <v>588</v>
      </c>
      <c r="R21" s="77" t="s">
        <v>589</v>
      </c>
      <c r="S21" s="86" t="s">
        <v>590</v>
      </c>
      <c r="T21" s="11"/>
      <c r="U21" s="107"/>
    </row>
    <row r="22" spans="1:21" s="81" customFormat="1" ht="59" x14ac:dyDescent="0.75">
      <c r="A22" s="58" t="str">
        <f t="shared" ref="A22:C32" si="11">A$21</f>
        <v>Transportation</v>
      </c>
      <c r="B22" s="58" t="str">
        <f t="shared" si="11"/>
        <v>Electric Vehicle Subsidy</v>
      </c>
      <c r="C22" s="58" t="str">
        <f t="shared" si="11"/>
        <v>Additional EV Subsidy Percentage</v>
      </c>
      <c r="D22" s="101" t="s">
        <v>53</v>
      </c>
      <c r="E22" s="101" t="s">
        <v>48</v>
      </c>
      <c r="F22" s="101" t="s">
        <v>100</v>
      </c>
      <c r="G22" s="101" t="s">
        <v>48</v>
      </c>
      <c r="H22" s="57"/>
      <c r="I22" s="11" t="s">
        <v>55</v>
      </c>
      <c r="J22" s="78" t="str">
        <f t="shared" ref="J22:K32" si="12">J$21</f>
        <v>EV Subsidy</v>
      </c>
      <c r="K22" s="58" t="str">
        <f t="shared" si="12"/>
        <v>trans EV subsidy</v>
      </c>
      <c r="L22" s="80"/>
      <c r="M22" s="80"/>
      <c r="N22" s="80"/>
      <c r="O22" s="80"/>
      <c r="P22" s="156" t="str">
        <f>INDEX('Policy Characteristics'!J:J,MATCH($C22,'Policy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2" s="80"/>
      <c r="R22" s="80"/>
      <c r="S22" s="87"/>
      <c r="T22" s="100"/>
      <c r="U22" s="108"/>
    </row>
    <row r="23" spans="1:21" s="81" customFormat="1" ht="59" x14ac:dyDescent="0.75">
      <c r="A23" s="58" t="str">
        <f t="shared" si="11"/>
        <v>Transportation</v>
      </c>
      <c r="B23" s="58" t="str">
        <f t="shared" si="11"/>
        <v>Electric Vehicle Subsidy</v>
      </c>
      <c r="C23" s="58" t="str">
        <f t="shared" si="11"/>
        <v>Additional EV Subsidy Percentage</v>
      </c>
      <c r="D23" s="101" t="s">
        <v>56</v>
      </c>
      <c r="E23" s="101" t="s">
        <v>49</v>
      </c>
      <c r="F23" s="101" t="s">
        <v>99</v>
      </c>
      <c r="G23" s="101" t="s">
        <v>49</v>
      </c>
      <c r="H23" s="57"/>
      <c r="I23" s="11" t="s">
        <v>55</v>
      </c>
      <c r="J23" s="78" t="str">
        <f t="shared" si="12"/>
        <v>EV Subsidy</v>
      </c>
      <c r="K23" s="58" t="str">
        <f t="shared" si="12"/>
        <v>trans EV subsidy</v>
      </c>
      <c r="L23" s="80"/>
      <c r="M23" s="80"/>
      <c r="N23" s="80"/>
      <c r="O23" s="80"/>
      <c r="P23" s="156" t="str">
        <f>INDEX('Policy Characteristics'!J:J,MATCH($C23,'Policy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3" s="80"/>
      <c r="R23" s="80"/>
      <c r="S23" s="87"/>
      <c r="T23" s="100"/>
      <c r="U23" s="108"/>
    </row>
    <row r="24" spans="1:21" s="81" customFormat="1" ht="59" x14ac:dyDescent="0.75">
      <c r="A24" s="58" t="str">
        <f t="shared" si="11"/>
        <v>Transportation</v>
      </c>
      <c r="B24" s="58" t="str">
        <f t="shared" si="11"/>
        <v>Electric Vehicle Subsidy</v>
      </c>
      <c r="C24" s="58" t="str">
        <f t="shared" si="11"/>
        <v>Additional EV Subsidy Percentage</v>
      </c>
      <c r="D24" s="101" t="s">
        <v>53</v>
      </c>
      <c r="E24" s="101" t="s">
        <v>49</v>
      </c>
      <c r="F24" s="101" t="s">
        <v>100</v>
      </c>
      <c r="G24" s="101" t="s">
        <v>49</v>
      </c>
      <c r="H24" s="57"/>
      <c r="I24" s="11" t="s">
        <v>55</v>
      </c>
      <c r="J24" s="78" t="str">
        <f t="shared" si="12"/>
        <v>EV Subsidy</v>
      </c>
      <c r="K24" s="58" t="str">
        <f t="shared" si="12"/>
        <v>trans EV subsidy</v>
      </c>
      <c r="L24" s="80"/>
      <c r="M24" s="80"/>
      <c r="N24" s="80"/>
      <c r="O24" s="80"/>
      <c r="P24" s="156" t="str">
        <f>INDEX('Policy Characteristics'!J:J,MATCH($C24,'Policy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4" s="80"/>
      <c r="R24" s="80"/>
      <c r="S24" s="87"/>
      <c r="T24" s="100"/>
      <c r="U24" s="108"/>
    </row>
    <row r="25" spans="1:21" s="81" customFormat="1" ht="59" x14ac:dyDescent="0.75">
      <c r="A25" s="58" t="str">
        <f t="shared" si="11"/>
        <v>Transportation</v>
      </c>
      <c r="B25" s="58" t="str">
        <f t="shared" si="11"/>
        <v>Electric Vehicle Subsidy</v>
      </c>
      <c r="C25" s="58" t="str">
        <f t="shared" si="11"/>
        <v>Additional EV Subsidy Percentage</v>
      </c>
      <c r="D25" s="101" t="s">
        <v>56</v>
      </c>
      <c r="E25" s="101" t="s">
        <v>50</v>
      </c>
      <c r="F25" s="101" t="s">
        <v>99</v>
      </c>
      <c r="G25" s="101" t="s">
        <v>101</v>
      </c>
      <c r="H25" s="57"/>
      <c r="I25" s="11" t="s">
        <v>55</v>
      </c>
      <c r="J25" s="78" t="str">
        <f t="shared" si="12"/>
        <v>EV Subsidy</v>
      </c>
      <c r="K25" s="58" t="str">
        <f t="shared" si="12"/>
        <v>trans EV subsidy</v>
      </c>
      <c r="L25" s="80"/>
      <c r="M25" s="80"/>
      <c r="N25" s="80"/>
      <c r="O25" s="80"/>
      <c r="P25" s="156" t="str">
        <f>INDEX('Policy Characteristics'!J:J,MATCH($C25,'Policy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5" s="80"/>
      <c r="R25" s="80"/>
      <c r="S25" s="87"/>
      <c r="T25" s="100"/>
      <c r="U25" s="108"/>
    </row>
    <row r="26" spans="1:21" s="81" customFormat="1" ht="59" x14ac:dyDescent="0.75">
      <c r="A26" s="58" t="str">
        <f t="shared" si="11"/>
        <v>Transportation</v>
      </c>
      <c r="B26" s="58" t="str">
        <f t="shared" si="11"/>
        <v>Electric Vehicle Subsidy</v>
      </c>
      <c r="C26" s="58" t="str">
        <f t="shared" si="11"/>
        <v>Additional EV Subsidy Percentage</v>
      </c>
      <c r="D26" s="101" t="s">
        <v>53</v>
      </c>
      <c r="E26" s="101" t="s">
        <v>50</v>
      </c>
      <c r="F26" s="101" t="s">
        <v>100</v>
      </c>
      <c r="G26" s="101" t="s">
        <v>101</v>
      </c>
      <c r="H26" s="57"/>
      <c r="I26" s="11" t="s">
        <v>55</v>
      </c>
      <c r="J26" s="78" t="str">
        <f t="shared" si="12"/>
        <v>EV Subsidy</v>
      </c>
      <c r="K26" s="58" t="str">
        <f t="shared" si="12"/>
        <v>trans EV subsidy</v>
      </c>
      <c r="L26" s="80"/>
      <c r="M26" s="80"/>
      <c r="N26" s="80"/>
      <c r="O26" s="80"/>
      <c r="P26" s="156" t="str">
        <f>INDEX('Policy Characteristics'!J:J,MATCH($C26,'Policy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6" s="80"/>
      <c r="R26" s="80"/>
      <c r="S26" s="87"/>
      <c r="T26" s="100"/>
      <c r="U26" s="108"/>
    </row>
    <row r="27" spans="1:21" s="81" customFormat="1" ht="59" x14ac:dyDescent="0.75">
      <c r="A27" s="58" t="str">
        <f t="shared" si="11"/>
        <v>Transportation</v>
      </c>
      <c r="B27" s="58" t="str">
        <f t="shared" si="11"/>
        <v>Electric Vehicle Subsidy</v>
      </c>
      <c r="C27" s="58" t="str">
        <f t="shared" si="11"/>
        <v>Additional EV Subsidy Percentage</v>
      </c>
      <c r="D27" s="101" t="s">
        <v>56</v>
      </c>
      <c r="E27" s="101" t="s">
        <v>51</v>
      </c>
      <c r="F27" s="101" t="s">
        <v>99</v>
      </c>
      <c r="G27" s="101" t="s">
        <v>102</v>
      </c>
      <c r="H27" s="57"/>
      <c r="I27" s="11" t="s">
        <v>55</v>
      </c>
      <c r="J27" s="78" t="str">
        <f t="shared" si="12"/>
        <v>EV Subsidy</v>
      </c>
      <c r="K27" s="58" t="str">
        <f t="shared" si="12"/>
        <v>trans EV subsidy</v>
      </c>
      <c r="L27" s="80"/>
      <c r="M27" s="80"/>
      <c r="N27" s="80"/>
      <c r="O27" s="80"/>
      <c r="P27" s="156" t="str">
        <f>INDEX('Policy Characteristics'!J:J,MATCH($C27,'Policy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7" s="80"/>
      <c r="R27" s="80"/>
      <c r="S27" s="87"/>
      <c r="T27" s="100"/>
      <c r="U27" s="108"/>
    </row>
    <row r="28" spans="1:21" s="81" customFormat="1" ht="59" x14ac:dyDescent="0.75">
      <c r="A28" s="58" t="str">
        <f t="shared" si="11"/>
        <v>Transportation</v>
      </c>
      <c r="B28" s="58" t="str">
        <f t="shared" si="11"/>
        <v>Electric Vehicle Subsidy</v>
      </c>
      <c r="C28" s="58" t="str">
        <f t="shared" si="11"/>
        <v>Additional EV Subsidy Percentage</v>
      </c>
      <c r="D28" s="101" t="s">
        <v>53</v>
      </c>
      <c r="E28" s="101" t="s">
        <v>51</v>
      </c>
      <c r="F28" s="101" t="s">
        <v>100</v>
      </c>
      <c r="G28" s="101" t="s">
        <v>102</v>
      </c>
      <c r="H28" s="57"/>
      <c r="I28" s="11" t="s">
        <v>55</v>
      </c>
      <c r="J28" s="78" t="str">
        <f t="shared" si="12"/>
        <v>EV Subsidy</v>
      </c>
      <c r="K28" s="58" t="str">
        <f t="shared" si="12"/>
        <v>trans EV subsidy</v>
      </c>
      <c r="L28" s="80"/>
      <c r="M28" s="80"/>
      <c r="N28" s="80"/>
      <c r="O28" s="80"/>
      <c r="P28" s="156" t="str">
        <f>INDEX('Policy Characteristics'!J:J,MATCH($C28,'Policy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8" s="80"/>
      <c r="R28" s="80"/>
      <c r="S28" s="87"/>
      <c r="T28" s="100"/>
      <c r="U28" s="108"/>
    </row>
    <row r="29" spans="1:21" s="81" customFormat="1" ht="59" x14ac:dyDescent="0.75">
      <c r="A29" s="58" t="str">
        <f t="shared" si="11"/>
        <v>Transportation</v>
      </c>
      <c r="B29" s="58" t="str">
        <f t="shared" si="11"/>
        <v>Electric Vehicle Subsidy</v>
      </c>
      <c r="C29" s="58" t="str">
        <f t="shared" si="11"/>
        <v>Additional EV Subsidy Percentage</v>
      </c>
      <c r="D29" s="101" t="s">
        <v>56</v>
      </c>
      <c r="E29" s="101" t="s">
        <v>52</v>
      </c>
      <c r="F29" s="101" t="s">
        <v>99</v>
      </c>
      <c r="G29" s="101" t="s">
        <v>103</v>
      </c>
      <c r="H29" s="57"/>
      <c r="I29" s="11" t="s">
        <v>55</v>
      </c>
      <c r="J29" s="78" t="str">
        <f t="shared" si="12"/>
        <v>EV Subsidy</v>
      </c>
      <c r="K29" s="58" t="str">
        <f t="shared" si="12"/>
        <v>trans EV subsidy</v>
      </c>
      <c r="L29" s="80"/>
      <c r="M29" s="80"/>
      <c r="N29" s="80"/>
      <c r="O29" s="80"/>
      <c r="P29" s="156" t="str">
        <f>INDEX('Policy Characteristics'!J:J,MATCH($C29,'Policy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9" s="80"/>
      <c r="R29" s="80"/>
      <c r="S29" s="87"/>
      <c r="T29" s="100"/>
      <c r="U29" s="108"/>
    </row>
    <row r="30" spans="1:21" s="81" customFormat="1" ht="59" x14ac:dyDescent="0.75">
      <c r="A30" s="58" t="str">
        <f t="shared" si="11"/>
        <v>Transportation</v>
      </c>
      <c r="B30" s="58" t="str">
        <f t="shared" si="11"/>
        <v>Electric Vehicle Subsidy</v>
      </c>
      <c r="C30" s="58" t="str">
        <f t="shared" si="11"/>
        <v>Additional EV Subsidy Percentage</v>
      </c>
      <c r="D30" s="101" t="s">
        <v>53</v>
      </c>
      <c r="E30" s="101" t="s">
        <v>52</v>
      </c>
      <c r="F30" s="101" t="s">
        <v>100</v>
      </c>
      <c r="G30" s="101" t="s">
        <v>103</v>
      </c>
      <c r="H30" s="57"/>
      <c r="I30" s="11" t="s">
        <v>55</v>
      </c>
      <c r="J30" s="78" t="str">
        <f t="shared" si="12"/>
        <v>EV Subsidy</v>
      </c>
      <c r="K30" s="58" t="str">
        <f t="shared" si="12"/>
        <v>trans EV subsidy</v>
      </c>
      <c r="L30" s="80"/>
      <c r="M30" s="80"/>
      <c r="N30" s="80"/>
      <c r="O30" s="80"/>
      <c r="P30" s="156" t="str">
        <f>INDEX('Policy Characteristics'!J:J,MATCH($C30,'Policy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0" s="80"/>
      <c r="R30" s="80"/>
      <c r="S30" s="87"/>
      <c r="T30" s="100"/>
      <c r="U30" s="108"/>
    </row>
    <row r="31" spans="1:21" s="81" customFormat="1" ht="59" x14ac:dyDescent="0.75">
      <c r="A31" s="58" t="str">
        <f t="shared" si="11"/>
        <v>Transportation</v>
      </c>
      <c r="B31" s="58" t="str">
        <f t="shared" si="11"/>
        <v>Electric Vehicle Subsidy</v>
      </c>
      <c r="C31" s="58" t="str">
        <f t="shared" si="11"/>
        <v>Additional EV Subsidy Percentage</v>
      </c>
      <c r="D31" s="101" t="s">
        <v>56</v>
      </c>
      <c r="E31" s="101" t="s">
        <v>132</v>
      </c>
      <c r="F31" s="101" t="s">
        <v>99</v>
      </c>
      <c r="G31" s="101" t="s">
        <v>184</v>
      </c>
      <c r="H31" s="57"/>
      <c r="I31" s="11" t="s">
        <v>55</v>
      </c>
      <c r="J31" s="78" t="str">
        <f t="shared" si="12"/>
        <v>EV Subsidy</v>
      </c>
      <c r="K31" s="58" t="str">
        <f t="shared" si="12"/>
        <v>trans EV subsidy</v>
      </c>
      <c r="L31" s="80"/>
      <c r="M31" s="80"/>
      <c r="N31" s="80"/>
      <c r="O31" s="80"/>
      <c r="P31" s="156" t="str">
        <f>INDEX('Policy Characteristics'!J:J,MATCH($C31,'Policy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1" s="80"/>
      <c r="R31" s="80"/>
      <c r="S31" s="87"/>
      <c r="T31" s="100"/>
      <c r="U31" s="108"/>
    </row>
    <row r="32" spans="1:21" s="81" customFormat="1" ht="59" x14ac:dyDescent="0.75">
      <c r="A32" s="58" t="str">
        <f t="shared" si="11"/>
        <v>Transportation</v>
      </c>
      <c r="B32" s="58" t="str">
        <f t="shared" si="11"/>
        <v>Electric Vehicle Subsidy</v>
      </c>
      <c r="C32" s="58" t="str">
        <f t="shared" si="11"/>
        <v>Additional EV Subsidy Percentage</v>
      </c>
      <c r="D32" s="101" t="s">
        <v>53</v>
      </c>
      <c r="E32" s="101" t="s">
        <v>132</v>
      </c>
      <c r="F32" s="101" t="s">
        <v>100</v>
      </c>
      <c r="G32" s="101" t="s">
        <v>184</v>
      </c>
      <c r="H32" s="57"/>
      <c r="I32" s="11" t="s">
        <v>55</v>
      </c>
      <c r="J32" s="78" t="str">
        <f t="shared" si="12"/>
        <v>EV Subsidy</v>
      </c>
      <c r="K32" s="58" t="str">
        <f t="shared" si="12"/>
        <v>trans EV subsidy</v>
      </c>
      <c r="L32" s="80"/>
      <c r="M32" s="80"/>
      <c r="N32" s="80"/>
      <c r="O32" s="80"/>
      <c r="P32" s="156" t="str">
        <f>INDEX('Policy Characteristics'!J:J,MATCH($C32,'Policy Characteristics'!$C:$C,0))</f>
        <v>**Description:**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2" s="80"/>
      <c r="R32" s="80"/>
      <c r="S32" s="87"/>
      <c r="T32" s="100"/>
      <c r="U32" s="108"/>
    </row>
    <row r="33" spans="1:21" ht="88.5" x14ac:dyDescent="0.75">
      <c r="A33" s="56" t="s">
        <v>4</v>
      </c>
      <c r="B33" s="56" t="s">
        <v>11</v>
      </c>
      <c r="C33" s="56" t="s">
        <v>130</v>
      </c>
      <c r="D33" s="56"/>
      <c r="E33" s="56"/>
      <c r="F33" s="56"/>
      <c r="G33" s="56"/>
      <c r="H33" s="57">
        <v>1</v>
      </c>
      <c r="I33" s="56" t="s">
        <v>54</v>
      </c>
      <c r="J33" s="57" t="s">
        <v>11</v>
      </c>
      <c r="K33" s="100" t="s">
        <v>727</v>
      </c>
      <c r="L33" s="62">
        <v>0</v>
      </c>
      <c r="M33" s="62">
        <v>1</v>
      </c>
      <c r="N33" s="63">
        <v>0.02</v>
      </c>
      <c r="O33" s="56" t="s">
        <v>559</v>
      </c>
      <c r="P33" s="156" t="str">
        <f>INDEX('Policy Characteristics'!J:J,MATCH($C33,'Policy Characteristics'!$C:$C,0))</f>
        <v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v>
      </c>
      <c r="Q33" s="56" t="s">
        <v>241</v>
      </c>
      <c r="R33" s="11" t="s">
        <v>242</v>
      </c>
      <c r="S33" s="83" t="s">
        <v>187</v>
      </c>
      <c r="T33" s="56" t="s">
        <v>218</v>
      </c>
      <c r="U33" s="109"/>
    </row>
    <row r="34" spans="1:21" ht="132.75" x14ac:dyDescent="0.75">
      <c r="A34" s="56" t="s">
        <v>4</v>
      </c>
      <c r="B34" s="56" t="s">
        <v>5</v>
      </c>
      <c r="C34" s="56" t="s">
        <v>373</v>
      </c>
      <c r="D34" s="56" t="s">
        <v>637</v>
      </c>
      <c r="E34" s="56" t="s">
        <v>48</v>
      </c>
      <c r="F34" s="56" t="s">
        <v>643</v>
      </c>
      <c r="G34" s="56" t="s">
        <v>48</v>
      </c>
      <c r="H34" s="2"/>
      <c r="I34" s="11" t="s">
        <v>55</v>
      </c>
      <c r="J34" s="57" t="s">
        <v>450</v>
      </c>
      <c r="K34" s="100" t="s">
        <v>726</v>
      </c>
      <c r="L34" s="2"/>
      <c r="O34" s="2"/>
      <c r="P34" s="156"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4" s="2"/>
      <c r="R34" s="2"/>
      <c r="S34" s="2"/>
      <c r="T34" s="2"/>
      <c r="U34" s="109" t="s">
        <v>944</v>
      </c>
    </row>
    <row r="35" spans="1:21" ht="132.75" x14ac:dyDescent="0.75">
      <c r="A35" s="58" t="str">
        <f t="shared" ref="A35:C49" si="13">A$34</f>
        <v>Transportation</v>
      </c>
      <c r="B35" s="58" t="str">
        <f t="shared" si="13"/>
        <v>Fuel Economy Standard</v>
      </c>
      <c r="C35" s="58" t="str">
        <f t="shared" si="13"/>
        <v>Percentage Additional Improvement of Fuel Economy Std</v>
      </c>
      <c r="D35" s="56" t="s">
        <v>638</v>
      </c>
      <c r="E35" s="56" t="s">
        <v>48</v>
      </c>
      <c r="F35" s="56" t="s">
        <v>104</v>
      </c>
      <c r="G35" s="56" t="s">
        <v>48</v>
      </c>
      <c r="H35" s="57"/>
      <c r="I35" s="11" t="s">
        <v>55</v>
      </c>
      <c r="J35" s="92" t="str">
        <f>J$34</f>
        <v>Vehicle Fuel Economy Standards</v>
      </c>
      <c r="K35" s="92" t="str">
        <f>K$34</f>
        <v>trans fuel economy standards</v>
      </c>
      <c r="L35" s="62"/>
      <c r="M35" s="62"/>
      <c r="N35" s="62"/>
      <c r="O35" s="56"/>
      <c r="P35" s="156"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5" s="56"/>
      <c r="R35" s="11"/>
      <c r="S35" s="83"/>
      <c r="T35" s="56"/>
      <c r="U35" s="109"/>
    </row>
    <row r="36" spans="1:21" ht="132.75" x14ac:dyDescent="0.75">
      <c r="A36" s="58" t="str">
        <f t="shared" si="13"/>
        <v>Transportation</v>
      </c>
      <c r="B36" s="58" t="str">
        <f t="shared" si="13"/>
        <v>Fuel Economy Standard</v>
      </c>
      <c r="C36" s="58" t="str">
        <f t="shared" si="13"/>
        <v>Percentage Additional Improvement of Fuel Economy Std</v>
      </c>
      <c r="D36" s="56" t="s">
        <v>639</v>
      </c>
      <c r="E36" s="56" t="s">
        <v>48</v>
      </c>
      <c r="F36" s="56" t="s">
        <v>646</v>
      </c>
      <c r="G36" s="56" t="s">
        <v>48</v>
      </c>
      <c r="H36" s="57">
        <v>2</v>
      </c>
      <c r="I36" s="56" t="s">
        <v>54</v>
      </c>
      <c r="J36" s="92" t="str">
        <f t="shared" ref="J36:J69" si="14">J$34</f>
        <v>Vehicle Fuel Economy Standards</v>
      </c>
      <c r="K36" s="92" t="str">
        <f t="shared" ref="K36:K69" si="15">K$34</f>
        <v>trans fuel economy standards</v>
      </c>
      <c r="L36" s="62">
        <v>0</v>
      </c>
      <c r="M36" s="62">
        <f>ROUND(MaxBoundCalculations!B88,1)</f>
        <v>1</v>
      </c>
      <c r="N36" s="62">
        <v>0.02</v>
      </c>
      <c r="O36" s="56" t="s">
        <v>131</v>
      </c>
      <c r="P36" s="156"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6" s="56" t="s">
        <v>243</v>
      </c>
      <c r="R36" s="11" t="s">
        <v>244</v>
      </c>
      <c r="S36" s="83" t="s">
        <v>188</v>
      </c>
      <c r="T36" s="56" t="s">
        <v>471</v>
      </c>
      <c r="U36" s="109"/>
    </row>
    <row r="37" spans="1:21" ht="132.75" x14ac:dyDescent="0.75">
      <c r="A37" s="58" t="str">
        <f t="shared" si="13"/>
        <v>Transportation</v>
      </c>
      <c r="B37" s="58" t="str">
        <f t="shared" si="13"/>
        <v>Fuel Economy Standard</v>
      </c>
      <c r="C37" s="58" t="str">
        <f t="shared" si="13"/>
        <v>Percentage Additional Improvement of Fuel Economy Std</v>
      </c>
      <c r="D37" s="56" t="s">
        <v>640</v>
      </c>
      <c r="E37" s="56" t="s">
        <v>48</v>
      </c>
      <c r="F37" s="56" t="s">
        <v>644</v>
      </c>
      <c r="G37" s="56" t="s">
        <v>48</v>
      </c>
      <c r="H37" s="57">
        <v>198</v>
      </c>
      <c r="I37" s="11" t="s">
        <v>54</v>
      </c>
      <c r="J37" s="92" t="str">
        <f t="shared" si="14"/>
        <v>Vehicle Fuel Economy Standards</v>
      </c>
      <c r="K37" s="92" t="str">
        <f t="shared" si="15"/>
        <v>trans fuel economy standards</v>
      </c>
      <c r="L37" s="62">
        <v>0</v>
      </c>
      <c r="M37" s="62">
        <f>M36</f>
        <v>1</v>
      </c>
      <c r="N37" s="62">
        <v>0.02</v>
      </c>
      <c r="O37" s="56" t="s">
        <v>131</v>
      </c>
      <c r="P37" s="156"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7" s="56" t="s">
        <v>243</v>
      </c>
      <c r="R37" s="11" t="s">
        <v>244</v>
      </c>
      <c r="S37" s="83" t="s">
        <v>188</v>
      </c>
      <c r="T37" s="56" t="s">
        <v>471</v>
      </c>
      <c r="U37" s="109"/>
    </row>
    <row r="38" spans="1:21" ht="132.75" x14ac:dyDescent="0.75">
      <c r="A38" s="58" t="str">
        <f t="shared" si="13"/>
        <v>Transportation</v>
      </c>
      <c r="B38" s="58" t="str">
        <f t="shared" si="13"/>
        <v>Fuel Economy Standard</v>
      </c>
      <c r="C38" s="58" t="str">
        <f t="shared" si="13"/>
        <v>Percentage Additional Improvement of Fuel Economy Std</v>
      </c>
      <c r="D38" s="56" t="s">
        <v>641</v>
      </c>
      <c r="E38" s="56" t="s">
        <v>48</v>
      </c>
      <c r="F38" s="56" t="s">
        <v>645</v>
      </c>
      <c r="G38" s="56" t="s">
        <v>48</v>
      </c>
      <c r="H38" s="57"/>
      <c r="I38" s="11" t="s">
        <v>55</v>
      </c>
      <c r="J38" s="92" t="str">
        <f t="shared" si="14"/>
        <v>Vehicle Fuel Economy Standards</v>
      </c>
      <c r="K38" s="92" t="str">
        <f t="shared" si="15"/>
        <v>trans fuel economy standards</v>
      </c>
      <c r="L38" s="62"/>
      <c r="M38" s="62"/>
      <c r="N38" s="62"/>
      <c r="O38" s="56"/>
      <c r="P38" s="156"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8" s="56"/>
      <c r="R38" s="11"/>
      <c r="S38" s="83"/>
      <c r="T38" s="56"/>
      <c r="U38" s="109"/>
    </row>
    <row r="39" spans="1:21" ht="132.75" x14ac:dyDescent="0.75">
      <c r="A39" s="58" t="str">
        <f t="shared" si="13"/>
        <v>Transportation</v>
      </c>
      <c r="B39" s="58" t="str">
        <f t="shared" si="13"/>
        <v>Fuel Economy Standard</v>
      </c>
      <c r="C39" s="58" t="str">
        <f t="shared" si="13"/>
        <v>Percentage Additional Improvement of Fuel Economy Std</v>
      </c>
      <c r="D39" s="56" t="s">
        <v>642</v>
      </c>
      <c r="E39" s="56" t="s">
        <v>48</v>
      </c>
      <c r="F39" s="56" t="s">
        <v>647</v>
      </c>
      <c r="G39" s="56" t="s">
        <v>48</v>
      </c>
      <c r="H39" s="57"/>
      <c r="I39" s="11" t="s">
        <v>55</v>
      </c>
      <c r="J39" s="92" t="str">
        <f t="shared" si="14"/>
        <v>Vehicle Fuel Economy Standards</v>
      </c>
      <c r="K39" s="92" t="str">
        <f t="shared" si="15"/>
        <v>trans fuel economy standards</v>
      </c>
      <c r="L39" s="62"/>
      <c r="M39" s="62"/>
      <c r="N39" s="62"/>
      <c r="O39" s="56"/>
      <c r="P39" s="156"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9" s="56"/>
      <c r="R39" s="11"/>
      <c r="S39" s="83"/>
      <c r="T39" s="56"/>
      <c r="U39" s="109"/>
    </row>
    <row r="40" spans="1:21" ht="132.75" x14ac:dyDescent="0.75">
      <c r="A40" s="58" t="str">
        <f>A$34</f>
        <v>Transportation</v>
      </c>
      <c r="B40" s="58" t="str">
        <f t="shared" ref="B40:C61" si="16">B$34</f>
        <v>Fuel Economy Standard</v>
      </c>
      <c r="C40" s="58" t="str">
        <f t="shared" si="16"/>
        <v>Percentage Additional Improvement of Fuel Economy Std</v>
      </c>
      <c r="D40" s="56" t="s">
        <v>637</v>
      </c>
      <c r="E40" s="56" t="s">
        <v>49</v>
      </c>
      <c r="F40" s="56" t="s">
        <v>643</v>
      </c>
      <c r="G40" s="56" t="s">
        <v>49</v>
      </c>
      <c r="H40" s="2"/>
      <c r="I40" s="11" t="s">
        <v>55</v>
      </c>
      <c r="J40" s="92" t="str">
        <f t="shared" si="14"/>
        <v>Vehicle Fuel Economy Standards</v>
      </c>
      <c r="K40" s="92" t="str">
        <f t="shared" si="15"/>
        <v>trans fuel economy standards</v>
      </c>
      <c r="L40" s="2"/>
      <c r="O40" s="2"/>
      <c r="P40" s="156"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0" s="2"/>
      <c r="R40" s="2"/>
      <c r="S40" s="2"/>
      <c r="T40" s="2"/>
      <c r="U40" s="109"/>
    </row>
    <row r="41" spans="1:21" ht="132.75" x14ac:dyDescent="0.75">
      <c r="A41" s="58" t="str">
        <f t="shared" si="13"/>
        <v>Transportation</v>
      </c>
      <c r="B41" s="58" t="str">
        <f t="shared" si="13"/>
        <v>Fuel Economy Standard</v>
      </c>
      <c r="C41" s="58" t="str">
        <f t="shared" si="13"/>
        <v>Percentage Additional Improvement of Fuel Economy Std</v>
      </c>
      <c r="D41" s="56" t="s">
        <v>638</v>
      </c>
      <c r="E41" s="56" t="s">
        <v>49</v>
      </c>
      <c r="F41" s="56" t="s">
        <v>104</v>
      </c>
      <c r="G41" s="56" t="s">
        <v>49</v>
      </c>
      <c r="H41" s="57"/>
      <c r="I41" s="11" t="s">
        <v>55</v>
      </c>
      <c r="J41" s="92" t="str">
        <f t="shared" si="14"/>
        <v>Vehicle Fuel Economy Standards</v>
      </c>
      <c r="K41" s="92" t="str">
        <f t="shared" si="15"/>
        <v>trans fuel economy standards</v>
      </c>
      <c r="L41" s="64"/>
      <c r="M41" s="65"/>
      <c r="N41" s="64"/>
      <c r="O41" s="58"/>
      <c r="P41" s="156"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1" s="58"/>
      <c r="R41" s="58"/>
      <c r="S41" s="83"/>
      <c r="T41" s="56"/>
      <c r="U41" s="109"/>
    </row>
    <row r="42" spans="1:21" ht="132.75" x14ac:dyDescent="0.75">
      <c r="A42" s="58" t="str">
        <f t="shared" si="13"/>
        <v>Transportation</v>
      </c>
      <c r="B42" s="58" t="str">
        <f t="shared" si="13"/>
        <v>Fuel Economy Standard</v>
      </c>
      <c r="C42" s="58" t="str">
        <f t="shared" si="13"/>
        <v>Percentage Additional Improvement of Fuel Economy Std</v>
      </c>
      <c r="D42" s="56" t="s">
        <v>639</v>
      </c>
      <c r="E42" s="56" t="s">
        <v>49</v>
      </c>
      <c r="F42" s="56" t="s">
        <v>646</v>
      </c>
      <c r="G42" s="56" t="s">
        <v>49</v>
      </c>
      <c r="H42" s="57"/>
      <c r="I42" s="11" t="s">
        <v>55</v>
      </c>
      <c r="J42" s="92" t="str">
        <f t="shared" si="14"/>
        <v>Vehicle Fuel Economy Standards</v>
      </c>
      <c r="K42" s="92" t="str">
        <f t="shared" si="15"/>
        <v>trans fuel economy standards</v>
      </c>
      <c r="L42" s="64"/>
      <c r="M42" s="65"/>
      <c r="N42" s="64"/>
      <c r="O42" s="58"/>
      <c r="P42" s="156"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2" s="58"/>
      <c r="R42" s="58"/>
      <c r="S42" s="83"/>
      <c r="T42" s="56"/>
      <c r="U42" s="109"/>
    </row>
    <row r="43" spans="1:21" ht="132.75" x14ac:dyDescent="0.75">
      <c r="A43" s="58" t="str">
        <f t="shared" si="13"/>
        <v>Transportation</v>
      </c>
      <c r="B43" s="58" t="str">
        <f t="shared" si="13"/>
        <v>Fuel Economy Standard</v>
      </c>
      <c r="C43" s="58" t="str">
        <f t="shared" si="13"/>
        <v>Percentage Additional Improvement of Fuel Economy Std</v>
      </c>
      <c r="D43" s="56" t="s">
        <v>640</v>
      </c>
      <c r="E43" s="56" t="s">
        <v>49</v>
      </c>
      <c r="F43" s="56" t="s">
        <v>644</v>
      </c>
      <c r="G43" s="56" t="s">
        <v>49</v>
      </c>
      <c r="H43" s="57">
        <v>3</v>
      </c>
      <c r="I43" s="56" t="s">
        <v>54</v>
      </c>
      <c r="J43" s="92" t="str">
        <f t="shared" si="14"/>
        <v>Vehicle Fuel Economy Standards</v>
      </c>
      <c r="K43" s="92" t="str">
        <f t="shared" si="15"/>
        <v>trans fuel economy standards</v>
      </c>
      <c r="L43" s="64">
        <f>L$36</f>
        <v>0</v>
      </c>
      <c r="M43" s="65">
        <f>ROUND(MaxBoundCalculations!A96,2)+0.01</f>
        <v>0.66</v>
      </c>
      <c r="N43" s="64">
        <f>N$36</f>
        <v>0.02</v>
      </c>
      <c r="O43" s="58" t="str">
        <f>O$36</f>
        <v>% increase in miles/gal</v>
      </c>
      <c r="P43" s="156"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3" t="s">
        <v>189</v>
      </c>
      <c r="T43" s="56" t="s">
        <v>482</v>
      </c>
      <c r="U43" s="109"/>
    </row>
    <row r="44" spans="1:21" ht="132.75" x14ac:dyDescent="0.75">
      <c r="A44" s="58" t="str">
        <f t="shared" si="13"/>
        <v>Transportation</v>
      </c>
      <c r="B44" s="58" t="str">
        <f t="shared" si="13"/>
        <v>Fuel Economy Standard</v>
      </c>
      <c r="C44" s="58" t="str">
        <f t="shared" si="13"/>
        <v>Percentage Additional Improvement of Fuel Economy Std</v>
      </c>
      <c r="D44" s="56" t="s">
        <v>641</v>
      </c>
      <c r="E44" s="56" t="s">
        <v>49</v>
      </c>
      <c r="F44" s="56" t="s">
        <v>645</v>
      </c>
      <c r="G44" s="56" t="s">
        <v>49</v>
      </c>
      <c r="H44" s="57"/>
      <c r="I44" s="11" t="s">
        <v>55</v>
      </c>
      <c r="J44" s="92" t="str">
        <f t="shared" si="14"/>
        <v>Vehicle Fuel Economy Standards</v>
      </c>
      <c r="K44" s="92" t="str">
        <f t="shared" si="15"/>
        <v>trans fuel economy standards</v>
      </c>
      <c r="L44" s="64"/>
      <c r="M44" s="65"/>
      <c r="N44" s="64"/>
      <c r="O44" s="58"/>
      <c r="P44" s="156"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4" s="58"/>
      <c r="R44" s="58"/>
      <c r="S44" s="83"/>
      <c r="T44" s="56"/>
      <c r="U44" s="109"/>
    </row>
    <row r="45" spans="1:21" ht="132.75" x14ac:dyDescent="0.75">
      <c r="A45" s="58" t="str">
        <f t="shared" si="13"/>
        <v>Transportation</v>
      </c>
      <c r="B45" s="58" t="str">
        <f t="shared" si="13"/>
        <v>Fuel Economy Standard</v>
      </c>
      <c r="C45" s="58" t="str">
        <f t="shared" si="13"/>
        <v>Percentage Additional Improvement of Fuel Economy Std</v>
      </c>
      <c r="D45" s="56" t="s">
        <v>642</v>
      </c>
      <c r="E45" s="56" t="s">
        <v>49</v>
      </c>
      <c r="F45" s="56" t="s">
        <v>647</v>
      </c>
      <c r="G45" s="56" t="s">
        <v>49</v>
      </c>
      <c r="H45" s="57"/>
      <c r="I45" s="11" t="s">
        <v>55</v>
      </c>
      <c r="J45" s="92" t="str">
        <f t="shared" si="14"/>
        <v>Vehicle Fuel Economy Standards</v>
      </c>
      <c r="K45" s="92" t="str">
        <f t="shared" si="15"/>
        <v>trans fuel economy standards</v>
      </c>
      <c r="L45" s="64"/>
      <c r="M45" s="65"/>
      <c r="N45" s="64"/>
      <c r="O45" s="58"/>
      <c r="P45" s="156"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5" s="58"/>
      <c r="R45" s="58"/>
      <c r="S45" s="83"/>
      <c r="T45" s="56"/>
      <c r="U45" s="109"/>
    </row>
    <row r="46" spans="1:21" ht="132.75" x14ac:dyDescent="0.75">
      <c r="A46" s="58" t="str">
        <f t="shared" si="13"/>
        <v>Transportation</v>
      </c>
      <c r="B46" s="58" t="str">
        <f t="shared" si="13"/>
        <v>Fuel Economy Standard</v>
      </c>
      <c r="C46" s="58" t="str">
        <f t="shared" si="13"/>
        <v>Percentage Additional Improvement of Fuel Economy Std</v>
      </c>
      <c r="D46" s="56" t="s">
        <v>637</v>
      </c>
      <c r="E46" s="56" t="s">
        <v>50</v>
      </c>
      <c r="F46" s="56" t="s">
        <v>643</v>
      </c>
      <c r="G46" s="56" t="s">
        <v>101</v>
      </c>
      <c r="H46" s="2"/>
      <c r="I46" s="11" t="s">
        <v>55</v>
      </c>
      <c r="J46" s="92" t="str">
        <f t="shared" si="14"/>
        <v>Vehicle Fuel Economy Standards</v>
      </c>
      <c r="K46" s="92" t="str">
        <f t="shared" si="15"/>
        <v>trans fuel economy standards</v>
      </c>
      <c r="L46" s="2"/>
      <c r="O46" s="2"/>
      <c r="P46" s="156"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6" s="2"/>
      <c r="R46" s="2"/>
      <c r="S46" s="2"/>
      <c r="T46" s="2"/>
      <c r="U46" s="109"/>
    </row>
    <row r="47" spans="1:21" ht="132.75" x14ac:dyDescent="0.75">
      <c r="A47" s="58" t="str">
        <f t="shared" si="13"/>
        <v>Transportation</v>
      </c>
      <c r="B47" s="58" t="str">
        <f t="shared" si="16"/>
        <v>Fuel Economy Standard</v>
      </c>
      <c r="C47" s="58" t="str">
        <f t="shared" si="16"/>
        <v>Percentage Additional Improvement of Fuel Economy Std</v>
      </c>
      <c r="D47" s="56" t="s">
        <v>638</v>
      </c>
      <c r="E47" s="56" t="s">
        <v>50</v>
      </c>
      <c r="F47" s="56" t="s">
        <v>104</v>
      </c>
      <c r="G47" s="56" t="s">
        <v>101</v>
      </c>
      <c r="H47" s="57"/>
      <c r="I47" s="11" t="s">
        <v>55</v>
      </c>
      <c r="J47" s="92" t="str">
        <f t="shared" si="14"/>
        <v>Vehicle Fuel Economy Standards</v>
      </c>
      <c r="K47" s="92" t="str">
        <f t="shared" si="15"/>
        <v>trans fuel economy standards</v>
      </c>
      <c r="L47" s="64"/>
      <c r="M47" s="66"/>
      <c r="N47" s="64"/>
      <c r="O47" s="58"/>
      <c r="P47" s="156"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7" s="58"/>
      <c r="R47" s="58"/>
      <c r="S47" s="83"/>
      <c r="T47" s="56"/>
      <c r="U47" s="109"/>
    </row>
    <row r="48" spans="1:21" ht="132.75" x14ac:dyDescent="0.75">
      <c r="A48" s="58" t="str">
        <f t="shared" si="13"/>
        <v>Transportation</v>
      </c>
      <c r="B48" s="58" t="str">
        <f t="shared" si="13"/>
        <v>Fuel Economy Standard</v>
      </c>
      <c r="C48" s="58" t="str">
        <f t="shared" si="13"/>
        <v>Percentage Additional Improvement of Fuel Economy Std</v>
      </c>
      <c r="D48" s="56" t="s">
        <v>639</v>
      </c>
      <c r="E48" s="56" t="s">
        <v>50</v>
      </c>
      <c r="F48" s="56" t="s">
        <v>646</v>
      </c>
      <c r="G48" s="56" t="s">
        <v>101</v>
      </c>
      <c r="H48" s="57"/>
      <c r="I48" s="11" t="s">
        <v>55</v>
      </c>
      <c r="J48" s="92" t="str">
        <f t="shared" si="14"/>
        <v>Vehicle Fuel Economy Standards</v>
      </c>
      <c r="K48" s="92" t="str">
        <f t="shared" si="15"/>
        <v>trans fuel economy standards</v>
      </c>
      <c r="L48" s="64"/>
      <c r="M48" s="66"/>
      <c r="N48" s="64"/>
      <c r="O48" s="58"/>
      <c r="P48" s="156"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8" s="58"/>
      <c r="R48" s="58"/>
      <c r="S48" s="83"/>
      <c r="T48" s="56"/>
      <c r="U48" s="109"/>
    </row>
    <row r="49" spans="1:21" ht="132.75" x14ac:dyDescent="0.75">
      <c r="A49" s="58" t="str">
        <f t="shared" si="13"/>
        <v>Transportation</v>
      </c>
      <c r="B49" s="58" t="str">
        <f t="shared" si="13"/>
        <v>Fuel Economy Standard</v>
      </c>
      <c r="C49" s="58" t="str">
        <f t="shared" si="13"/>
        <v>Percentage Additional Improvement of Fuel Economy Std</v>
      </c>
      <c r="D49" s="56" t="s">
        <v>640</v>
      </c>
      <c r="E49" s="56" t="s">
        <v>50</v>
      </c>
      <c r="F49" s="56" t="s">
        <v>644</v>
      </c>
      <c r="G49" s="56" t="s">
        <v>101</v>
      </c>
      <c r="H49" s="57"/>
      <c r="I49" s="11" t="s">
        <v>55</v>
      </c>
      <c r="J49" s="92" t="str">
        <f t="shared" si="14"/>
        <v>Vehicle Fuel Economy Standards</v>
      </c>
      <c r="K49" s="92" t="str">
        <f t="shared" si="15"/>
        <v>trans fuel economy standards</v>
      </c>
      <c r="L49" s="64"/>
      <c r="M49" s="66"/>
      <c r="N49" s="64"/>
      <c r="O49" s="58"/>
      <c r="P49" s="156"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9" s="58"/>
      <c r="R49" s="58"/>
      <c r="S49" s="83"/>
      <c r="T49" s="56"/>
      <c r="U49" s="109"/>
    </row>
    <row r="50" spans="1:21" ht="132.75" x14ac:dyDescent="0.75">
      <c r="A50" s="58" t="str">
        <f t="shared" ref="A50:C69" si="17">A$34</f>
        <v>Transportation</v>
      </c>
      <c r="B50" s="58" t="str">
        <f t="shared" si="17"/>
        <v>Fuel Economy Standard</v>
      </c>
      <c r="C50" s="58" t="str">
        <f t="shared" si="17"/>
        <v>Percentage Additional Improvement of Fuel Economy Std</v>
      </c>
      <c r="D50" s="56" t="s">
        <v>641</v>
      </c>
      <c r="E50" s="56" t="s">
        <v>50</v>
      </c>
      <c r="F50" s="56" t="s">
        <v>645</v>
      </c>
      <c r="G50" s="56" t="s">
        <v>101</v>
      </c>
      <c r="H50" s="57"/>
      <c r="I50" s="11" t="s">
        <v>55</v>
      </c>
      <c r="J50" s="92" t="str">
        <f t="shared" si="14"/>
        <v>Vehicle Fuel Economy Standards</v>
      </c>
      <c r="K50" s="92" t="str">
        <f t="shared" si="15"/>
        <v>trans fuel economy standards</v>
      </c>
      <c r="L50" s="64"/>
      <c r="M50" s="66"/>
      <c r="N50" s="64"/>
      <c r="O50" s="58"/>
      <c r="P50" s="156"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0" s="58"/>
      <c r="R50" s="58"/>
      <c r="S50" s="83"/>
      <c r="T50" s="56"/>
      <c r="U50" s="109"/>
    </row>
    <row r="51" spans="1:21" ht="132.75" x14ac:dyDescent="0.75">
      <c r="A51" s="58" t="str">
        <f t="shared" si="17"/>
        <v>Transportation</v>
      </c>
      <c r="B51" s="58" t="str">
        <f t="shared" si="17"/>
        <v>Fuel Economy Standard</v>
      </c>
      <c r="C51" s="58" t="str">
        <f t="shared" si="17"/>
        <v>Percentage Additional Improvement of Fuel Economy Std</v>
      </c>
      <c r="D51" s="56" t="s">
        <v>642</v>
      </c>
      <c r="E51" s="56" t="s">
        <v>50</v>
      </c>
      <c r="F51" s="56" t="s">
        <v>648</v>
      </c>
      <c r="G51" s="56" t="s">
        <v>101</v>
      </c>
      <c r="H51" s="57">
        <v>4</v>
      </c>
      <c r="I51" s="56" t="s">
        <v>54</v>
      </c>
      <c r="J51" s="92" t="str">
        <f t="shared" si="14"/>
        <v>Vehicle Fuel Economy Standards</v>
      </c>
      <c r="K51" s="92" t="str">
        <f t="shared" si="15"/>
        <v>trans fuel economy standards</v>
      </c>
      <c r="L51" s="64">
        <f>L$36</f>
        <v>0</v>
      </c>
      <c r="M51" s="66">
        <f>ROUND(MaxBoundCalculations!A107,2)</f>
        <v>0.54</v>
      </c>
      <c r="N51" s="64">
        <f>N$36</f>
        <v>0.02</v>
      </c>
      <c r="O51" s="58" t="str">
        <f>O$36</f>
        <v>% increase in miles/gal</v>
      </c>
      <c r="P51" s="156"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3" t="s">
        <v>197</v>
      </c>
      <c r="T51" s="56" t="s">
        <v>219</v>
      </c>
      <c r="U51" s="109"/>
    </row>
    <row r="52" spans="1:21" ht="132.75" x14ac:dyDescent="0.75">
      <c r="A52" s="58" t="str">
        <f t="shared" si="17"/>
        <v>Transportation</v>
      </c>
      <c r="B52" s="58" t="str">
        <f t="shared" si="17"/>
        <v>Fuel Economy Standard</v>
      </c>
      <c r="C52" s="58" t="str">
        <f t="shared" si="17"/>
        <v>Percentage Additional Improvement of Fuel Economy Std</v>
      </c>
      <c r="D52" s="56" t="s">
        <v>637</v>
      </c>
      <c r="E52" s="56" t="s">
        <v>51</v>
      </c>
      <c r="F52" s="56" t="s">
        <v>643</v>
      </c>
      <c r="G52" s="56" t="s">
        <v>102</v>
      </c>
      <c r="H52" s="2"/>
      <c r="I52" s="11" t="s">
        <v>55</v>
      </c>
      <c r="J52" s="92" t="str">
        <f t="shared" si="14"/>
        <v>Vehicle Fuel Economy Standards</v>
      </c>
      <c r="K52" s="92" t="str">
        <f t="shared" si="15"/>
        <v>trans fuel economy standards</v>
      </c>
      <c r="L52" s="2"/>
      <c r="O52" s="2"/>
      <c r="P52" s="156"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2" s="2"/>
      <c r="R52" s="2"/>
      <c r="S52" s="2"/>
      <c r="T52" s="2"/>
      <c r="U52" s="109"/>
    </row>
    <row r="53" spans="1:21" ht="132.75" x14ac:dyDescent="0.75">
      <c r="A53" s="58" t="str">
        <f t="shared" si="17"/>
        <v>Transportation</v>
      </c>
      <c r="B53" s="58" t="str">
        <f t="shared" si="17"/>
        <v>Fuel Economy Standard</v>
      </c>
      <c r="C53" s="58" t="str">
        <f t="shared" si="17"/>
        <v>Percentage Additional Improvement of Fuel Economy Std</v>
      </c>
      <c r="D53" s="56" t="s">
        <v>638</v>
      </c>
      <c r="E53" s="56" t="s">
        <v>51</v>
      </c>
      <c r="F53" s="56" t="s">
        <v>104</v>
      </c>
      <c r="G53" s="56" t="s">
        <v>102</v>
      </c>
      <c r="H53" s="57"/>
      <c r="I53" s="11" t="s">
        <v>55</v>
      </c>
      <c r="J53" s="92" t="str">
        <f t="shared" si="14"/>
        <v>Vehicle Fuel Economy Standards</v>
      </c>
      <c r="K53" s="92" t="str">
        <f t="shared" si="15"/>
        <v>trans fuel economy standards</v>
      </c>
      <c r="L53" s="64"/>
      <c r="M53" s="66"/>
      <c r="N53" s="64"/>
      <c r="O53" s="58"/>
      <c r="P53" s="156"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3" s="58"/>
      <c r="R53" s="58"/>
      <c r="S53" s="83"/>
      <c r="T53" s="56"/>
      <c r="U53" s="109"/>
    </row>
    <row r="54" spans="1:21" ht="132.75" x14ac:dyDescent="0.75">
      <c r="A54" s="58" t="str">
        <f t="shared" si="17"/>
        <v>Transportation</v>
      </c>
      <c r="B54" s="58" t="str">
        <f t="shared" si="16"/>
        <v>Fuel Economy Standard</v>
      </c>
      <c r="C54" s="58" t="str">
        <f t="shared" si="16"/>
        <v>Percentage Additional Improvement of Fuel Economy Std</v>
      </c>
      <c r="D54" s="56" t="s">
        <v>639</v>
      </c>
      <c r="E54" s="56" t="s">
        <v>51</v>
      </c>
      <c r="F54" s="56" t="s">
        <v>646</v>
      </c>
      <c r="G54" s="56" t="s">
        <v>102</v>
      </c>
      <c r="H54" s="57"/>
      <c r="I54" s="11" t="s">
        <v>55</v>
      </c>
      <c r="J54" s="92" t="str">
        <f t="shared" si="14"/>
        <v>Vehicle Fuel Economy Standards</v>
      </c>
      <c r="K54" s="92" t="str">
        <f t="shared" si="15"/>
        <v>trans fuel economy standards</v>
      </c>
      <c r="L54" s="64"/>
      <c r="M54" s="66"/>
      <c r="N54" s="64"/>
      <c r="O54" s="58"/>
      <c r="P54" s="156"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4" s="58"/>
      <c r="R54" s="58"/>
      <c r="S54" s="83"/>
      <c r="T54" s="56"/>
      <c r="U54" s="109"/>
    </row>
    <row r="55" spans="1:21" ht="132.75" x14ac:dyDescent="0.75">
      <c r="A55" s="58" t="str">
        <f t="shared" si="17"/>
        <v>Transportation</v>
      </c>
      <c r="B55" s="58" t="str">
        <f t="shared" si="17"/>
        <v>Fuel Economy Standard</v>
      </c>
      <c r="C55" s="58" t="str">
        <f t="shared" si="17"/>
        <v>Percentage Additional Improvement of Fuel Economy Std</v>
      </c>
      <c r="D55" s="56" t="s">
        <v>640</v>
      </c>
      <c r="E55" s="56" t="s">
        <v>51</v>
      </c>
      <c r="F55" s="56" t="s">
        <v>644</v>
      </c>
      <c r="G55" s="56" t="s">
        <v>102</v>
      </c>
      <c r="H55" s="57"/>
      <c r="I55" s="11" t="s">
        <v>55</v>
      </c>
      <c r="J55" s="92" t="str">
        <f t="shared" si="14"/>
        <v>Vehicle Fuel Economy Standards</v>
      </c>
      <c r="K55" s="92" t="str">
        <f t="shared" si="15"/>
        <v>trans fuel economy standards</v>
      </c>
      <c r="L55" s="64"/>
      <c r="M55" s="66"/>
      <c r="N55" s="64"/>
      <c r="O55" s="58"/>
      <c r="P55" s="156"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5" s="58"/>
      <c r="R55" s="58"/>
      <c r="S55" s="83"/>
      <c r="T55" s="56"/>
      <c r="U55" s="109"/>
    </row>
    <row r="56" spans="1:21" ht="132.75" x14ac:dyDescent="0.75">
      <c r="A56" s="58" t="str">
        <f t="shared" si="17"/>
        <v>Transportation</v>
      </c>
      <c r="B56" s="58" t="str">
        <f t="shared" si="17"/>
        <v>Fuel Economy Standard</v>
      </c>
      <c r="C56" s="58" t="str">
        <f t="shared" si="17"/>
        <v>Percentage Additional Improvement of Fuel Economy Std</v>
      </c>
      <c r="D56" s="56" t="s">
        <v>641</v>
      </c>
      <c r="E56" s="56" t="s">
        <v>51</v>
      </c>
      <c r="F56" s="56" t="s">
        <v>645</v>
      </c>
      <c r="G56" s="56" t="s">
        <v>102</v>
      </c>
      <c r="H56" s="57"/>
      <c r="I56" s="11" t="s">
        <v>55</v>
      </c>
      <c r="J56" s="92" t="str">
        <f t="shared" si="14"/>
        <v>Vehicle Fuel Economy Standards</v>
      </c>
      <c r="K56" s="92" t="str">
        <f t="shared" si="15"/>
        <v>trans fuel economy standards</v>
      </c>
      <c r="L56" s="64"/>
      <c r="M56" s="66"/>
      <c r="N56" s="64"/>
      <c r="O56" s="58"/>
      <c r="P56" s="156"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6" s="58"/>
      <c r="R56" s="58"/>
      <c r="S56" s="83"/>
      <c r="T56" s="56"/>
      <c r="U56" s="109"/>
    </row>
    <row r="57" spans="1:21" ht="132.75" x14ac:dyDescent="0.75">
      <c r="A57" s="58" t="str">
        <f t="shared" si="17"/>
        <v>Transportation</v>
      </c>
      <c r="B57" s="58" t="str">
        <f t="shared" si="17"/>
        <v>Fuel Economy Standard</v>
      </c>
      <c r="C57" s="58" t="str">
        <f t="shared" si="17"/>
        <v>Percentage Additional Improvement of Fuel Economy Std</v>
      </c>
      <c r="D57" s="56" t="s">
        <v>642</v>
      </c>
      <c r="E57" s="56" t="s">
        <v>51</v>
      </c>
      <c r="F57" s="56" t="s">
        <v>648</v>
      </c>
      <c r="G57" s="56" t="s">
        <v>102</v>
      </c>
      <c r="H57" s="57">
        <v>5</v>
      </c>
      <c r="I57" s="56" t="s">
        <v>54</v>
      </c>
      <c r="J57" s="92" t="str">
        <f t="shared" si="14"/>
        <v>Vehicle Fuel Economy Standards</v>
      </c>
      <c r="K57" s="92" t="str">
        <f t="shared" si="15"/>
        <v>trans fuel economy standards</v>
      </c>
      <c r="L57" s="64">
        <f>L$36</f>
        <v>0</v>
      </c>
      <c r="M57" s="66">
        <f>ROUND(MaxBoundCalculations!A111,2)</f>
        <v>0.2</v>
      </c>
      <c r="N57" s="64">
        <f>N$36</f>
        <v>0.02</v>
      </c>
      <c r="O57" s="58" t="str">
        <f>O$36</f>
        <v>% increase in miles/gal</v>
      </c>
      <c r="P57" s="156"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3" t="s">
        <v>197</v>
      </c>
      <c r="T57" s="56" t="s">
        <v>220</v>
      </c>
      <c r="U57" s="109"/>
    </row>
    <row r="58" spans="1:21" ht="132.75" x14ac:dyDescent="0.75">
      <c r="A58" s="58" t="str">
        <f t="shared" si="17"/>
        <v>Transportation</v>
      </c>
      <c r="B58" s="58" t="str">
        <f t="shared" si="17"/>
        <v>Fuel Economy Standard</v>
      </c>
      <c r="C58" s="58" t="str">
        <f t="shared" si="17"/>
        <v>Percentage Additional Improvement of Fuel Economy Std</v>
      </c>
      <c r="D58" s="56" t="s">
        <v>637</v>
      </c>
      <c r="E58" s="56" t="s">
        <v>52</v>
      </c>
      <c r="F58" s="56" t="s">
        <v>643</v>
      </c>
      <c r="G58" s="56" t="s">
        <v>103</v>
      </c>
      <c r="H58" s="2"/>
      <c r="I58" s="11" t="s">
        <v>55</v>
      </c>
      <c r="J58" s="92" t="str">
        <f t="shared" si="14"/>
        <v>Vehicle Fuel Economy Standards</v>
      </c>
      <c r="K58" s="92" t="str">
        <f t="shared" si="15"/>
        <v>trans fuel economy standards</v>
      </c>
      <c r="L58" s="2"/>
      <c r="O58" s="2"/>
      <c r="P58" s="156"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8" s="2"/>
      <c r="R58" s="2"/>
      <c r="S58" s="2"/>
      <c r="T58" s="2"/>
      <c r="U58" s="109"/>
    </row>
    <row r="59" spans="1:21" ht="132.75" x14ac:dyDescent="0.75">
      <c r="A59" s="58" t="str">
        <f t="shared" si="17"/>
        <v>Transportation</v>
      </c>
      <c r="B59" s="58" t="str">
        <f t="shared" si="17"/>
        <v>Fuel Economy Standard</v>
      </c>
      <c r="C59" s="58" t="str">
        <f t="shared" si="17"/>
        <v>Percentage Additional Improvement of Fuel Economy Std</v>
      </c>
      <c r="D59" s="56" t="s">
        <v>638</v>
      </c>
      <c r="E59" s="56" t="s">
        <v>52</v>
      </c>
      <c r="F59" s="56" t="s">
        <v>104</v>
      </c>
      <c r="G59" s="56" t="s">
        <v>103</v>
      </c>
      <c r="H59" s="57"/>
      <c r="I59" s="11" t="s">
        <v>55</v>
      </c>
      <c r="J59" s="92" t="str">
        <f t="shared" si="14"/>
        <v>Vehicle Fuel Economy Standards</v>
      </c>
      <c r="K59" s="92" t="str">
        <f t="shared" si="15"/>
        <v>trans fuel economy standards</v>
      </c>
      <c r="L59" s="64"/>
      <c r="M59" s="66"/>
      <c r="N59" s="64"/>
      <c r="O59" s="58"/>
      <c r="P59" s="156"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9" s="58"/>
      <c r="R59" s="58"/>
      <c r="S59" s="83"/>
      <c r="T59" s="56"/>
      <c r="U59" s="109"/>
    </row>
    <row r="60" spans="1:21" ht="132.75" x14ac:dyDescent="0.75">
      <c r="A60" s="58" t="str">
        <f t="shared" si="17"/>
        <v>Transportation</v>
      </c>
      <c r="B60" s="58" t="str">
        <f t="shared" si="17"/>
        <v>Fuel Economy Standard</v>
      </c>
      <c r="C60" s="58" t="str">
        <f t="shared" si="17"/>
        <v>Percentage Additional Improvement of Fuel Economy Std</v>
      </c>
      <c r="D60" s="56" t="s">
        <v>639</v>
      </c>
      <c r="E60" s="56" t="s">
        <v>52</v>
      </c>
      <c r="F60" s="56" t="s">
        <v>646</v>
      </c>
      <c r="G60" s="56" t="s">
        <v>103</v>
      </c>
      <c r="H60" s="57"/>
      <c r="I60" s="11" t="s">
        <v>55</v>
      </c>
      <c r="J60" s="92" t="str">
        <f t="shared" si="14"/>
        <v>Vehicle Fuel Economy Standards</v>
      </c>
      <c r="K60" s="92" t="str">
        <f t="shared" si="15"/>
        <v>trans fuel economy standards</v>
      </c>
      <c r="L60" s="64"/>
      <c r="M60" s="66"/>
      <c r="N60" s="64"/>
      <c r="O60" s="58"/>
      <c r="P60" s="156"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0" s="58"/>
      <c r="R60" s="58"/>
      <c r="S60" s="83"/>
      <c r="T60" s="56"/>
      <c r="U60" s="109"/>
    </row>
    <row r="61" spans="1:21" ht="132.75" x14ac:dyDescent="0.75">
      <c r="A61" s="58" t="str">
        <f t="shared" si="17"/>
        <v>Transportation</v>
      </c>
      <c r="B61" s="58" t="str">
        <f t="shared" si="16"/>
        <v>Fuel Economy Standard</v>
      </c>
      <c r="C61" s="58" t="str">
        <f t="shared" si="16"/>
        <v>Percentage Additional Improvement of Fuel Economy Std</v>
      </c>
      <c r="D61" s="56" t="s">
        <v>640</v>
      </c>
      <c r="E61" s="56" t="s">
        <v>52</v>
      </c>
      <c r="F61" s="56" t="s">
        <v>644</v>
      </c>
      <c r="G61" s="56" t="s">
        <v>103</v>
      </c>
      <c r="H61" s="57"/>
      <c r="I61" s="11" t="s">
        <v>55</v>
      </c>
      <c r="J61" s="92" t="str">
        <f t="shared" si="14"/>
        <v>Vehicle Fuel Economy Standards</v>
      </c>
      <c r="K61" s="92" t="str">
        <f t="shared" si="15"/>
        <v>trans fuel economy standards</v>
      </c>
      <c r="L61" s="64"/>
      <c r="M61" s="66"/>
      <c r="N61" s="64"/>
      <c r="O61" s="58"/>
      <c r="P61" s="156"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1" s="58"/>
      <c r="R61" s="58"/>
      <c r="S61" s="83"/>
      <c r="T61" s="56"/>
      <c r="U61" s="109"/>
    </row>
    <row r="62" spans="1:21" ht="132.75" x14ac:dyDescent="0.75">
      <c r="A62" s="58" t="str">
        <f t="shared" si="17"/>
        <v>Transportation</v>
      </c>
      <c r="B62" s="58" t="str">
        <f t="shared" si="17"/>
        <v>Fuel Economy Standard</v>
      </c>
      <c r="C62" s="58" t="str">
        <f t="shared" si="17"/>
        <v>Percentage Additional Improvement of Fuel Economy Std</v>
      </c>
      <c r="D62" s="56" t="s">
        <v>641</v>
      </c>
      <c r="E62" s="56" t="s">
        <v>52</v>
      </c>
      <c r="F62" s="56" t="s">
        <v>645</v>
      </c>
      <c r="G62" s="56" t="s">
        <v>103</v>
      </c>
      <c r="H62" s="57"/>
      <c r="I62" s="11" t="s">
        <v>55</v>
      </c>
      <c r="J62" s="92" t="str">
        <f t="shared" si="14"/>
        <v>Vehicle Fuel Economy Standards</v>
      </c>
      <c r="K62" s="92" t="str">
        <f t="shared" si="15"/>
        <v>trans fuel economy standards</v>
      </c>
      <c r="L62" s="64"/>
      <c r="M62" s="66"/>
      <c r="N62" s="64"/>
      <c r="O62" s="58"/>
      <c r="P62" s="156"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2" s="58"/>
      <c r="R62" s="58"/>
      <c r="S62" s="83"/>
      <c r="T62" s="56"/>
      <c r="U62" s="109"/>
    </row>
    <row r="63" spans="1:21" ht="132.75" x14ac:dyDescent="0.75">
      <c r="A63" s="58" t="str">
        <f t="shared" si="17"/>
        <v>Transportation</v>
      </c>
      <c r="B63" s="58" t="str">
        <f t="shared" si="17"/>
        <v>Fuel Economy Standard</v>
      </c>
      <c r="C63" s="58" t="str">
        <f t="shared" si="17"/>
        <v>Percentage Additional Improvement of Fuel Economy Std</v>
      </c>
      <c r="D63" s="56" t="s">
        <v>642</v>
      </c>
      <c r="E63" s="56" t="s">
        <v>52</v>
      </c>
      <c r="F63" s="56" t="s">
        <v>648</v>
      </c>
      <c r="G63" s="56" t="s">
        <v>103</v>
      </c>
      <c r="H63" s="57">
        <v>6</v>
      </c>
      <c r="I63" s="56" t="s">
        <v>54</v>
      </c>
      <c r="J63" s="92" t="str">
        <f t="shared" si="14"/>
        <v>Vehicle Fuel Economy Standards</v>
      </c>
      <c r="K63" s="92" t="str">
        <f t="shared" si="15"/>
        <v>trans fuel economy standards</v>
      </c>
      <c r="L63" s="64">
        <f>L$36</f>
        <v>0</v>
      </c>
      <c r="M63" s="66">
        <f>ROUND(MaxBoundCalculations!A122,2)</f>
        <v>0.2</v>
      </c>
      <c r="N63" s="64">
        <f>N$36</f>
        <v>0.02</v>
      </c>
      <c r="O63" s="58" t="str">
        <f>O$36</f>
        <v>% increase in miles/gal</v>
      </c>
      <c r="P63" s="156"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3" t="s">
        <v>197</v>
      </c>
      <c r="T63" s="56" t="s">
        <v>219</v>
      </c>
      <c r="U63" s="109"/>
    </row>
    <row r="64" spans="1:21" ht="132.75" x14ac:dyDescent="0.75">
      <c r="A64" s="58" t="str">
        <f t="shared" si="17"/>
        <v>Transportation</v>
      </c>
      <c r="B64" s="58" t="str">
        <f t="shared" si="17"/>
        <v>Fuel Economy Standard</v>
      </c>
      <c r="C64" s="58" t="str">
        <f t="shared" si="17"/>
        <v>Percentage Additional Improvement of Fuel Economy Std</v>
      </c>
      <c r="D64" s="56" t="s">
        <v>637</v>
      </c>
      <c r="E64" s="56" t="s">
        <v>132</v>
      </c>
      <c r="F64" s="56" t="s">
        <v>643</v>
      </c>
      <c r="G64" s="56" t="s">
        <v>184</v>
      </c>
      <c r="H64" s="2"/>
      <c r="I64" s="11" t="s">
        <v>55</v>
      </c>
      <c r="J64" s="92" t="str">
        <f t="shared" si="14"/>
        <v>Vehicle Fuel Economy Standards</v>
      </c>
      <c r="K64" s="92" t="str">
        <f t="shared" si="15"/>
        <v>trans fuel economy standards</v>
      </c>
      <c r="L64" s="2"/>
      <c r="O64" s="2"/>
      <c r="P64" s="156"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4" s="2"/>
      <c r="R64" s="2"/>
      <c r="S64" s="2"/>
      <c r="T64" s="2"/>
      <c r="U64" s="109"/>
    </row>
    <row r="65" spans="1:21" ht="132.75" x14ac:dyDescent="0.75">
      <c r="A65" s="58" t="str">
        <f t="shared" si="17"/>
        <v>Transportation</v>
      </c>
      <c r="B65" s="58" t="str">
        <f t="shared" si="17"/>
        <v>Fuel Economy Standard</v>
      </c>
      <c r="C65" s="58" t="str">
        <f t="shared" si="17"/>
        <v>Percentage Additional Improvement of Fuel Economy Std</v>
      </c>
      <c r="D65" s="56" t="s">
        <v>638</v>
      </c>
      <c r="E65" s="56" t="s">
        <v>132</v>
      </c>
      <c r="F65" s="56" t="s">
        <v>104</v>
      </c>
      <c r="G65" s="56" t="s">
        <v>184</v>
      </c>
      <c r="H65" s="57"/>
      <c r="I65" s="11" t="s">
        <v>55</v>
      </c>
      <c r="J65" s="92" t="str">
        <f t="shared" si="14"/>
        <v>Vehicle Fuel Economy Standards</v>
      </c>
      <c r="K65" s="92" t="str">
        <f t="shared" si="15"/>
        <v>trans fuel economy standards</v>
      </c>
      <c r="L65" s="64"/>
      <c r="M65" s="66"/>
      <c r="N65" s="64"/>
      <c r="O65" s="58"/>
      <c r="P65" s="156"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5" s="58"/>
      <c r="R65" s="58"/>
      <c r="S65" s="83"/>
      <c r="T65" s="56"/>
      <c r="U65" s="109"/>
    </row>
    <row r="66" spans="1:21" ht="132.75" x14ac:dyDescent="0.75">
      <c r="A66" s="58" t="str">
        <f t="shared" si="17"/>
        <v>Transportation</v>
      </c>
      <c r="B66" s="58" t="str">
        <f t="shared" si="17"/>
        <v>Fuel Economy Standard</v>
      </c>
      <c r="C66" s="58" t="str">
        <f t="shared" si="17"/>
        <v>Percentage Additional Improvement of Fuel Economy Std</v>
      </c>
      <c r="D66" s="56" t="s">
        <v>639</v>
      </c>
      <c r="E66" s="56" t="s">
        <v>132</v>
      </c>
      <c r="F66" s="56" t="s">
        <v>646</v>
      </c>
      <c r="G66" s="56" t="s">
        <v>184</v>
      </c>
      <c r="H66" s="57">
        <v>7</v>
      </c>
      <c r="I66" s="56" t="s">
        <v>54</v>
      </c>
      <c r="J66" s="92" t="str">
        <f t="shared" si="14"/>
        <v>Vehicle Fuel Economy Standards</v>
      </c>
      <c r="K66" s="92" t="str">
        <f t="shared" si="15"/>
        <v>trans fuel economy standards</v>
      </c>
      <c r="L66" s="64">
        <f>L$36</f>
        <v>0</v>
      </c>
      <c r="M66" s="66">
        <f>ROUND(MaxBoundCalculations!A131,2)</f>
        <v>0.74</v>
      </c>
      <c r="N66" s="64">
        <f>N$36</f>
        <v>0.02</v>
      </c>
      <c r="O66" s="58" t="str">
        <f>O$36</f>
        <v>% increase in miles/gal</v>
      </c>
      <c r="P66" s="156"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3" t="s">
        <v>197</v>
      </c>
      <c r="T66" s="56" t="s">
        <v>500</v>
      </c>
      <c r="U66" s="109"/>
    </row>
    <row r="67" spans="1:21" ht="132.75" x14ac:dyDescent="0.75">
      <c r="A67" s="58" t="str">
        <f t="shared" si="17"/>
        <v>Transportation</v>
      </c>
      <c r="B67" s="58" t="str">
        <f t="shared" si="17"/>
        <v>Fuel Economy Standard</v>
      </c>
      <c r="C67" s="58" t="str">
        <f t="shared" si="17"/>
        <v>Percentage Additional Improvement of Fuel Economy Std</v>
      </c>
      <c r="D67" s="56" t="s">
        <v>640</v>
      </c>
      <c r="E67" s="56" t="s">
        <v>132</v>
      </c>
      <c r="F67" s="56" t="s">
        <v>644</v>
      </c>
      <c r="G67" s="56" t="s">
        <v>184</v>
      </c>
      <c r="H67" s="57"/>
      <c r="I67" s="11" t="s">
        <v>55</v>
      </c>
      <c r="J67" s="92" t="str">
        <f t="shared" si="14"/>
        <v>Vehicle Fuel Economy Standards</v>
      </c>
      <c r="K67" s="92" t="str">
        <f t="shared" si="15"/>
        <v>trans fuel economy standards</v>
      </c>
      <c r="L67" s="64"/>
      <c r="M67" s="66"/>
      <c r="N67" s="64"/>
      <c r="O67" s="58"/>
      <c r="P67" s="156"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7" s="58"/>
      <c r="R67" s="58"/>
      <c r="S67" s="83"/>
      <c r="T67" s="56"/>
      <c r="U67" s="109"/>
    </row>
    <row r="68" spans="1:21" ht="132.75" x14ac:dyDescent="0.75">
      <c r="A68" s="58" t="str">
        <f t="shared" si="17"/>
        <v>Transportation</v>
      </c>
      <c r="B68" s="58" t="str">
        <f t="shared" si="17"/>
        <v>Fuel Economy Standard</v>
      </c>
      <c r="C68" s="58" t="str">
        <f t="shared" si="17"/>
        <v>Percentage Additional Improvement of Fuel Economy Std</v>
      </c>
      <c r="D68" s="56" t="s">
        <v>641</v>
      </c>
      <c r="E68" s="56" t="s">
        <v>132</v>
      </c>
      <c r="F68" s="56" t="s">
        <v>645</v>
      </c>
      <c r="G68" s="56" t="s">
        <v>184</v>
      </c>
      <c r="H68" s="57"/>
      <c r="I68" s="11" t="s">
        <v>55</v>
      </c>
      <c r="J68" s="92" t="str">
        <f t="shared" si="14"/>
        <v>Vehicle Fuel Economy Standards</v>
      </c>
      <c r="K68" s="92" t="str">
        <f t="shared" si="15"/>
        <v>trans fuel economy standards</v>
      </c>
      <c r="L68" s="64"/>
      <c r="M68" s="66"/>
      <c r="N68" s="64"/>
      <c r="O68" s="58"/>
      <c r="P68" s="156"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8" s="58"/>
      <c r="R68" s="58"/>
      <c r="S68" s="83"/>
      <c r="T68" s="56"/>
      <c r="U68" s="109"/>
    </row>
    <row r="69" spans="1:21" ht="132.75" x14ac:dyDescent="0.75">
      <c r="A69" s="58" t="str">
        <f t="shared" si="17"/>
        <v>Transportation</v>
      </c>
      <c r="B69" s="58" t="str">
        <f t="shared" si="17"/>
        <v>Fuel Economy Standard</v>
      </c>
      <c r="C69" s="58" t="str">
        <f t="shared" si="17"/>
        <v>Percentage Additional Improvement of Fuel Economy Std</v>
      </c>
      <c r="D69" s="56" t="s">
        <v>642</v>
      </c>
      <c r="E69" s="56" t="s">
        <v>132</v>
      </c>
      <c r="F69" s="56" t="s">
        <v>647</v>
      </c>
      <c r="G69" s="56" t="s">
        <v>184</v>
      </c>
      <c r="H69" s="57"/>
      <c r="I69" s="11" t="s">
        <v>55</v>
      </c>
      <c r="J69" s="92" t="str">
        <f t="shared" si="14"/>
        <v>Vehicle Fuel Economy Standards</v>
      </c>
      <c r="K69" s="92" t="str">
        <f t="shared" si="15"/>
        <v>trans fuel economy standards</v>
      </c>
      <c r="L69" s="64"/>
      <c r="M69" s="66"/>
      <c r="N69" s="64"/>
      <c r="O69" s="58"/>
      <c r="P69" s="156"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9" s="58"/>
      <c r="R69" s="58"/>
      <c r="S69" s="83"/>
      <c r="T69" s="56"/>
      <c r="U69" s="109"/>
    </row>
    <row r="70" spans="1:21" s="3" customFormat="1" ht="44.25" x14ac:dyDescent="0.75">
      <c r="A70" s="11" t="s">
        <v>4</v>
      </c>
      <c r="B70" s="11" t="s">
        <v>605</v>
      </c>
      <c r="C70" s="11" t="s">
        <v>606</v>
      </c>
      <c r="D70" s="56"/>
      <c r="E70" s="56"/>
      <c r="F70" s="56"/>
      <c r="G70" s="56"/>
      <c r="H70" s="59">
        <v>190</v>
      </c>
      <c r="I70" s="56" t="s">
        <v>54</v>
      </c>
      <c r="J70" s="101" t="s">
        <v>605</v>
      </c>
      <c r="K70" s="100" t="s">
        <v>725</v>
      </c>
      <c r="L70" s="66">
        <v>0</v>
      </c>
      <c r="M70" s="66">
        <v>0.2</v>
      </c>
      <c r="N70" s="66">
        <v>0.01</v>
      </c>
      <c r="O70" s="11" t="s">
        <v>607</v>
      </c>
      <c r="P70" s="156"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In Mexico there are no Low Carbon Fuel Standards yet.</v>
      </c>
      <c r="Q70" s="56" t="s">
        <v>608</v>
      </c>
      <c r="R70" s="11" t="s">
        <v>609</v>
      </c>
      <c r="S70" s="89" t="s">
        <v>610</v>
      </c>
      <c r="T70" s="11"/>
      <c r="U70" s="107"/>
    </row>
    <row r="71" spans="1:21" ht="118" x14ac:dyDescent="0.75">
      <c r="A71" s="56" t="s">
        <v>4</v>
      </c>
      <c r="B71" s="56" t="s">
        <v>12</v>
      </c>
      <c r="C71" s="56" t="s">
        <v>374</v>
      </c>
      <c r="D71" s="56" t="s">
        <v>56</v>
      </c>
      <c r="E71" s="56"/>
      <c r="F71" s="56" t="s">
        <v>554</v>
      </c>
      <c r="G71" s="56"/>
      <c r="H71" s="57">
        <v>8</v>
      </c>
      <c r="I71" s="56" t="s">
        <v>54</v>
      </c>
      <c r="J71" s="100" t="s">
        <v>12</v>
      </c>
      <c r="K71" s="100" t="s">
        <v>724</v>
      </c>
      <c r="L71" s="63">
        <v>0</v>
      </c>
      <c r="M71" s="63">
        <v>1</v>
      </c>
      <c r="N71" s="63">
        <v>0.01</v>
      </c>
      <c r="O71" s="56" t="s">
        <v>45</v>
      </c>
      <c r="P71" s="156"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245</v>
      </c>
      <c r="R71" s="11" t="s">
        <v>246</v>
      </c>
      <c r="S71" s="84" t="s">
        <v>555</v>
      </c>
      <c r="T71" s="56"/>
      <c r="U71" s="109"/>
    </row>
    <row r="72" spans="1:21" ht="118" x14ac:dyDescent="0.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156"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9"/>
        <v>transportation-sector-main.html#tdm</v>
      </c>
      <c r="R72" s="61" t="str">
        <f t="shared" si="19"/>
        <v>transportation-demand-management.html</v>
      </c>
      <c r="S72" s="85" t="str">
        <f t="shared" si="19"/>
        <v>International Energy Agency, 2009, "Transport, Energy and CO2: Moving toward Sustainability", http://www.iea.org/publications/freepublications/publication/transport2009.pdf</v>
      </c>
      <c r="T72" s="56"/>
      <c r="U72" s="109"/>
    </row>
    <row r="73" spans="1:21" ht="73.75" x14ac:dyDescent="0.75">
      <c r="A73" s="56" t="s">
        <v>85</v>
      </c>
      <c r="B73" s="56" t="s">
        <v>16</v>
      </c>
      <c r="C73" s="56" t="s">
        <v>375</v>
      </c>
      <c r="D73" s="56" t="s">
        <v>344</v>
      </c>
      <c r="E73" s="56"/>
      <c r="F73" s="56" t="s">
        <v>348</v>
      </c>
      <c r="G73" s="56"/>
      <c r="H73" s="57">
        <v>12</v>
      </c>
      <c r="I73" s="56" t="s">
        <v>54</v>
      </c>
      <c r="J73" s="100" t="s">
        <v>16</v>
      </c>
      <c r="K73" s="100" t="s">
        <v>723</v>
      </c>
      <c r="L73" s="62">
        <v>0</v>
      </c>
      <c r="M73" s="62">
        <v>1</v>
      </c>
      <c r="N73" s="62">
        <v>0.01</v>
      </c>
      <c r="O73" s="56" t="s">
        <v>133</v>
      </c>
      <c r="P73" s="156" t="str">
        <f>INDEX('Policy Characteristics'!J:J,MATCH($C73,'Policy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3" s="56" t="s">
        <v>247</v>
      </c>
      <c r="R73" s="11" t="s">
        <v>248</v>
      </c>
      <c r="S73" s="83"/>
      <c r="T73" s="56"/>
      <c r="U73" s="109"/>
    </row>
    <row r="74" spans="1:21" ht="73.75" x14ac:dyDescent="0.7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156" t="str">
        <f>INDEX('Policy Characteristics'!J:J,MATCH($C74,'Policy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4" s="61" t="str">
        <f t="shared" si="22"/>
        <v>buildings-sector-main.html#component-elec</v>
      </c>
      <c r="R74" s="61" t="str">
        <f t="shared" ref="R74:R75" si="23">R$73</f>
        <v>building-component-electrification.html</v>
      </c>
      <c r="S74" s="85"/>
      <c r="T74" s="61"/>
      <c r="U74" s="109"/>
    </row>
    <row r="75" spans="1:21" ht="73.75" x14ac:dyDescent="0.7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156" t="str">
        <f>INDEX('Policy Characteristics'!J:J,MATCH($C75,'Policy Characteristics'!$C:$C,0))</f>
        <v>**Description:** This policy replaces the specified fraction of newly sold non-electric building components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5" s="61" t="str">
        <f t="shared" si="22"/>
        <v>buildings-sector-main.html#component-elec</v>
      </c>
      <c r="R75" s="61" t="str">
        <f t="shared" si="23"/>
        <v>building-component-electrification.html</v>
      </c>
      <c r="S75" s="85"/>
      <c r="T75" s="61"/>
      <c r="U75" s="109"/>
    </row>
    <row r="76" spans="1:21" s="5" customFormat="1" ht="103.25" x14ac:dyDescent="0.75">
      <c r="A76" s="56" t="s">
        <v>85</v>
      </c>
      <c r="B76" s="56" t="s">
        <v>118</v>
      </c>
      <c r="C76" s="56" t="s">
        <v>376</v>
      </c>
      <c r="D76" s="56" t="s">
        <v>134</v>
      </c>
      <c r="E76" s="56" t="s">
        <v>344</v>
      </c>
      <c r="F76" s="56" t="s">
        <v>348</v>
      </c>
      <c r="G76" s="56" t="s">
        <v>140</v>
      </c>
      <c r="H76" s="57">
        <v>13</v>
      </c>
      <c r="I76" s="56" t="s">
        <v>54</v>
      </c>
      <c r="J76" s="100" t="s">
        <v>118</v>
      </c>
      <c r="K76" s="100" t="s">
        <v>722</v>
      </c>
      <c r="L76" s="62">
        <v>0</v>
      </c>
      <c r="M76" s="62">
        <f>ROUND(MaxBoundCalculations!B162,2)</f>
        <v>0.22</v>
      </c>
      <c r="N76" s="62">
        <v>0.01</v>
      </c>
      <c r="O76" s="56" t="s">
        <v>39</v>
      </c>
      <c r="P76" s="156" t="str">
        <f>INDEX('Policy Characteristics'!J:J,MATCH($C76,'Policy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6" s="56" t="s">
        <v>249</v>
      </c>
      <c r="R76" s="11" t="s">
        <v>250</v>
      </c>
      <c r="S76" s="83" t="s">
        <v>190</v>
      </c>
      <c r="T76" s="56" t="s">
        <v>541</v>
      </c>
      <c r="U76" s="110"/>
    </row>
    <row r="77" spans="1:21" s="5" customFormat="1" ht="103.25" x14ac:dyDescent="0.75">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156" t="str">
        <f>INDEX('Policy Characteristics'!J:J,MATCH($C77,'Policy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7" s="58" t="str">
        <f t="shared" si="26"/>
        <v>buildings-sector-main.html#eff-stds</v>
      </c>
      <c r="R77" s="58" t="str">
        <f t="shared" si="26"/>
        <v>building-energy-efficiency-standards.html</v>
      </c>
      <c r="S77"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0"/>
    </row>
    <row r="78" spans="1:21" s="5" customFormat="1" ht="103.25" x14ac:dyDescent="0.75">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156" t="str">
        <f>INDEX('Policy Characteristics'!J:J,MATCH($C78,'Policy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8" s="58" t="str">
        <f t="shared" si="26"/>
        <v>buildings-sector-main.html#eff-stds</v>
      </c>
      <c r="R78" s="58" t="str">
        <f t="shared" si="26"/>
        <v>building-energy-efficiency-standards.html</v>
      </c>
      <c r="S78"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0"/>
    </row>
    <row r="79" spans="1:21" s="5" customFormat="1" ht="103.25" x14ac:dyDescent="0.75">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156" t="str">
        <f>INDEX('Policy Characteristics'!J:J,MATCH($C79,'Policy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9" s="58" t="str">
        <f t="shared" si="26"/>
        <v>buildings-sector-main.html#eff-stds</v>
      </c>
      <c r="R79" s="58" t="str">
        <f t="shared" si="26"/>
        <v>building-energy-efficiency-standards.html</v>
      </c>
      <c r="S79"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0"/>
    </row>
    <row r="80" spans="1:21" s="5" customFormat="1" ht="103.25" x14ac:dyDescent="0.75">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156" t="str">
        <f>INDEX('Policy Characteristics'!J:J,MATCH($C80,'Policy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0" s="58" t="str">
        <f t="shared" si="26"/>
        <v>buildings-sector-main.html#eff-stds</v>
      </c>
      <c r="R80" s="58" t="str">
        <f t="shared" si="26"/>
        <v>building-energy-efficiency-standards.html</v>
      </c>
      <c r="S80"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0"/>
    </row>
    <row r="81" spans="1:21" s="5" customFormat="1" ht="103.25" x14ac:dyDescent="0.75">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156" t="str">
        <f>INDEX('Policy Characteristics'!J:J,MATCH($C81,'Policy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1" s="58" t="str">
        <f t="shared" si="26"/>
        <v>buildings-sector-main.html#eff-stds</v>
      </c>
      <c r="R81" s="58" t="str">
        <f t="shared" si="26"/>
        <v>building-energy-efficiency-standards.html</v>
      </c>
      <c r="S81"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0"/>
    </row>
    <row r="82" spans="1:21" s="5" customFormat="1" ht="103.25" x14ac:dyDescent="0.75">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156" t="str">
        <f>INDEX('Policy Characteristics'!J:J,MATCH($C82,'Policy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2" s="58" t="str">
        <f t="shared" si="26"/>
        <v>buildings-sector-main.html#eff-stds</v>
      </c>
      <c r="R82" s="58" t="str">
        <f t="shared" si="26"/>
        <v>building-energy-efficiency-standards.html</v>
      </c>
      <c r="S8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0"/>
    </row>
    <row r="83" spans="1:21" s="5" customFormat="1" ht="103.25" x14ac:dyDescent="0.75">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156" t="str">
        <f>INDEX('Policy Characteristics'!J:J,MATCH($C83,'Policy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3" s="58" t="str">
        <f t="shared" si="26"/>
        <v>buildings-sector-main.html#eff-stds</v>
      </c>
      <c r="R83" s="58" t="str">
        <f t="shared" si="26"/>
        <v>building-energy-efficiency-standards.html</v>
      </c>
      <c r="S83"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0"/>
    </row>
    <row r="84" spans="1:21" s="5" customFormat="1" ht="103.25" x14ac:dyDescent="0.75">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156" t="str">
        <f>INDEX('Policy Characteristics'!J:J,MATCH($C84,'Policy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4" s="58" t="str">
        <f t="shared" si="26"/>
        <v>buildings-sector-main.html#eff-stds</v>
      </c>
      <c r="R84" s="58" t="str">
        <f t="shared" si="26"/>
        <v>building-energy-efficiency-standards.html</v>
      </c>
      <c r="S84"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0"/>
    </row>
    <row r="85" spans="1:21" s="5" customFormat="1" ht="103.25" x14ac:dyDescent="0.75">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156" t="str">
        <f>INDEX('Policy Characteristics'!J:J,MATCH($C85,'Policy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5" s="58" t="str">
        <f t="shared" si="26"/>
        <v>buildings-sector-main.html#eff-stds</v>
      </c>
      <c r="R85" s="58" t="str">
        <f t="shared" si="26"/>
        <v>building-energy-efficiency-standards.html</v>
      </c>
      <c r="S85"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0"/>
    </row>
    <row r="86" spans="1:21" s="5" customFormat="1" ht="103.25" x14ac:dyDescent="0.75">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156" t="str">
        <f>INDEX('Policy Characteristics'!J:J,MATCH($C86,'Policy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6" s="58" t="str">
        <f t="shared" si="26"/>
        <v>buildings-sector-main.html#eff-stds</v>
      </c>
      <c r="R86" s="58" t="str">
        <f t="shared" si="26"/>
        <v>building-energy-efficiency-standards.html</v>
      </c>
      <c r="S86"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0"/>
    </row>
    <row r="87" spans="1:21" s="5" customFormat="1" ht="103.25" x14ac:dyDescent="0.75">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156" t="str">
        <f>INDEX('Policy Characteristics'!J:J,MATCH($C87,'Policy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7" s="58" t="str">
        <f t="shared" si="26"/>
        <v>buildings-sector-main.html#eff-stds</v>
      </c>
      <c r="R87" s="58" t="str">
        <f t="shared" si="26"/>
        <v>building-energy-efficiency-standards.html</v>
      </c>
      <c r="S87"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0"/>
    </row>
    <row r="88" spans="1:21" s="5" customFormat="1" ht="103.25" x14ac:dyDescent="0.75">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156" t="str">
        <f>INDEX('Policy Characteristics'!J:J,MATCH($C88,'Policy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8" s="58" t="str">
        <f t="shared" si="26"/>
        <v>buildings-sector-main.html#eff-stds</v>
      </c>
      <c r="R88" s="58" t="str">
        <f t="shared" si="26"/>
        <v>building-energy-efficiency-standards.html</v>
      </c>
      <c r="S88"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0"/>
    </row>
    <row r="89" spans="1:21" s="5" customFormat="1" ht="103.25" x14ac:dyDescent="0.75">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156" t="str">
        <f>INDEX('Policy Characteristics'!J:J,MATCH($C89,'Policy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9" s="58" t="str">
        <f t="shared" si="26"/>
        <v>buildings-sector-main.html#eff-stds</v>
      </c>
      <c r="R89" s="58" t="str">
        <f t="shared" si="26"/>
        <v>building-energy-efficiency-standards.html</v>
      </c>
      <c r="S89"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0"/>
    </row>
    <row r="90" spans="1:21" s="5" customFormat="1" ht="103.25" x14ac:dyDescent="0.75">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156" t="str">
        <f>INDEX('Policy Characteristics'!J:J,MATCH($C90,'Policy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0" s="58" t="str">
        <f t="shared" si="26"/>
        <v>buildings-sector-main.html#eff-stds</v>
      </c>
      <c r="R90" s="58" t="str">
        <f t="shared" si="26"/>
        <v>building-energy-efficiency-standards.html</v>
      </c>
      <c r="S90"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0"/>
    </row>
    <row r="91" spans="1:21" s="5" customFormat="1" ht="103.25" x14ac:dyDescent="0.75">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156" t="str">
        <f>INDEX('Policy Characteristics'!J:J,MATCH($C91,'Policy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1" s="58" t="str">
        <f t="shared" si="26"/>
        <v>buildings-sector-main.html#eff-stds</v>
      </c>
      <c r="R91" s="58" t="str">
        <f t="shared" si="26"/>
        <v>building-energy-efficiency-standards.html</v>
      </c>
      <c r="S91"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0"/>
    </row>
    <row r="92" spans="1:21" s="5" customFormat="1" ht="103.25" x14ac:dyDescent="0.75">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156" t="str">
        <f>INDEX('Policy Characteristics'!J:J,MATCH($C92,'Policy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2" s="58" t="str">
        <f t="shared" si="26"/>
        <v>buildings-sector-main.html#eff-stds</v>
      </c>
      <c r="R92" s="58" t="str">
        <f t="shared" si="26"/>
        <v>building-energy-efficiency-standards.html</v>
      </c>
      <c r="S9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0"/>
    </row>
    <row r="93" spans="1:21" s="5" customFormat="1" ht="103.25" x14ac:dyDescent="0.75">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156" t="str">
        <f>INDEX('Policy Characteristics'!J:J,MATCH($C93,'Policy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3" s="58" t="str">
        <f t="shared" ref="Q93:S93" si="32">Q$76</f>
        <v>buildings-sector-main.html#eff-stds</v>
      </c>
      <c r="R93" s="58" t="str">
        <f t="shared" si="32"/>
        <v>building-energy-efficiency-standards.html</v>
      </c>
      <c r="S93" s="88"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0"/>
    </row>
    <row r="94" spans="1:21" s="5" customFormat="1" ht="44.25" x14ac:dyDescent="0.75">
      <c r="A94" s="56" t="s">
        <v>85</v>
      </c>
      <c r="B94" s="56" t="s">
        <v>15</v>
      </c>
      <c r="C94" s="56" t="s">
        <v>7</v>
      </c>
      <c r="D94" s="56"/>
      <c r="E94" s="56"/>
      <c r="F94" s="56"/>
      <c r="G94" s="56"/>
      <c r="H94" s="57">
        <v>19</v>
      </c>
      <c r="I94" s="56" t="s">
        <v>54</v>
      </c>
      <c r="J94" s="100" t="s">
        <v>15</v>
      </c>
      <c r="K94" s="100" t="s">
        <v>721</v>
      </c>
      <c r="L94" s="68">
        <v>0</v>
      </c>
      <c r="M94" s="68">
        <v>1</v>
      </c>
      <c r="N94" s="68">
        <v>1</v>
      </c>
      <c r="O94" s="56" t="s">
        <v>36</v>
      </c>
      <c r="P94" s="156"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v>
      </c>
      <c r="Q94" s="56" t="s">
        <v>251</v>
      </c>
      <c r="R94" s="11" t="s">
        <v>252</v>
      </c>
      <c r="S94" s="89" t="s">
        <v>88</v>
      </c>
      <c r="T94" s="58"/>
      <c r="U94" s="110"/>
    </row>
    <row r="95" spans="1:21" s="5" customFormat="1" ht="103.25" x14ac:dyDescent="0.75">
      <c r="A95" s="56" t="s">
        <v>85</v>
      </c>
      <c r="B95" s="56" t="s">
        <v>326</v>
      </c>
      <c r="C95" s="56" t="s">
        <v>378</v>
      </c>
      <c r="D95" s="56"/>
      <c r="E95" s="56"/>
      <c r="F95" s="56"/>
      <c r="G95" s="56"/>
      <c r="H95" s="57">
        <v>146</v>
      </c>
      <c r="I95" s="56" t="s">
        <v>54</v>
      </c>
      <c r="J95" s="57" t="s">
        <v>451</v>
      </c>
      <c r="K95" s="100" t="s">
        <v>720</v>
      </c>
      <c r="L95" s="68">
        <v>0</v>
      </c>
      <c r="M95" s="63">
        <f>ROUND(MaxBoundCalculations!B172,2)</f>
        <v>0.24</v>
      </c>
      <c r="N95" s="70">
        <v>5.0000000000000001E-3</v>
      </c>
      <c r="O95" s="56" t="s">
        <v>327</v>
      </c>
      <c r="P95" s="156" t="str">
        <f>INDEX('Policy Characteristics'!J:J,MATCH($C95,'Policy Characteristics'!$C:$C,0))</f>
        <v>**Description:** This policy requires at least the specified percentage of total retail electricity demand to be generated by residential and commercial buildings' distributed solar systems (typically rooftop PV).</v>
      </c>
      <c r="Q95" s="56" t="s">
        <v>328</v>
      </c>
      <c r="R95" s="11" t="s">
        <v>329</v>
      </c>
      <c r="S95" s="89" t="s">
        <v>383</v>
      </c>
      <c r="T95" s="11" t="s">
        <v>506</v>
      </c>
      <c r="U95" s="110"/>
    </row>
    <row r="96" spans="1:21" s="5" customFormat="1" ht="59" x14ac:dyDescent="0.75">
      <c r="A96" s="56" t="s">
        <v>85</v>
      </c>
      <c r="B96" s="56" t="s">
        <v>330</v>
      </c>
      <c r="C96" s="56" t="s">
        <v>333</v>
      </c>
      <c r="D96" s="56"/>
      <c r="E96" s="56"/>
      <c r="F96" s="56"/>
      <c r="G96" s="56"/>
      <c r="H96" s="57">
        <v>147</v>
      </c>
      <c r="I96" s="56" t="s">
        <v>54</v>
      </c>
      <c r="J96" s="57" t="s">
        <v>451</v>
      </c>
      <c r="K96" s="100" t="s">
        <v>719</v>
      </c>
      <c r="L96" s="68">
        <v>0</v>
      </c>
      <c r="M96" s="62">
        <v>0.5</v>
      </c>
      <c r="N96" s="63">
        <v>0.01</v>
      </c>
      <c r="O96" s="56" t="s">
        <v>334</v>
      </c>
      <c r="P96" s="156" t="str">
        <f>INDEX('Policy Characteristics'!J:J,MATCH($C96,'Policy Characteristics'!$C:$C,0))</f>
        <v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v>
      </c>
      <c r="Q96" s="56" t="s">
        <v>331</v>
      </c>
      <c r="R96" s="11" t="s">
        <v>332</v>
      </c>
      <c r="S96" s="89" t="s">
        <v>384</v>
      </c>
      <c r="T96" s="58"/>
      <c r="U96" s="110"/>
    </row>
    <row r="97" spans="1:21" s="5" customFormat="1" ht="44.25" x14ac:dyDescent="0.75">
      <c r="A97" s="56" t="s">
        <v>85</v>
      </c>
      <c r="B97" s="56" t="s">
        <v>14</v>
      </c>
      <c r="C97" s="56" t="s">
        <v>146</v>
      </c>
      <c r="D97" s="56"/>
      <c r="E97" s="56"/>
      <c r="F97" s="56"/>
      <c r="G97" s="56"/>
      <c r="H97" s="57">
        <v>20</v>
      </c>
      <c r="I97" s="56" t="s">
        <v>54</v>
      </c>
      <c r="J97" s="100" t="s">
        <v>14</v>
      </c>
      <c r="K97" s="100" t="s">
        <v>718</v>
      </c>
      <c r="L97" s="68">
        <v>0</v>
      </c>
      <c r="M97" s="68">
        <v>1</v>
      </c>
      <c r="N97" s="68">
        <v>1</v>
      </c>
      <c r="O97" s="56" t="s">
        <v>36</v>
      </c>
      <c r="P97" s="156"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253</v>
      </c>
      <c r="R97" s="11" t="s">
        <v>254</v>
      </c>
      <c r="S97" s="89" t="s">
        <v>88</v>
      </c>
      <c r="T97" s="58"/>
      <c r="U97" s="110"/>
    </row>
    <row r="98" spans="1:21" s="5" customFormat="1" ht="221.25" x14ac:dyDescent="0.75">
      <c r="A98" s="56" t="s">
        <v>85</v>
      </c>
      <c r="B98" s="56" t="s">
        <v>17</v>
      </c>
      <c r="C98" s="56" t="s">
        <v>225</v>
      </c>
      <c r="D98" s="56" t="s">
        <v>134</v>
      </c>
      <c r="E98" s="56"/>
      <c r="F98" s="56" t="s">
        <v>140</v>
      </c>
      <c r="G98" s="56"/>
      <c r="H98" s="57">
        <v>21</v>
      </c>
      <c r="I98" s="56" t="s">
        <v>54</v>
      </c>
      <c r="J98" s="100" t="s">
        <v>17</v>
      </c>
      <c r="K98" s="100" t="s">
        <v>717</v>
      </c>
      <c r="L98" s="62">
        <v>0</v>
      </c>
      <c r="M98" s="71">
        <f>ROUND(MaxBoundCalculations!B167,3)</f>
        <v>3.4000000000000002E-2</v>
      </c>
      <c r="N98" s="71">
        <v>1E-3</v>
      </c>
      <c r="O98" s="56" t="s">
        <v>44</v>
      </c>
      <c r="P98" s="156"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255</v>
      </c>
      <c r="R98" s="11" t="s">
        <v>256</v>
      </c>
      <c r="S98" s="83" t="s">
        <v>197</v>
      </c>
      <c r="T98" s="11" t="s">
        <v>221</v>
      </c>
      <c r="U98" s="110"/>
    </row>
    <row r="99" spans="1:21" s="5" customFormat="1" ht="221.25" x14ac:dyDescent="0.75">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156"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255</v>
      </c>
      <c r="R99" s="11" t="s">
        <v>256</v>
      </c>
      <c r="S99" s="88" t="str">
        <f>S98</f>
        <v>Calculated from model data; see the relevant variable(s) in the InputData folder for source information.</v>
      </c>
      <c r="T99" s="58"/>
      <c r="U99" s="110"/>
    </row>
    <row r="100" spans="1:21" s="5" customFormat="1" ht="221.25" x14ac:dyDescent="0.75">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156"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255</v>
      </c>
      <c r="R100" s="11" t="s">
        <v>256</v>
      </c>
      <c r="S100" s="88" t="str">
        <f>S99</f>
        <v>Calculated from model data; see the relevant variable(s) in the InputData folder for source information.</v>
      </c>
      <c r="T100" s="58"/>
      <c r="U100" s="110"/>
    </row>
    <row r="101" spans="1:21" s="5" customFormat="1" ht="221.25" x14ac:dyDescent="0.75">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156"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255</v>
      </c>
      <c r="R101" s="11" t="s">
        <v>256</v>
      </c>
      <c r="S101" s="88" t="str">
        <f>S100</f>
        <v>Calculated from model data; see the relevant variable(s) in the InputData folder for source information.</v>
      </c>
      <c r="T101" s="58"/>
      <c r="U101" s="110"/>
    </row>
    <row r="102" spans="1:21" s="5" customFormat="1" ht="221.25" x14ac:dyDescent="0.75">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156"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255</v>
      </c>
      <c r="R102" s="11" t="s">
        <v>256</v>
      </c>
      <c r="S102" s="88" t="str">
        <f>S101</f>
        <v>Calculated from model data; see the relevant variable(s) in the InputData folder for source information.</v>
      </c>
      <c r="T102" s="58"/>
      <c r="U102" s="110"/>
    </row>
    <row r="103" spans="1:21" s="5" customFormat="1" ht="221.25" x14ac:dyDescent="0.75">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156"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255</v>
      </c>
      <c r="R103" s="11" t="s">
        <v>256</v>
      </c>
      <c r="S103" s="88" t="str">
        <f>S102</f>
        <v>Calculated from model data; see the relevant variable(s) in the InputData folder for source information.</v>
      </c>
      <c r="T103" s="58"/>
      <c r="U103" s="110"/>
    </row>
    <row r="104" spans="1:21" s="5" customFormat="1" ht="44.25" x14ac:dyDescent="0.75">
      <c r="A104" s="56" t="s">
        <v>85</v>
      </c>
      <c r="B104" s="56" t="s">
        <v>13</v>
      </c>
      <c r="C104" s="56" t="s">
        <v>6</v>
      </c>
      <c r="D104" s="56" t="s">
        <v>134</v>
      </c>
      <c r="E104" s="56"/>
      <c r="F104" s="56" t="s">
        <v>140</v>
      </c>
      <c r="G104" s="56"/>
      <c r="H104" s="57">
        <v>27</v>
      </c>
      <c r="I104" s="56" t="s">
        <v>54</v>
      </c>
      <c r="J104" s="100" t="s">
        <v>13</v>
      </c>
      <c r="K104" s="100" t="s">
        <v>716</v>
      </c>
      <c r="L104" s="68">
        <v>0</v>
      </c>
      <c r="M104" s="68">
        <v>1</v>
      </c>
      <c r="N104" s="68">
        <v>1</v>
      </c>
      <c r="O104" s="56" t="s">
        <v>36</v>
      </c>
      <c r="P104" s="156"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257</v>
      </c>
      <c r="R104" s="11" t="s">
        <v>258</v>
      </c>
      <c r="S104" s="89" t="s">
        <v>88</v>
      </c>
      <c r="T104" s="58"/>
      <c r="U104" s="110"/>
    </row>
    <row r="105" spans="1:21" s="5" customFormat="1" ht="44.25" x14ac:dyDescent="0.7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156"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257</v>
      </c>
      <c r="R105" s="11" t="s">
        <v>258</v>
      </c>
      <c r="S105" s="89" t="s">
        <v>88</v>
      </c>
      <c r="T105" s="58"/>
      <c r="U105" s="110"/>
    </row>
    <row r="106" spans="1:21" s="5" customFormat="1" ht="44.25" x14ac:dyDescent="0.75">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156"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8"/>
      <c r="T106" s="58"/>
      <c r="U106" s="110"/>
    </row>
    <row r="107" spans="1:21" s="5" customFormat="1" ht="44.25" x14ac:dyDescent="0.75">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156"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8"/>
      <c r="T107" s="58"/>
      <c r="U107" s="110"/>
    </row>
    <row r="108" spans="1:21" s="5" customFormat="1" ht="44.25" x14ac:dyDescent="0.75">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156"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257</v>
      </c>
      <c r="R108" s="11" t="s">
        <v>258</v>
      </c>
      <c r="S108" s="89" t="s">
        <v>88</v>
      </c>
      <c r="T108" s="58"/>
      <c r="U108" s="110"/>
    </row>
    <row r="109" spans="1:21" s="5" customFormat="1" ht="44.25" x14ac:dyDescent="0.75">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156"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8"/>
      <c r="T109" s="58"/>
      <c r="U109" s="110"/>
    </row>
    <row r="110" spans="1:21" s="3" customFormat="1" ht="29.5" x14ac:dyDescent="0.75">
      <c r="A110" s="11" t="s">
        <v>8</v>
      </c>
      <c r="B110" s="11" t="s">
        <v>423</v>
      </c>
      <c r="C110" s="11" t="s">
        <v>424</v>
      </c>
      <c r="D110" s="56" t="s">
        <v>565</v>
      </c>
      <c r="E110" s="56"/>
      <c r="F110" s="56" t="s">
        <v>564</v>
      </c>
      <c r="G110" s="11"/>
      <c r="H110" s="59">
        <v>167</v>
      </c>
      <c r="I110" s="11" t="s">
        <v>54</v>
      </c>
      <c r="J110" s="101" t="s">
        <v>423</v>
      </c>
      <c r="K110" s="100" t="s">
        <v>715</v>
      </c>
      <c r="L110" s="73">
        <v>0</v>
      </c>
      <c r="M110" s="73">
        <v>1</v>
      </c>
      <c r="N110" s="73">
        <v>1</v>
      </c>
      <c r="O110" s="11" t="s">
        <v>36</v>
      </c>
      <c r="P110" s="156" t="str">
        <f>INDEX('Policy Characteristics'!J:J,MATCH($C110,'Policy Characteristics'!$C:$C,0))</f>
        <v>**Description:** This policy prevents new capacity of the selected type(s) from being built or deployed.</v>
      </c>
      <c r="Q110" s="56" t="s">
        <v>425</v>
      </c>
      <c r="R110" s="11" t="s">
        <v>426</v>
      </c>
      <c r="S110" s="89"/>
      <c r="T110" s="11"/>
      <c r="U110" s="107"/>
    </row>
    <row r="111" spans="1:21" s="5" customFormat="1" ht="29.5" x14ac:dyDescent="0.75">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156" t="str">
        <f>INDEX('Policy Characteristics'!J:J,MATCH($C111,'Policy Characteristics'!$C:$C,0))</f>
        <v>**Description:** This policy prevents new capacity of the selected type(s) from being built or deployed.</v>
      </c>
      <c r="Q111" s="58" t="str">
        <f t="shared" si="41"/>
        <v>electricity-sector-main.html#ban</v>
      </c>
      <c r="R111" s="58" t="str">
        <f t="shared" si="41"/>
        <v>ban-new-capacity.html</v>
      </c>
      <c r="S111" s="88"/>
      <c r="T111" s="58"/>
      <c r="U111" s="110"/>
    </row>
    <row r="112" spans="1:21" s="5" customFormat="1" ht="29.5" x14ac:dyDescent="0.75">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156" t="str">
        <f>INDEX('Policy Characteristics'!J:J,MATCH($C112,'Policy Characteristics'!$C:$C,0))</f>
        <v>**Description:** This policy prevents new capacity of the selected type(s) from being built or deployed.</v>
      </c>
      <c r="Q112" s="58" t="str">
        <f t="shared" si="41"/>
        <v>electricity-sector-main.html#ban</v>
      </c>
      <c r="R112" s="58" t="str">
        <f t="shared" si="41"/>
        <v>ban-new-capacity.html</v>
      </c>
      <c r="S112" s="88"/>
      <c r="T112" s="58"/>
      <c r="U112" s="110"/>
    </row>
    <row r="113" spans="1:21" s="5" customFormat="1" ht="29.5" x14ac:dyDescent="0.75">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156" t="str">
        <f>INDEX('Policy Characteristics'!J:J,MATCH($C113,'Policy Characteristics'!$C:$C,0))</f>
        <v>**Description:** This policy prevents new capacity of the selected type(s) from being built or deployed.</v>
      </c>
      <c r="Q113" s="58" t="str">
        <f t="shared" si="41"/>
        <v>electricity-sector-main.html#ban</v>
      </c>
      <c r="R113" s="58" t="str">
        <f t="shared" si="41"/>
        <v>ban-new-capacity.html</v>
      </c>
      <c r="S113" s="88"/>
      <c r="T113" s="58"/>
      <c r="U113" s="110"/>
    </row>
    <row r="114" spans="1:21" s="5" customFormat="1" ht="29.5" x14ac:dyDescent="0.75">
      <c r="A114" s="58" t="str">
        <f t="shared" si="42"/>
        <v>Electricity Supply</v>
      </c>
      <c r="B114" s="58" t="str">
        <f t="shared" si="39"/>
        <v>Ban New Power Plants</v>
      </c>
      <c r="C114" s="58" t="str">
        <f t="shared" si="39"/>
        <v>Boolean Ban New Power Plants</v>
      </c>
      <c r="D114" s="11" t="s">
        <v>566</v>
      </c>
      <c r="E114" s="56"/>
      <c r="F114" s="11" t="s">
        <v>572</v>
      </c>
      <c r="G114" s="56"/>
      <c r="H114" s="57"/>
      <c r="I114" s="56" t="s">
        <v>55</v>
      </c>
      <c r="J114" s="78" t="str">
        <f t="shared" si="40"/>
        <v>Ban New Power Plants</v>
      </c>
      <c r="K114" s="69" t="str">
        <f t="shared" si="41"/>
        <v>elec ban new power plants</v>
      </c>
      <c r="L114" s="68"/>
      <c r="M114" s="68"/>
      <c r="N114" s="68"/>
      <c r="O114" s="56"/>
      <c r="P114" s="156" t="str">
        <f>INDEX('Policy Characteristics'!J:J,MATCH($C114,'Policy Characteristics'!$C:$C,0))</f>
        <v>**Description:** This policy prevents new capacity of the selected type(s) from being built or deployed.</v>
      </c>
      <c r="Q114" s="58"/>
      <c r="R114" s="11"/>
      <c r="S114" s="88"/>
      <c r="T114" s="58"/>
      <c r="U114" s="110"/>
    </row>
    <row r="115" spans="1:21" s="5" customFormat="1" ht="29.5" x14ac:dyDescent="0.75">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156" t="str">
        <f>INDEX('Policy Characteristics'!J:J,MATCH($C115,'Policy Characteristics'!$C:$C,0))</f>
        <v>**Description:** This policy prevents new capacity of the selected type(s) from being built or deployed.</v>
      </c>
      <c r="Q115" s="58"/>
      <c r="R115" s="11"/>
      <c r="S115" s="88"/>
      <c r="T115" s="58"/>
      <c r="U115" s="110"/>
    </row>
    <row r="116" spans="1:21" s="5" customFormat="1" ht="29.5" x14ac:dyDescent="0.75">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156" t="str">
        <f>INDEX('Policy Characteristics'!J:J,MATCH($C116,'Policy Characteristics'!$C:$C,0))</f>
        <v>**Description:** This policy prevents new capacity of the selected type(s) from being built or deployed.</v>
      </c>
      <c r="Q116" s="58"/>
      <c r="R116" s="11"/>
      <c r="S116" s="88"/>
      <c r="T116" s="58"/>
      <c r="U116" s="110"/>
    </row>
    <row r="117" spans="1:21" s="5" customFormat="1" ht="29.5" x14ac:dyDescent="0.75">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156" t="str">
        <f>INDEX('Policy Characteristics'!J:J,MATCH($C117,'Policy Characteristics'!$C:$C,0))</f>
        <v>**Description:** This policy prevents new capacity of the selected type(s) from being built or deployed.</v>
      </c>
      <c r="Q117" s="58"/>
      <c r="R117" s="11"/>
      <c r="S117" s="88"/>
      <c r="T117" s="58"/>
      <c r="U117" s="110"/>
    </row>
    <row r="118" spans="1:21" s="5" customFormat="1" ht="29.5" x14ac:dyDescent="0.75">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156" t="str">
        <f>INDEX('Policy Characteristics'!J:J,MATCH($C118,'Policy Characteristics'!$C:$C,0))</f>
        <v>**Description:** This policy prevents new capacity of the selected type(s) from being built or deployed.</v>
      </c>
      <c r="Q118" s="58"/>
      <c r="R118" s="11"/>
      <c r="S118" s="88"/>
      <c r="T118" s="58"/>
      <c r="U118" s="110"/>
    </row>
    <row r="119" spans="1:21" s="5" customFormat="1" ht="29.5" x14ac:dyDescent="0.75">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156" t="str">
        <f>INDEX('Policy Characteristics'!J:J,MATCH($C119,'Policy Characteristics'!$C:$C,0))</f>
        <v>**Description:** This policy prevents new capacity of the selected type(s) from being built or deployed.</v>
      </c>
      <c r="Q119" s="58"/>
      <c r="R119" s="11"/>
      <c r="S119" s="88"/>
      <c r="T119" s="58"/>
      <c r="U119" s="110"/>
    </row>
    <row r="120" spans="1:21" s="5" customFormat="1" ht="29.5" x14ac:dyDescent="0.75">
      <c r="A120" s="58" t="str">
        <f t="shared" si="42"/>
        <v>Electricity Supply</v>
      </c>
      <c r="B120" s="58" t="str">
        <f t="shared" si="39"/>
        <v>Ban New Power Plants</v>
      </c>
      <c r="C120" s="58" t="str">
        <f t="shared" si="39"/>
        <v>Boolean Ban New Power Plants</v>
      </c>
      <c r="D120" s="11" t="s">
        <v>562</v>
      </c>
      <c r="E120" s="56"/>
      <c r="F120" s="11" t="s">
        <v>561</v>
      </c>
      <c r="G120" s="56"/>
      <c r="H120" s="57">
        <v>206</v>
      </c>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156" t="str">
        <f>INDEX('Policy Characteristics'!J:J,MATCH($C120,'Policy Characteristics'!$C:$C,0))</f>
        <v>**Description:** This policy prevents new capacity of the selected type(s) from being built or deployed.</v>
      </c>
      <c r="Q120" s="58" t="str">
        <f t="shared" ref="Q120:R120" si="44">Q$110</f>
        <v>electricity-sector-main.html#ban</v>
      </c>
      <c r="R120" s="58" t="str">
        <f t="shared" si="44"/>
        <v>ban-new-capacity.html</v>
      </c>
      <c r="S120" s="88"/>
      <c r="T120" s="58"/>
      <c r="U120" s="110"/>
    </row>
    <row r="121" spans="1:21" s="5" customFormat="1" ht="29.5" x14ac:dyDescent="0.75">
      <c r="A121" s="58" t="str">
        <f t="shared" si="42"/>
        <v>Electricity Supply</v>
      </c>
      <c r="B121" s="58" t="str">
        <f t="shared" si="42"/>
        <v>Ban New Power Plants</v>
      </c>
      <c r="C121" s="58" t="str">
        <f t="shared" si="42"/>
        <v>Boolean Ban New Power Plants</v>
      </c>
      <c r="D121" s="11" t="s">
        <v>574</v>
      </c>
      <c r="E121" s="56"/>
      <c r="F121" s="11" t="s">
        <v>575</v>
      </c>
      <c r="G121" s="56"/>
      <c r="H121" s="57"/>
      <c r="I121" s="56" t="s">
        <v>55</v>
      </c>
      <c r="J121" s="78" t="str">
        <f t="shared" si="40"/>
        <v>Ban New Power Plants</v>
      </c>
      <c r="K121" s="69" t="str">
        <f t="shared" si="41"/>
        <v>elec ban new power plants</v>
      </c>
      <c r="L121" s="67"/>
      <c r="M121" s="67"/>
      <c r="N121" s="67"/>
      <c r="O121" s="58"/>
      <c r="P121" s="156" t="str">
        <f>INDEX('Policy Characteristics'!J:J,MATCH($C121,'Policy Characteristics'!$C:$C,0))</f>
        <v>**Description:** This policy prevents new capacity of the selected type(s) from being built or deployed.</v>
      </c>
      <c r="Q121" s="58"/>
      <c r="R121" s="11"/>
      <c r="S121" s="88"/>
      <c r="T121" s="58"/>
      <c r="U121" s="110"/>
    </row>
    <row r="122" spans="1:21" s="3" customFormat="1" ht="44.25" x14ac:dyDescent="0.75">
      <c r="A122" s="11" t="s">
        <v>8</v>
      </c>
      <c r="B122" s="11" t="s">
        <v>335</v>
      </c>
      <c r="C122" s="11" t="s">
        <v>338</v>
      </c>
      <c r="D122" s="11"/>
      <c r="E122" s="11"/>
      <c r="F122" s="11"/>
      <c r="G122" s="11"/>
      <c r="H122" s="59">
        <v>148</v>
      </c>
      <c r="I122" s="56" t="s">
        <v>54</v>
      </c>
      <c r="J122" s="101" t="s">
        <v>452</v>
      </c>
      <c r="K122" s="100" t="s">
        <v>714</v>
      </c>
      <c r="L122" s="66">
        <v>-0.5</v>
      </c>
      <c r="M122" s="66">
        <v>1</v>
      </c>
      <c r="N122" s="66">
        <v>0.02</v>
      </c>
      <c r="O122" s="11" t="s">
        <v>339</v>
      </c>
      <c r="P122" s="156" t="str">
        <f>INDEX('Policy Characteristics'!J:J,MATCH($C122,'Policy Characteristics'!$C:$C,0))</f>
        <v>**Description:** This policy increases or decreases the amount of electricity exported from Mexico to the United States.  It does not cause the construction or removal of transmission lines linking these countries. // **Guidance for setting values:** From 2010 to 2016 electricity exports have grown at 6% p.a. from 22 to 31 PJ.</v>
      </c>
      <c r="Q122" s="56" t="s">
        <v>341</v>
      </c>
      <c r="R122" s="11" t="s">
        <v>343</v>
      </c>
      <c r="S122" s="89" t="s">
        <v>385</v>
      </c>
      <c r="T122" s="11"/>
      <c r="U122" s="107" t="s">
        <v>917</v>
      </c>
    </row>
    <row r="123" spans="1:21" s="3" customFormat="1" ht="59" x14ac:dyDescent="0.75">
      <c r="A123" s="11" t="s">
        <v>8</v>
      </c>
      <c r="B123" s="11" t="s">
        <v>336</v>
      </c>
      <c r="C123" s="11" t="s">
        <v>337</v>
      </c>
      <c r="D123" s="11"/>
      <c r="E123" s="11"/>
      <c r="F123" s="11"/>
      <c r="G123" s="11"/>
      <c r="H123" s="59">
        <v>149</v>
      </c>
      <c r="I123" s="56" t="s">
        <v>54</v>
      </c>
      <c r="J123" s="101" t="s">
        <v>452</v>
      </c>
      <c r="K123" s="100" t="s">
        <v>713</v>
      </c>
      <c r="L123" s="66">
        <v>-0.5</v>
      </c>
      <c r="M123" s="66">
        <v>1</v>
      </c>
      <c r="N123" s="66">
        <v>0.02</v>
      </c>
      <c r="O123" s="11" t="s">
        <v>340</v>
      </c>
      <c r="P123" s="156" t="str">
        <f>INDEX('Policy Characteristics'!J:J,MATCH($C123,'Policy Characteristics'!$C:$C,0))</f>
        <v>**Description:** This policy increases or decreases the amount of electricity imported to Mexico from the United States.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v>
      </c>
      <c r="Q123" s="56" t="s">
        <v>342</v>
      </c>
      <c r="R123" s="11" t="s">
        <v>343</v>
      </c>
      <c r="S123" s="89" t="s">
        <v>385</v>
      </c>
      <c r="T123" s="11"/>
      <c r="U123" s="107" t="s">
        <v>936</v>
      </c>
    </row>
    <row r="124" spans="1:21" ht="44.25" x14ac:dyDescent="0.75">
      <c r="A124" s="56" t="s">
        <v>8</v>
      </c>
      <c r="B124" s="56" t="s">
        <v>380</v>
      </c>
      <c r="C124" s="56" t="s">
        <v>379</v>
      </c>
      <c r="D124" s="56"/>
      <c r="E124" s="56"/>
      <c r="F124" s="56"/>
      <c r="G124" s="56"/>
      <c r="H124" s="57" t="s">
        <v>239</v>
      </c>
      <c r="I124" s="56" t="s">
        <v>55</v>
      </c>
      <c r="J124" s="100" t="s">
        <v>380</v>
      </c>
      <c r="K124" s="100" t="s">
        <v>712</v>
      </c>
      <c r="L124" s="68"/>
      <c r="M124" s="68"/>
      <c r="N124" s="68"/>
      <c r="O124" s="56"/>
      <c r="P124" s="156">
        <f>INDEX('Policy Characteristics'!J:J,MATCH($C124,'Policy Characteristics'!$C:$C,0))</f>
        <v>0</v>
      </c>
      <c r="Q124" s="56"/>
      <c r="R124" s="11"/>
      <c r="S124" s="83"/>
      <c r="T124" s="56"/>
      <c r="U124" s="109"/>
    </row>
    <row r="125" spans="1:21" ht="44.25" x14ac:dyDescent="0.75">
      <c r="A125" s="56" t="s">
        <v>8</v>
      </c>
      <c r="B125" s="56" t="s">
        <v>19</v>
      </c>
      <c r="C125" s="56" t="s">
        <v>34</v>
      </c>
      <c r="D125" s="56"/>
      <c r="E125" s="56"/>
      <c r="F125" s="56"/>
      <c r="G125" s="56"/>
      <c r="H125" s="57">
        <v>30</v>
      </c>
      <c r="I125" s="56" t="s">
        <v>54</v>
      </c>
      <c r="J125" s="100" t="s">
        <v>19</v>
      </c>
      <c r="K125" s="100" t="s">
        <v>711</v>
      </c>
      <c r="L125" s="62">
        <v>0</v>
      </c>
      <c r="M125" s="63">
        <v>1</v>
      </c>
      <c r="N125" s="63">
        <v>0.01</v>
      </c>
      <c r="O125" s="56" t="s">
        <v>42</v>
      </c>
      <c r="P125" s="156"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v>
      </c>
      <c r="Q125" s="56" t="s">
        <v>259</v>
      </c>
      <c r="R125" s="11" t="s">
        <v>260</v>
      </c>
      <c r="S125" s="83" t="s">
        <v>197</v>
      </c>
      <c r="T125" s="56"/>
      <c r="U125" s="109"/>
    </row>
    <row r="126" spans="1:21" ht="132.75" x14ac:dyDescent="0.75">
      <c r="A126" s="56" t="s">
        <v>8</v>
      </c>
      <c r="B126" s="56" t="s">
        <v>148</v>
      </c>
      <c r="C126" s="56" t="s">
        <v>147</v>
      </c>
      <c r="D126" s="56" t="s">
        <v>565</v>
      </c>
      <c r="E126" s="56"/>
      <c r="F126" s="56" t="s">
        <v>564</v>
      </c>
      <c r="G126" s="56"/>
      <c r="H126" s="57">
        <v>31</v>
      </c>
      <c r="I126" s="56" t="s">
        <v>54</v>
      </c>
      <c r="J126" s="100" t="s">
        <v>148</v>
      </c>
      <c r="K126" s="100" t="s">
        <v>710</v>
      </c>
      <c r="L126" s="74">
        <v>0</v>
      </c>
      <c r="M126" s="74">
        <v>2000</v>
      </c>
      <c r="N126" s="74">
        <v>250</v>
      </c>
      <c r="O126" s="56" t="s">
        <v>237</v>
      </c>
      <c r="P126" s="156" t="str">
        <f>INDEX('Policy Characteristics'!J:J,MATCH($C126,'Policy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6" s="56" t="s">
        <v>261</v>
      </c>
      <c r="R126" s="11" t="s">
        <v>262</v>
      </c>
      <c r="S126" s="83" t="s">
        <v>191</v>
      </c>
      <c r="T126" s="56" t="s">
        <v>238</v>
      </c>
      <c r="U126" s="107" t="s">
        <v>937</v>
      </c>
    </row>
    <row r="127" spans="1:21" ht="59" x14ac:dyDescent="0.7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156" t="str">
        <f>INDEX('Policy Characteristics'!J:J,MATCH($C127,'Policy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7" s="56"/>
      <c r="R127" s="11"/>
      <c r="S127" s="83"/>
      <c r="T127" s="56"/>
      <c r="U127" s="109"/>
    </row>
    <row r="128" spans="1:21" ht="59" x14ac:dyDescent="0.7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156" t="str">
        <f>INDEX('Policy Characteristics'!J:J,MATCH($C128,'Policy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8" s="56" t="s">
        <v>261</v>
      </c>
      <c r="R128" s="11" t="s">
        <v>262</v>
      </c>
      <c r="S128" s="83" t="s">
        <v>197</v>
      </c>
      <c r="T128" s="56"/>
      <c r="U128" s="107" t="s">
        <v>937</v>
      </c>
    </row>
    <row r="129" spans="1:21" ht="59" x14ac:dyDescent="0.7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156" t="str">
        <f>INDEX('Policy Characteristics'!J:J,MATCH($C129,'Policy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9" s="56"/>
      <c r="R129" s="11"/>
      <c r="S129" s="83"/>
      <c r="T129" s="56"/>
      <c r="U129" s="109"/>
    </row>
    <row r="130" spans="1:21" ht="59" x14ac:dyDescent="0.75">
      <c r="A130" s="58" t="str">
        <f t="shared" si="45"/>
        <v>Electricity Supply</v>
      </c>
      <c r="B130" s="58" t="str">
        <f t="shared" si="45"/>
        <v>Early Retirement of Power Plants</v>
      </c>
      <c r="C130" s="58" t="str">
        <f t="shared" si="45"/>
        <v>Annual Additional Capacity Retired due to Early Retirement Policy</v>
      </c>
      <c r="D130" s="11" t="s">
        <v>566</v>
      </c>
      <c r="E130" s="56"/>
      <c r="F130" s="11" t="s">
        <v>572</v>
      </c>
      <c r="G130" s="56"/>
      <c r="H130" s="57" t="s">
        <v>239</v>
      </c>
      <c r="I130" s="56" t="s">
        <v>55</v>
      </c>
      <c r="J130" s="78" t="str">
        <f t="shared" si="46"/>
        <v>Early Retirement of Power Plants</v>
      </c>
      <c r="K130" s="69" t="str">
        <f t="shared" si="46"/>
        <v>elec early retirement</v>
      </c>
      <c r="L130" s="74"/>
      <c r="M130" s="74"/>
      <c r="N130" s="74"/>
      <c r="O130" s="56"/>
      <c r="P130" s="156" t="str">
        <f>INDEX('Policy Characteristics'!J:J,MATCH($C130,'Policy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0" s="56"/>
      <c r="R130" s="11"/>
      <c r="S130" s="83"/>
      <c r="T130" s="56"/>
      <c r="U130" s="109"/>
    </row>
    <row r="131" spans="1:21" ht="59" x14ac:dyDescent="0.7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156" t="str">
        <f>INDEX('Policy Characteristics'!J:J,MATCH($C131,'Policy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1" s="56"/>
      <c r="R131" s="11"/>
      <c r="S131" s="83"/>
      <c r="T131" s="56"/>
      <c r="U131" s="109"/>
    </row>
    <row r="132" spans="1:21" ht="59" x14ac:dyDescent="0.7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156" t="str">
        <f>INDEX('Policy Characteristics'!J:J,MATCH($C132,'Policy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2" s="56"/>
      <c r="R132" s="11"/>
      <c r="S132" s="83"/>
      <c r="T132" s="56"/>
      <c r="U132" s="109"/>
    </row>
    <row r="133" spans="1:21" ht="59" x14ac:dyDescent="0.7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156" t="str">
        <f>INDEX('Policy Characteristics'!J:J,MATCH($C133,'Policy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3" s="56"/>
      <c r="R133" s="11"/>
      <c r="S133" s="83"/>
      <c r="T133" s="56"/>
      <c r="U133" s="109"/>
    </row>
    <row r="134" spans="1:21" ht="59" x14ac:dyDescent="0.7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156" t="str">
        <f>INDEX('Policy Characteristics'!J:J,MATCH($C134,'Policy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4" s="56"/>
      <c r="R134" s="11"/>
      <c r="S134" s="83"/>
      <c r="T134" s="56"/>
      <c r="U134" s="109"/>
    </row>
    <row r="135" spans="1:21" ht="59" x14ac:dyDescent="0.7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156" t="str">
        <f>INDEX('Policy Characteristics'!J:J,MATCH($C135,'Policy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5" s="56"/>
      <c r="R135" s="11"/>
      <c r="S135" s="83"/>
      <c r="T135" s="56"/>
      <c r="U135" s="109"/>
    </row>
    <row r="136" spans="1:21" ht="59" x14ac:dyDescent="0.75">
      <c r="A136" s="58" t="str">
        <f t="shared" si="45"/>
        <v>Electricity Supply</v>
      </c>
      <c r="B136" s="58" t="str">
        <f t="shared" si="45"/>
        <v>Early Retirement of Power Plants</v>
      </c>
      <c r="C136" s="58" t="str">
        <f t="shared" si="45"/>
        <v>Annual Additional Capacity Retired due to Early Retirement Policy</v>
      </c>
      <c r="D136" s="11" t="s">
        <v>562</v>
      </c>
      <c r="E136" s="56"/>
      <c r="F136" s="11" t="s">
        <v>561</v>
      </c>
      <c r="G136" s="56"/>
      <c r="H136" s="57"/>
      <c r="I136" s="56" t="s">
        <v>55</v>
      </c>
      <c r="J136" s="78" t="str">
        <f t="shared" si="46"/>
        <v>Early Retirement of Power Plants</v>
      </c>
      <c r="K136" s="69" t="str">
        <f t="shared" si="46"/>
        <v>elec early retirement</v>
      </c>
      <c r="L136" s="67"/>
      <c r="M136" s="67"/>
      <c r="N136" s="67"/>
      <c r="O136" s="58"/>
      <c r="P136" s="156" t="str">
        <f>INDEX('Policy Characteristics'!J:J,MATCH($C136,'Policy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6" s="56"/>
      <c r="R136" s="11"/>
      <c r="S136" s="83"/>
      <c r="T136" s="56"/>
      <c r="U136" s="109"/>
    </row>
    <row r="137" spans="1:21" ht="59" x14ac:dyDescent="0.75">
      <c r="A137" s="58" t="str">
        <f t="shared" si="45"/>
        <v>Electricity Supply</v>
      </c>
      <c r="B137" s="58" t="str">
        <f t="shared" si="45"/>
        <v>Early Retirement of Power Plants</v>
      </c>
      <c r="C137" s="58" t="str">
        <f t="shared" si="45"/>
        <v>Annual Additional Capacity Retired due to Early Retirement Policy</v>
      </c>
      <c r="D137" s="11" t="s">
        <v>574</v>
      </c>
      <c r="E137" s="56"/>
      <c r="F137" s="11" t="s">
        <v>575</v>
      </c>
      <c r="G137" s="56"/>
      <c r="H137" s="57"/>
      <c r="I137" s="56" t="s">
        <v>55</v>
      </c>
      <c r="J137" s="78" t="str">
        <f t="shared" si="46"/>
        <v>Early Retirement of Power Plants</v>
      </c>
      <c r="K137" s="69" t="str">
        <f t="shared" si="46"/>
        <v>elec early retirement</v>
      </c>
      <c r="L137" s="67"/>
      <c r="M137" s="67"/>
      <c r="N137" s="67"/>
      <c r="O137" s="58"/>
      <c r="P137" s="156" t="str">
        <f>INDEX('Policy Characteristics'!J:J,MATCH($C137,'Policy Characteristics'!$C:$C,0))</f>
        <v>**Description:** This policy causes the specified quantity of otherwise non-retiring coal capacity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7" s="56"/>
      <c r="R137" s="11"/>
      <c r="S137" s="83"/>
      <c r="T137" s="56"/>
      <c r="U137" s="109"/>
    </row>
    <row r="138" spans="1:21" ht="88.5" x14ac:dyDescent="0.75">
      <c r="A138" s="56" t="s">
        <v>8</v>
      </c>
      <c r="B138" s="56" t="s">
        <v>21</v>
      </c>
      <c r="C138" s="56" t="s">
        <v>396</v>
      </c>
      <c r="D138" s="56"/>
      <c r="E138" s="56"/>
      <c r="F138" s="56"/>
      <c r="G138" s="56"/>
      <c r="H138" s="57">
        <v>33</v>
      </c>
      <c r="I138" s="56" t="s">
        <v>54</v>
      </c>
      <c r="J138" s="100" t="s">
        <v>21</v>
      </c>
      <c r="K138" s="100" t="s">
        <v>709</v>
      </c>
      <c r="L138" s="62">
        <v>0</v>
      </c>
      <c r="M138" s="62">
        <v>0.16</v>
      </c>
      <c r="N138" s="71">
        <v>5.0000000000000001E-3</v>
      </c>
      <c r="O138" s="56" t="s">
        <v>37</v>
      </c>
      <c r="P138" s="156" t="str">
        <f>INDEX('Policy Characteristics'!J:J,MATCH($C138,'Policy Characteristics'!$C:$C,0))</f>
        <v>**Description:**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v>
      </c>
      <c r="Q138" s="56" t="s">
        <v>263</v>
      </c>
      <c r="R138" s="11" t="s">
        <v>264</v>
      </c>
      <c r="S138" s="83" t="s">
        <v>192</v>
      </c>
      <c r="T138" s="56" t="s">
        <v>192</v>
      </c>
      <c r="U138" s="109" t="s">
        <v>938</v>
      </c>
    </row>
    <row r="139" spans="1:21" ht="73.75" x14ac:dyDescent="0.75">
      <c r="A139" s="56" t="s">
        <v>8</v>
      </c>
      <c r="B139" s="56" t="s">
        <v>152</v>
      </c>
      <c r="C139" s="56" t="s">
        <v>349</v>
      </c>
      <c r="D139" s="56"/>
      <c r="E139" s="56"/>
      <c r="F139" s="56"/>
      <c r="G139" s="56"/>
      <c r="H139" s="57">
        <v>34</v>
      </c>
      <c r="I139" s="56" t="s">
        <v>54</v>
      </c>
      <c r="J139" s="100" t="s">
        <v>152</v>
      </c>
      <c r="K139" s="100" t="s">
        <v>708</v>
      </c>
      <c r="L139" s="62">
        <v>0</v>
      </c>
      <c r="M139" s="62">
        <f>ROUND(MaxBoundCalculations!B181,2)</f>
        <v>1.1299999999999999</v>
      </c>
      <c r="N139" s="62">
        <v>0.01</v>
      </c>
      <c r="O139" s="56" t="s">
        <v>153</v>
      </c>
      <c r="P139" s="156"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v>
      </c>
      <c r="Q139" s="56" t="s">
        <v>265</v>
      </c>
      <c r="R139" s="11" t="s">
        <v>266</v>
      </c>
      <c r="S139" s="83" t="s">
        <v>193</v>
      </c>
      <c r="T139" s="56" t="s">
        <v>511</v>
      </c>
      <c r="U139" s="109"/>
    </row>
    <row r="140" spans="1:21" s="5" customFormat="1" ht="29.5" x14ac:dyDescent="0.75">
      <c r="A140" s="56" t="s">
        <v>8</v>
      </c>
      <c r="B140" s="56" t="s">
        <v>73</v>
      </c>
      <c r="C140" s="56" t="s">
        <v>149</v>
      </c>
      <c r="D140" s="56"/>
      <c r="E140" s="56"/>
      <c r="F140" s="56"/>
      <c r="G140" s="56"/>
      <c r="H140" s="57" t="s">
        <v>239</v>
      </c>
      <c r="I140" s="56" t="s">
        <v>55</v>
      </c>
      <c r="J140" s="100" t="s">
        <v>73</v>
      </c>
      <c r="K140" s="100"/>
      <c r="L140" s="68"/>
      <c r="M140" s="68"/>
      <c r="N140" s="68"/>
      <c r="O140" s="56"/>
      <c r="P140" s="156">
        <f>INDEX('Policy Characteristics'!J:J,MATCH($C140,'Policy Characteristics'!$C:$C,0))</f>
        <v>0</v>
      </c>
      <c r="Q140" s="58"/>
      <c r="R140" s="11"/>
      <c r="S140" s="88"/>
      <c r="T140" s="58"/>
      <c r="U140" s="110"/>
    </row>
    <row r="141" spans="1:21" s="5" customFormat="1" ht="44.25" x14ac:dyDescent="0.75">
      <c r="A141" s="56" t="s">
        <v>8</v>
      </c>
      <c r="B141" s="56" t="s">
        <v>465</v>
      </c>
      <c r="C141" s="56" t="s">
        <v>466</v>
      </c>
      <c r="D141" s="56"/>
      <c r="E141" s="56"/>
      <c r="F141" s="56"/>
      <c r="G141" s="56"/>
      <c r="H141" s="57" t="s">
        <v>239</v>
      </c>
      <c r="I141" s="56" t="s">
        <v>55</v>
      </c>
      <c r="J141" s="100" t="s">
        <v>465</v>
      </c>
      <c r="K141" s="100" t="s">
        <v>707</v>
      </c>
      <c r="L141" s="68"/>
      <c r="M141" s="68"/>
      <c r="N141" s="68"/>
      <c r="O141" s="56"/>
      <c r="P141" s="156">
        <f>INDEX('Policy Characteristics'!J:J,MATCH($C141,'Policy Characteristics'!$C:$C,0))</f>
        <v>0</v>
      </c>
      <c r="Q141" s="58"/>
      <c r="R141" s="11"/>
      <c r="S141" s="88"/>
      <c r="T141" s="58"/>
      <c r="U141" s="110"/>
    </row>
    <row r="142" spans="1:21" s="5" customFormat="1" ht="88.5" x14ac:dyDescent="0.75">
      <c r="A142" s="56" t="s">
        <v>8</v>
      </c>
      <c r="B142" s="56" t="s">
        <v>662</v>
      </c>
      <c r="C142" s="56" t="s">
        <v>661</v>
      </c>
      <c r="D142" s="11"/>
      <c r="E142" s="58"/>
      <c r="F142" s="11"/>
      <c r="G142" s="58"/>
      <c r="H142" s="57">
        <v>35</v>
      </c>
      <c r="I142" s="11" t="s">
        <v>54</v>
      </c>
      <c r="J142" s="100" t="s">
        <v>663</v>
      </c>
      <c r="K142" s="100"/>
      <c r="L142" s="62">
        <v>0</v>
      </c>
      <c r="M142" s="68">
        <v>20</v>
      </c>
      <c r="N142" s="68">
        <v>1</v>
      </c>
      <c r="O142" s="11" t="s">
        <v>150</v>
      </c>
      <c r="P142" s="156"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267</v>
      </c>
      <c r="R142" s="11" t="s">
        <v>664</v>
      </c>
      <c r="S142" s="89" t="s">
        <v>194</v>
      </c>
      <c r="T142" s="11" t="s">
        <v>194</v>
      </c>
      <c r="U142" s="110"/>
    </row>
    <row r="143" spans="1:21" s="3" customFormat="1" ht="191.75" x14ac:dyDescent="0.75">
      <c r="A143" s="11" t="s">
        <v>8</v>
      </c>
      <c r="B143" s="11" t="s">
        <v>317</v>
      </c>
      <c r="C143" s="11" t="s">
        <v>318</v>
      </c>
      <c r="D143" s="11" t="s">
        <v>565</v>
      </c>
      <c r="E143" s="11" t="s">
        <v>319</v>
      </c>
      <c r="F143" s="56"/>
      <c r="G143" s="11"/>
      <c r="H143" s="59"/>
      <c r="I143" s="11" t="s">
        <v>55</v>
      </c>
      <c r="J143" s="101" t="s">
        <v>317</v>
      </c>
      <c r="K143" s="100" t="s">
        <v>706</v>
      </c>
      <c r="L143" s="66"/>
      <c r="M143" s="66"/>
      <c r="N143" s="66"/>
      <c r="O143" s="11"/>
      <c r="P143" s="156"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9"/>
      <c r="T143" s="11"/>
      <c r="U143" s="107"/>
    </row>
    <row r="144" spans="1:21" s="3" customFormat="1" ht="191.75" x14ac:dyDescent="0.75">
      <c r="A144" s="60" t="str">
        <f t="shared" ref="A144:C173" si="47">A$143</f>
        <v>Electricity Supply</v>
      </c>
      <c r="B144" s="60" t="str">
        <f t="shared" si="47"/>
        <v>Reduce Plant Downtime</v>
      </c>
      <c r="C144" s="60" t="str">
        <f t="shared" si="47"/>
        <v>Percentage Reduction in Plant Downtime</v>
      </c>
      <c r="D144" s="11" t="s">
        <v>565</v>
      </c>
      <c r="E144" s="11" t="s">
        <v>320</v>
      </c>
      <c r="F144" s="56"/>
      <c r="G144" s="11"/>
      <c r="H144" s="59"/>
      <c r="I144" s="11" t="s">
        <v>55</v>
      </c>
      <c r="J144" s="92" t="str">
        <f>J$143</f>
        <v>Reduce Plant Downtime</v>
      </c>
      <c r="K144" s="92" t="str">
        <f>K$143</f>
        <v>elec reduce plant downtime</v>
      </c>
      <c r="L144" s="66"/>
      <c r="M144" s="66"/>
      <c r="N144" s="66"/>
      <c r="O144" s="11"/>
      <c r="P144" s="156"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9"/>
      <c r="T144" s="11"/>
      <c r="U144" s="107"/>
    </row>
    <row r="145" spans="1:21" s="3" customFormat="1" ht="191.75" x14ac:dyDescent="0.75">
      <c r="A145" s="60" t="str">
        <f t="shared" si="47"/>
        <v>Electricity Supply</v>
      </c>
      <c r="B145" s="60" t="str">
        <f t="shared" si="47"/>
        <v>Reduce Plant Downtime</v>
      </c>
      <c r="C145" s="60" t="str">
        <f t="shared" si="47"/>
        <v>Percentage Reduction in Plant Downtime</v>
      </c>
      <c r="D145" s="11" t="s">
        <v>565</v>
      </c>
      <c r="E145" s="11" t="s">
        <v>321</v>
      </c>
      <c r="F145" s="56"/>
      <c r="G145" s="11"/>
      <c r="H145" s="59"/>
      <c r="I145" s="11" t="s">
        <v>55</v>
      </c>
      <c r="J145" s="92" t="str">
        <f t="shared" ref="J145:K177" si="48">J$143</f>
        <v>Reduce Plant Downtime</v>
      </c>
      <c r="K145" s="92" t="str">
        <f t="shared" si="48"/>
        <v>elec reduce plant downtime</v>
      </c>
      <c r="L145" s="73"/>
      <c r="M145" s="73"/>
      <c r="N145" s="73"/>
      <c r="O145" s="11"/>
      <c r="P145" s="156"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9"/>
      <c r="T145" s="11"/>
      <c r="U145" s="107"/>
    </row>
    <row r="146" spans="1:21" s="3" customFormat="1" ht="191.75" x14ac:dyDescent="0.75">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2" t="str">
        <f t="shared" si="48"/>
        <v>Reduce Plant Downtime</v>
      </c>
      <c r="K146" s="92" t="str">
        <f t="shared" si="48"/>
        <v>elec reduce plant downtime</v>
      </c>
      <c r="L146" s="66">
        <v>0</v>
      </c>
      <c r="M146" s="66">
        <v>0.6</v>
      </c>
      <c r="N146" s="66">
        <v>0.01</v>
      </c>
      <c r="O146" s="11" t="s">
        <v>322</v>
      </c>
      <c r="P146" s="156"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635</v>
      </c>
      <c r="R146" s="11" t="s">
        <v>323</v>
      </c>
      <c r="S146" s="89" t="s">
        <v>392</v>
      </c>
      <c r="T146" s="11"/>
      <c r="U146" s="107"/>
    </row>
    <row r="147" spans="1:21" s="3" customFormat="1" ht="191.75" x14ac:dyDescent="0.75">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2" t="str">
        <f t="shared" si="48"/>
        <v>Reduce Plant Downtime</v>
      </c>
      <c r="K147" s="92" t="str">
        <f t="shared" si="48"/>
        <v>elec reduce plant downtime</v>
      </c>
      <c r="L147" s="66"/>
      <c r="M147" s="66"/>
      <c r="N147" s="66"/>
      <c r="O147" s="11"/>
      <c r="P147" s="156"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9"/>
      <c r="T147" s="11"/>
      <c r="U147" s="107"/>
    </row>
    <row r="148" spans="1:21" s="3" customFormat="1" ht="191.75" x14ac:dyDescent="0.75">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2" t="str">
        <f t="shared" si="48"/>
        <v>Reduce Plant Downtime</v>
      </c>
      <c r="K148" s="92" t="str">
        <f t="shared" si="48"/>
        <v>elec reduce plant downtime</v>
      </c>
      <c r="L148" s="73"/>
      <c r="M148" s="73"/>
      <c r="N148" s="73"/>
      <c r="O148" s="11"/>
      <c r="P148" s="156"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9"/>
      <c r="T148" s="11"/>
      <c r="U148" s="107"/>
    </row>
    <row r="149" spans="1:21" s="3" customFormat="1" ht="191.75" x14ac:dyDescent="0.75">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2" t="str">
        <f t="shared" si="48"/>
        <v>Reduce Plant Downtime</v>
      </c>
      <c r="K149" s="92" t="str">
        <f t="shared" si="48"/>
        <v>elec reduce plant downtime</v>
      </c>
      <c r="L149" s="73"/>
      <c r="M149" s="73"/>
      <c r="N149" s="73"/>
      <c r="O149" s="11"/>
      <c r="P149" s="156"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9"/>
      <c r="T149" s="11"/>
      <c r="U149" s="107"/>
    </row>
    <row r="150" spans="1:21" s="3" customFormat="1" ht="191.75" x14ac:dyDescent="0.75">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2" t="str">
        <f t="shared" si="48"/>
        <v>Reduce Plant Downtime</v>
      </c>
      <c r="K150" s="92" t="str">
        <f t="shared" si="48"/>
        <v>elec reduce plant downtime</v>
      </c>
      <c r="L150" s="73"/>
      <c r="M150" s="73"/>
      <c r="N150" s="73"/>
      <c r="O150" s="11"/>
      <c r="P150" s="156"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9"/>
      <c r="T150" s="11"/>
      <c r="U150" s="107"/>
    </row>
    <row r="151" spans="1:21" s="3" customFormat="1" ht="191.75" x14ac:dyDescent="0.75">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2" t="str">
        <f t="shared" si="48"/>
        <v>Reduce Plant Downtime</v>
      </c>
      <c r="K151" s="92" t="str">
        <f t="shared" si="48"/>
        <v>elec reduce plant downtime</v>
      </c>
      <c r="L151" s="73"/>
      <c r="M151" s="73"/>
      <c r="N151" s="73"/>
      <c r="O151" s="11"/>
      <c r="P151" s="156"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9"/>
      <c r="T151" s="11"/>
      <c r="U151" s="107"/>
    </row>
    <row r="152" spans="1:21" s="3" customFormat="1" ht="191.75" x14ac:dyDescent="0.75">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2" t="str">
        <f t="shared" si="48"/>
        <v>Reduce Plant Downtime</v>
      </c>
      <c r="K152" s="92" t="str">
        <f t="shared" si="48"/>
        <v>elec reduce plant downtime</v>
      </c>
      <c r="L152" s="73"/>
      <c r="M152" s="73"/>
      <c r="N152" s="73"/>
      <c r="O152" s="11"/>
      <c r="P152" s="156"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9"/>
      <c r="T152" s="11"/>
      <c r="U152" s="107"/>
    </row>
    <row r="153" spans="1:21" s="3" customFormat="1" ht="191.75" x14ac:dyDescent="0.75">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2" t="str">
        <f t="shared" si="48"/>
        <v>Reduce Plant Downtime</v>
      </c>
      <c r="K153" s="92" t="str">
        <f t="shared" si="48"/>
        <v>elec reduce plant downtime</v>
      </c>
      <c r="L153" s="73"/>
      <c r="M153" s="73"/>
      <c r="N153" s="73"/>
      <c r="O153" s="11"/>
      <c r="P153" s="156"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9"/>
      <c r="T153" s="11"/>
      <c r="U153" s="107"/>
    </row>
    <row r="154" spans="1:21" s="3" customFormat="1" ht="191.75" x14ac:dyDescent="0.75">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2" t="str">
        <f t="shared" si="48"/>
        <v>Reduce Plant Downtime</v>
      </c>
      <c r="K154" s="92" t="str">
        <f t="shared" si="48"/>
        <v>elec reduce plant downtime</v>
      </c>
      <c r="L154" s="73"/>
      <c r="M154" s="73"/>
      <c r="N154" s="73"/>
      <c r="O154" s="11"/>
      <c r="P154" s="156"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9"/>
      <c r="T154" s="11"/>
      <c r="U154" s="107"/>
    </row>
    <row r="155" spans="1:21" s="3" customFormat="1" ht="191.75" x14ac:dyDescent="0.75">
      <c r="A155" s="60" t="str">
        <f t="shared" si="47"/>
        <v>Electricity Supply</v>
      </c>
      <c r="B155" s="60" t="str">
        <f t="shared" si="47"/>
        <v>Reduce Plant Downtime</v>
      </c>
      <c r="C155" s="60" t="str">
        <f t="shared" si="47"/>
        <v>Percentage Reduction in Plant Downtime</v>
      </c>
      <c r="D155" s="11" t="s">
        <v>566</v>
      </c>
      <c r="E155" s="11" t="s">
        <v>319</v>
      </c>
      <c r="F155" s="11"/>
      <c r="G155" s="11"/>
      <c r="H155" s="59"/>
      <c r="I155" s="11" t="s">
        <v>55</v>
      </c>
      <c r="J155" s="92" t="str">
        <f t="shared" si="48"/>
        <v>Reduce Plant Downtime</v>
      </c>
      <c r="K155" s="92" t="str">
        <f t="shared" si="48"/>
        <v>elec reduce plant downtime</v>
      </c>
      <c r="L155" s="73"/>
      <c r="M155" s="73"/>
      <c r="N155" s="73"/>
      <c r="O155" s="11"/>
      <c r="P155" s="156"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9"/>
      <c r="T155" s="11"/>
      <c r="U155" s="107"/>
    </row>
    <row r="156" spans="1:21" s="3" customFormat="1" ht="191.75" x14ac:dyDescent="0.75">
      <c r="A156" s="60" t="str">
        <f t="shared" si="47"/>
        <v>Electricity Supply</v>
      </c>
      <c r="B156" s="60" t="str">
        <f t="shared" si="47"/>
        <v>Reduce Plant Downtime</v>
      </c>
      <c r="C156" s="60" t="str">
        <f t="shared" si="47"/>
        <v>Percentage Reduction in Plant Downtime</v>
      </c>
      <c r="D156" s="11" t="s">
        <v>566</v>
      </c>
      <c r="E156" s="11" t="s">
        <v>320</v>
      </c>
      <c r="F156" s="11"/>
      <c r="G156" s="11"/>
      <c r="H156" s="59"/>
      <c r="I156" s="11" t="s">
        <v>55</v>
      </c>
      <c r="J156" s="92" t="str">
        <f t="shared" si="48"/>
        <v>Reduce Plant Downtime</v>
      </c>
      <c r="K156" s="92" t="str">
        <f t="shared" si="48"/>
        <v>elec reduce plant downtime</v>
      </c>
      <c r="L156" s="73"/>
      <c r="M156" s="73"/>
      <c r="N156" s="73"/>
      <c r="O156" s="11"/>
      <c r="P156" s="156"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9"/>
      <c r="T156" s="11"/>
      <c r="U156" s="107"/>
    </row>
    <row r="157" spans="1:21" s="3" customFormat="1" ht="191.75" x14ac:dyDescent="0.75">
      <c r="A157" s="60" t="str">
        <f t="shared" si="47"/>
        <v>Electricity Supply</v>
      </c>
      <c r="B157" s="60" t="str">
        <f t="shared" si="47"/>
        <v>Reduce Plant Downtime</v>
      </c>
      <c r="C157" s="60" t="str">
        <f t="shared" si="47"/>
        <v>Percentage Reduction in Plant Downtime</v>
      </c>
      <c r="D157" s="11" t="s">
        <v>566</v>
      </c>
      <c r="E157" s="11" t="s">
        <v>321</v>
      </c>
      <c r="F157" s="11" t="s">
        <v>393</v>
      </c>
      <c r="G157" s="11" t="s">
        <v>572</v>
      </c>
      <c r="H157" s="59">
        <v>143</v>
      </c>
      <c r="I157" s="11" t="s">
        <v>54</v>
      </c>
      <c r="J157" s="92" t="str">
        <f t="shared" si="48"/>
        <v>Reduce Plant Downtime</v>
      </c>
      <c r="K157" s="92" t="str">
        <f t="shared" si="48"/>
        <v>elec reduce plant downtime</v>
      </c>
      <c r="L157" s="66">
        <v>0</v>
      </c>
      <c r="M157" s="66">
        <v>0.25</v>
      </c>
      <c r="N157" s="66">
        <v>0.01</v>
      </c>
      <c r="O157" s="11" t="s">
        <v>322</v>
      </c>
      <c r="P157" s="156"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635</v>
      </c>
      <c r="R157" s="11" t="s">
        <v>323</v>
      </c>
      <c r="S157" s="89" t="s">
        <v>395</v>
      </c>
      <c r="T157" s="11"/>
      <c r="U157" s="107"/>
    </row>
    <row r="158" spans="1:21" s="3" customFormat="1" ht="191.75" x14ac:dyDescent="0.75">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2" t="str">
        <f t="shared" si="48"/>
        <v>Reduce Plant Downtime</v>
      </c>
      <c r="K158" s="92" t="str">
        <f t="shared" si="48"/>
        <v>elec reduce plant downtime</v>
      </c>
      <c r="L158" s="73"/>
      <c r="M158" s="73"/>
      <c r="N158" s="73"/>
      <c r="O158" s="11"/>
      <c r="P158" s="156"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9"/>
      <c r="T158" s="11"/>
      <c r="U158" s="107"/>
    </row>
    <row r="159" spans="1:21" s="3" customFormat="1" ht="191.75" x14ac:dyDescent="0.75">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2" t="str">
        <f t="shared" si="48"/>
        <v>Reduce Plant Downtime</v>
      </c>
      <c r="K159" s="92" t="str">
        <f t="shared" si="48"/>
        <v>elec reduce plant downtime</v>
      </c>
      <c r="L159" s="73"/>
      <c r="M159" s="73"/>
      <c r="N159" s="73"/>
      <c r="O159" s="11"/>
      <c r="P159" s="156"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9"/>
      <c r="T159" s="11"/>
      <c r="U159" s="107"/>
    </row>
    <row r="160" spans="1:21" s="3" customFormat="1" ht="191.75" x14ac:dyDescent="0.75">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2" t="str">
        <f t="shared" si="48"/>
        <v>Reduce Plant Downtime</v>
      </c>
      <c r="K160" s="92" t="str">
        <f t="shared" si="48"/>
        <v>elec reduce plant downtime</v>
      </c>
      <c r="L160" s="66">
        <v>0</v>
      </c>
      <c r="M160" s="66">
        <v>0.3</v>
      </c>
      <c r="N160" s="66">
        <v>0.01</v>
      </c>
      <c r="O160" s="11" t="s">
        <v>322</v>
      </c>
      <c r="P160" s="156"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635</v>
      </c>
      <c r="R160" s="11" t="s">
        <v>323</v>
      </c>
      <c r="S160" s="89" t="s">
        <v>394</v>
      </c>
      <c r="T160" s="11"/>
      <c r="U160" s="107"/>
    </row>
    <row r="161" spans="1:21" s="3" customFormat="1" ht="191.75" x14ac:dyDescent="0.75">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2" t="str">
        <f t="shared" si="48"/>
        <v>Reduce Plant Downtime</v>
      </c>
      <c r="K161" s="92" t="str">
        <f t="shared" si="48"/>
        <v>elec reduce plant downtime</v>
      </c>
      <c r="L161" s="73"/>
      <c r="M161" s="73"/>
      <c r="N161" s="73"/>
      <c r="O161" s="11"/>
      <c r="P161" s="156"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9"/>
      <c r="T161" s="11"/>
      <c r="U161" s="107"/>
    </row>
    <row r="162" spans="1:21" s="3" customFormat="1" ht="191.75" x14ac:dyDescent="0.75">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2" t="str">
        <f t="shared" si="48"/>
        <v>Reduce Plant Downtime</v>
      </c>
      <c r="K162" s="92" t="str">
        <f t="shared" si="48"/>
        <v>elec reduce plant downtime</v>
      </c>
      <c r="L162" s="73"/>
      <c r="M162" s="73"/>
      <c r="N162" s="73"/>
      <c r="O162" s="11"/>
      <c r="P162" s="156"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9"/>
      <c r="T162" s="11"/>
      <c r="U162" s="107"/>
    </row>
    <row r="163" spans="1:21" s="3" customFormat="1" ht="191.75" x14ac:dyDescent="0.75">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2" t="str">
        <f t="shared" si="48"/>
        <v>Reduce Plant Downtime</v>
      </c>
      <c r="K163" s="92" t="str">
        <f t="shared" si="48"/>
        <v>elec reduce plant downtime</v>
      </c>
      <c r="L163" s="73"/>
      <c r="M163" s="73"/>
      <c r="N163" s="73"/>
      <c r="O163" s="11"/>
      <c r="P163" s="156"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9"/>
      <c r="T163" s="11"/>
      <c r="U163" s="107"/>
    </row>
    <row r="164" spans="1:21" s="3" customFormat="1" ht="191.75" x14ac:dyDescent="0.75">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2" t="str">
        <f t="shared" si="48"/>
        <v>Reduce Plant Downtime</v>
      </c>
      <c r="K164" s="92" t="str">
        <f t="shared" si="48"/>
        <v>elec reduce plant downtime</v>
      </c>
      <c r="L164" s="73"/>
      <c r="M164" s="73"/>
      <c r="N164" s="73"/>
      <c r="O164" s="11"/>
      <c r="P164" s="156"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9"/>
      <c r="T164" s="11"/>
      <c r="U164" s="107"/>
    </row>
    <row r="165" spans="1:21" s="3" customFormat="1" ht="191.75" x14ac:dyDescent="0.75">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2" t="str">
        <f t="shared" si="48"/>
        <v>Reduce Plant Downtime</v>
      </c>
      <c r="K165" s="92" t="str">
        <f t="shared" si="48"/>
        <v>elec reduce plant downtime</v>
      </c>
      <c r="L165" s="73"/>
      <c r="M165" s="73"/>
      <c r="N165" s="73"/>
      <c r="O165" s="11"/>
      <c r="P165" s="156"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9"/>
      <c r="T165" s="11"/>
      <c r="U165" s="107"/>
    </row>
    <row r="166" spans="1:21" s="3" customFormat="1" ht="191.75" x14ac:dyDescent="0.75">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2" t="str">
        <f t="shared" si="48"/>
        <v>Reduce Plant Downtime</v>
      </c>
      <c r="K166" s="92" t="str">
        <f t="shared" si="48"/>
        <v>elec reduce plant downtime</v>
      </c>
      <c r="L166" s="73"/>
      <c r="M166" s="73"/>
      <c r="N166" s="73"/>
      <c r="O166" s="11"/>
      <c r="P166" s="156"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9"/>
      <c r="T166" s="11"/>
      <c r="U166" s="107"/>
    </row>
    <row r="167" spans="1:21" s="3" customFormat="1" ht="191.75" x14ac:dyDescent="0.75">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2" t="str">
        <f t="shared" si="48"/>
        <v>Reduce Plant Downtime</v>
      </c>
      <c r="K167" s="92" t="str">
        <f t="shared" si="48"/>
        <v>elec reduce plant downtime</v>
      </c>
      <c r="L167" s="73"/>
      <c r="M167" s="73"/>
      <c r="N167" s="73"/>
      <c r="O167" s="11"/>
      <c r="P167" s="156"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9"/>
      <c r="T167" s="11"/>
      <c r="U167" s="107"/>
    </row>
    <row r="168" spans="1:21" s="3" customFormat="1" ht="191.75" x14ac:dyDescent="0.75">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2" t="str">
        <f t="shared" si="48"/>
        <v>Reduce Plant Downtime</v>
      </c>
      <c r="K168" s="92" t="str">
        <f t="shared" si="48"/>
        <v>elec reduce plant downtime</v>
      </c>
      <c r="L168" s="73"/>
      <c r="M168" s="73"/>
      <c r="N168" s="73"/>
      <c r="O168" s="11"/>
      <c r="P168" s="156"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9"/>
      <c r="T168" s="11"/>
      <c r="U168" s="107"/>
    </row>
    <row r="169" spans="1:21" s="3" customFormat="1" ht="191.75" x14ac:dyDescent="0.75">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2" t="str">
        <f t="shared" si="48"/>
        <v>Reduce Plant Downtime</v>
      </c>
      <c r="K169" s="92" t="str">
        <f t="shared" si="48"/>
        <v>elec reduce plant downtime</v>
      </c>
      <c r="L169" s="73"/>
      <c r="M169" s="73"/>
      <c r="N169" s="73"/>
      <c r="O169" s="11"/>
      <c r="P169" s="156"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9"/>
      <c r="T169" s="11"/>
      <c r="U169" s="107"/>
    </row>
    <row r="170" spans="1:21" s="3" customFormat="1" ht="191.75" x14ac:dyDescent="0.75">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2" t="str">
        <f t="shared" si="48"/>
        <v>Reduce Plant Downtime</v>
      </c>
      <c r="K170" s="92" t="str">
        <f t="shared" si="48"/>
        <v>elec reduce plant downtime</v>
      </c>
      <c r="L170" s="73"/>
      <c r="M170" s="73"/>
      <c r="N170" s="73"/>
      <c r="O170" s="11"/>
      <c r="P170" s="156"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9"/>
      <c r="T170" s="11"/>
      <c r="U170" s="107"/>
    </row>
    <row r="171" spans="1:21" s="3" customFormat="1" ht="191.75" x14ac:dyDescent="0.75">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2" t="str">
        <f t="shared" si="48"/>
        <v>Reduce Plant Downtime</v>
      </c>
      <c r="K171" s="92" t="str">
        <f t="shared" si="48"/>
        <v>elec reduce plant downtime</v>
      </c>
      <c r="L171" s="73"/>
      <c r="M171" s="73"/>
      <c r="N171" s="73"/>
      <c r="O171" s="11"/>
      <c r="P171" s="156"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9"/>
      <c r="T171" s="11"/>
      <c r="U171" s="107"/>
    </row>
    <row r="172" spans="1:21" s="3" customFormat="1" ht="191.75" x14ac:dyDescent="0.75">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2" t="str">
        <f t="shared" si="48"/>
        <v>Reduce Plant Downtime</v>
      </c>
      <c r="K172" s="92" t="str">
        <f t="shared" si="48"/>
        <v>elec reduce plant downtime</v>
      </c>
      <c r="L172" s="73"/>
      <c r="M172" s="73"/>
      <c r="N172" s="73"/>
      <c r="O172" s="11"/>
      <c r="P172" s="156"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9"/>
      <c r="T172" s="11"/>
      <c r="U172" s="107"/>
    </row>
    <row r="173" spans="1:21" s="3" customFormat="1" ht="191.75" x14ac:dyDescent="0.75">
      <c r="A173" s="60" t="str">
        <f t="shared" si="47"/>
        <v>Electricity Supply</v>
      </c>
      <c r="B173" s="60" t="str">
        <f t="shared" si="47"/>
        <v>Reduce Plant Downtime</v>
      </c>
      <c r="C173" s="60" t="str">
        <f t="shared" si="47"/>
        <v>Percentage Reduction in Plant Downtime</v>
      </c>
      <c r="D173" s="11" t="s">
        <v>562</v>
      </c>
      <c r="E173" s="11" t="s">
        <v>319</v>
      </c>
      <c r="F173" s="11"/>
      <c r="G173" s="11"/>
      <c r="H173" s="59"/>
      <c r="I173" s="11" t="s">
        <v>55</v>
      </c>
      <c r="J173" s="92" t="str">
        <f t="shared" si="48"/>
        <v>Reduce Plant Downtime</v>
      </c>
      <c r="K173" s="92" t="str">
        <f t="shared" si="48"/>
        <v>elec reduce plant downtime</v>
      </c>
      <c r="L173" s="67"/>
      <c r="M173" s="67"/>
      <c r="N173" s="67"/>
      <c r="O173" s="58"/>
      <c r="P173" s="156"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9"/>
      <c r="T173" s="11"/>
      <c r="U173" s="107"/>
    </row>
    <row r="174" spans="1:21" s="3" customFormat="1" ht="191.75" x14ac:dyDescent="0.75">
      <c r="A174" s="60" t="str">
        <f t="shared" ref="A174:C178" si="49">A$143</f>
        <v>Electricity Supply</v>
      </c>
      <c r="B174" s="60" t="str">
        <f t="shared" si="49"/>
        <v>Reduce Plant Downtime</v>
      </c>
      <c r="C174" s="60" t="str">
        <f t="shared" si="49"/>
        <v>Percentage Reduction in Plant Downtime</v>
      </c>
      <c r="D174" s="11" t="s">
        <v>562</v>
      </c>
      <c r="E174" s="11" t="s">
        <v>320</v>
      </c>
      <c r="F174" s="11"/>
      <c r="G174" s="11"/>
      <c r="H174" s="59"/>
      <c r="I174" s="11" t="s">
        <v>55</v>
      </c>
      <c r="J174" s="92" t="str">
        <f t="shared" si="48"/>
        <v>Reduce Plant Downtime</v>
      </c>
      <c r="K174" s="92" t="str">
        <f t="shared" si="48"/>
        <v>elec reduce plant downtime</v>
      </c>
      <c r="L174" s="67"/>
      <c r="M174" s="67"/>
      <c r="N174" s="67"/>
      <c r="O174" s="58"/>
      <c r="P174" s="156"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9"/>
      <c r="T174" s="11"/>
      <c r="U174" s="107"/>
    </row>
    <row r="175" spans="1:21" s="3" customFormat="1" ht="191.75" x14ac:dyDescent="0.75">
      <c r="A175" s="60" t="str">
        <f t="shared" si="49"/>
        <v>Electricity Supply</v>
      </c>
      <c r="B175" s="60" t="str">
        <f t="shared" si="49"/>
        <v>Reduce Plant Downtime</v>
      </c>
      <c r="C175" s="60" t="str">
        <f t="shared" si="49"/>
        <v>Percentage Reduction in Plant Downtime</v>
      </c>
      <c r="D175" s="11" t="s">
        <v>562</v>
      </c>
      <c r="E175" s="11" t="s">
        <v>321</v>
      </c>
      <c r="F175" s="11"/>
      <c r="G175" s="11"/>
      <c r="H175" s="59"/>
      <c r="I175" s="11" t="s">
        <v>55</v>
      </c>
      <c r="J175" s="92" t="str">
        <f t="shared" si="48"/>
        <v>Reduce Plant Downtime</v>
      </c>
      <c r="K175" s="92" t="str">
        <f t="shared" si="48"/>
        <v>elec reduce plant downtime</v>
      </c>
      <c r="L175" s="67"/>
      <c r="M175" s="67"/>
      <c r="N175" s="67"/>
      <c r="O175" s="58"/>
      <c r="P175" s="156"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9"/>
      <c r="T175" s="11"/>
      <c r="U175" s="107"/>
    </row>
    <row r="176" spans="1:21" s="3" customFormat="1" ht="191.75" x14ac:dyDescent="0.75">
      <c r="A176" s="60" t="str">
        <f t="shared" si="49"/>
        <v>Electricity Supply</v>
      </c>
      <c r="B176" s="60" t="str">
        <f t="shared" si="49"/>
        <v>Reduce Plant Downtime</v>
      </c>
      <c r="C176" s="60" t="str">
        <f t="shared" si="49"/>
        <v>Percentage Reduction in Plant Downtime</v>
      </c>
      <c r="D176" s="11" t="s">
        <v>574</v>
      </c>
      <c r="E176" s="11" t="s">
        <v>319</v>
      </c>
      <c r="F176" s="11"/>
      <c r="G176" s="11"/>
      <c r="H176" s="59"/>
      <c r="I176" s="11" t="s">
        <v>55</v>
      </c>
      <c r="J176" s="92" t="str">
        <f t="shared" si="48"/>
        <v>Reduce Plant Downtime</v>
      </c>
      <c r="K176" s="92" t="str">
        <f t="shared" si="48"/>
        <v>elec reduce plant downtime</v>
      </c>
      <c r="L176" s="67"/>
      <c r="M176" s="67"/>
      <c r="N176" s="67"/>
      <c r="O176" s="58"/>
      <c r="P176" s="156"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9"/>
      <c r="T176" s="11"/>
      <c r="U176" s="107"/>
    </row>
    <row r="177" spans="1:21" s="3" customFormat="1" ht="191.75" x14ac:dyDescent="0.75">
      <c r="A177" s="60" t="str">
        <f t="shared" si="49"/>
        <v>Electricity Supply</v>
      </c>
      <c r="B177" s="60" t="str">
        <f t="shared" si="49"/>
        <v>Reduce Plant Downtime</v>
      </c>
      <c r="C177" s="60" t="str">
        <f t="shared" si="49"/>
        <v>Percentage Reduction in Plant Downtime</v>
      </c>
      <c r="D177" s="11" t="s">
        <v>574</v>
      </c>
      <c r="E177" s="11" t="s">
        <v>320</v>
      </c>
      <c r="F177" s="11"/>
      <c r="G177" s="11"/>
      <c r="H177" s="59"/>
      <c r="I177" s="11" t="s">
        <v>55</v>
      </c>
      <c r="J177" s="92" t="str">
        <f t="shared" si="48"/>
        <v>Reduce Plant Downtime</v>
      </c>
      <c r="K177" s="92" t="str">
        <f t="shared" si="48"/>
        <v>elec reduce plant downtime</v>
      </c>
      <c r="L177" s="67"/>
      <c r="M177" s="67"/>
      <c r="N177" s="67"/>
      <c r="O177" s="58"/>
      <c r="P177" s="156"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9"/>
      <c r="T177" s="11"/>
      <c r="U177" s="107"/>
    </row>
    <row r="178" spans="1:21" s="3" customFormat="1" ht="191.75" x14ac:dyDescent="0.75">
      <c r="A178" s="60" t="str">
        <f t="shared" si="49"/>
        <v>Electricity Supply</v>
      </c>
      <c r="B178" s="60" t="str">
        <f t="shared" si="49"/>
        <v>Reduce Plant Downtime</v>
      </c>
      <c r="C178" s="60" t="str">
        <f t="shared" si="49"/>
        <v>Percentage Reduction in Plant Downtime</v>
      </c>
      <c r="D178" s="11" t="s">
        <v>574</v>
      </c>
      <c r="E178" s="11" t="s">
        <v>321</v>
      </c>
      <c r="F178" s="11" t="s">
        <v>393</v>
      </c>
      <c r="G178" s="11" t="s">
        <v>575</v>
      </c>
      <c r="H178" s="59">
        <v>182</v>
      </c>
      <c r="I178" s="11" t="s">
        <v>54</v>
      </c>
      <c r="J178" s="92" t="str">
        <f t="shared" ref="J178" si="50">J$143</f>
        <v>Reduce Plant Downtime</v>
      </c>
      <c r="K178" s="78" t="str">
        <f>K$146</f>
        <v>elec reduce plant downtime</v>
      </c>
      <c r="L178" s="66">
        <v>0</v>
      </c>
      <c r="M178" s="66">
        <v>0.25</v>
      </c>
      <c r="N178" s="66">
        <v>0.01</v>
      </c>
      <c r="O178" s="11" t="s">
        <v>322</v>
      </c>
      <c r="P178" s="156"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635</v>
      </c>
      <c r="R178" s="11" t="s">
        <v>323</v>
      </c>
      <c r="S178" s="89" t="s">
        <v>395</v>
      </c>
      <c r="T178" s="11"/>
      <c r="U178" s="107"/>
    </row>
    <row r="179" spans="1:21" s="3" customFormat="1" ht="59" x14ac:dyDescent="0.75">
      <c r="A179" s="11" t="s">
        <v>8</v>
      </c>
      <c r="B179" s="97" t="s">
        <v>771</v>
      </c>
      <c r="C179" s="97" t="s">
        <v>772</v>
      </c>
      <c r="D179" s="11" t="s">
        <v>566</v>
      </c>
      <c r="E179" s="11"/>
      <c r="F179" s="11" t="s">
        <v>572</v>
      </c>
      <c r="G179" s="11"/>
      <c r="H179" s="59">
        <v>194</v>
      </c>
      <c r="I179" s="11" t="s">
        <v>54</v>
      </c>
      <c r="J179" s="59" t="s">
        <v>771</v>
      </c>
      <c r="K179" s="101" t="s">
        <v>773</v>
      </c>
      <c r="L179" s="66">
        <v>0</v>
      </c>
      <c r="M179" s="66">
        <v>0.9</v>
      </c>
      <c r="N179" s="66">
        <v>0.01</v>
      </c>
      <c r="O179" s="11" t="s">
        <v>774</v>
      </c>
      <c r="P179" s="156"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899</v>
      </c>
      <c r="R179" s="11" t="s">
        <v>898</v>
      </c>
      <c r="S179" s="89"/>
      <c r="T179" s="11"/>
      <c r="U179" s="107"/>
    </row>
    <row r="180" spans="1:21" s="3" customFormat="1" ht="59" x14ac:dyDescent="0.75">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98">
        <f t="shared" si="52"/>
        <v>0</v>
      </c>
      <c r="M180" s="98">
        <f t="shared" si="52"/>
        <v>0.9</v>
      </c>
      <c r="N180" s="98">
        <f t="shared" si="52"/>
        <v>0.01</v>
      </c>
      <c r="O180" s="60" t="str">
        <f t="shared" si="52"/>
        <v>% reduction in soft costs</v>
      </c>
      <c r="P180" s="156"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52"/>
        <v>endogenous-learning.html#red-soft-costs</v>
      </c>
      <c r="R180" s="60" t="str">
        <f t="shared" ref="R180:R181" si="53">R$179</f>
        <v>reduce-soft-costs.html</v>
      </c>
      <c r="S180" s="89"/>
      <c r="T180" s="11"/>
      <c r="U180" s="107"/>
    </row>
    <row r="181" spans="1:21" s="3" customFormat="1" ht="59" x14ac:dyDescent="0.75">
      <c r="A181" s="60" t="str">
        <f>A$179</f>
        <v>Electricity Supply</v>
      </c>
      <c r="B181" s="60" t="str">
        <f t="shared" si="51"/>
        <v>Reduce Soft Costs</v>
      </c>
      <c r="C181" s="60" t="str">
        <f t="shared" si="51"/>
        <v>Percent Reduction in Soft Costs of Capacity Construction</v>
      </c>
      <c r="D181" s="11" t="s">
        <v>574</v>
      </c>
      <c r="E181" s="11"/>
      <c r="F181" s="11" t="s">
        <v>575</v>
      </c>
      <c r="G181" s="11"/>
      <c r="H181" s="59">
        <v>196</v>
      </c>
      <c r="I181" s="11" t="s">
        <v>54</v>
      </c>
      <c r="J181" s="60" t="str">
        <f t="shared" si="52"/>
        <v>Reduce Soft Costs</v>
      </c>
      <c r="K181" s="60" t="str">
        <f t="shared" si="52"/>
        <v>elec reduce soft costs</v>
      </c>
      <c r="L181" s="98">
        <f t="shared" si="52"/>
        <v>0</v>
      </c>
      <c r="M181" s="98">
        <f t="shared" si="52"/>
        <v>0.9</v>
      </c>
      <c r="N181" s="98">
        <f t="shared" si="52"/>
        <v>0.01</v>
      </c>
      <c r="O181" s="60" t="str">
        <f t="shared" si="52"/>
        <v>% reduction in soft costs</v>
      </c>
      <c r="P181" s="156"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52"/>
        <v>endogenous-learning.html#red-soft-costs</v>
      </c>
      <c r="R181" s="60" t="str">
        <f t="shared" si="53"/>
        <v>reduce-soft-costs.html</v>
      </c>
      <c r="S181" s="89"/>
      <c r="T181" s="11"/>
      <c r="U181" s="107"/>
    </row>
    <row r="182" spans="1:21" s="3" customFormat="1" ht="73.75" x14ac:dyDescent="0.75">
      <c r="A182" s="11" t="s">
        <v>8</v>
      </c>
      <c r="B182" s="11" t="s">
        <v>314</v>
      </c>
      <c r="C182" s="11" t="s">
        <v>350</v>
      </c>
      <c r="D182" s="11"/>
      <c r="E182" s="11"/>
      <c r="F182" s="11"/>
      <c r="G182" s="11"/>
      <c r="H182" s="59">
        <v>145</v>
      </c>
      <c r="I182" s="11" t="s">
        <v>54</v>
      </c>
      <c r="J182" s="101" t="s">
        <v>453</v>
      </c>
      <c r="K182" s="100" t="s">
        <v>705</v>
      </c>
      <c r="L182" s="66">
        <v>0</v>
      </c>
      <c r="M182" s="66">
        <v>0.7</v>
      </c>
      <c r="N182" s="66">
        <v>0.05</v>
      </c>
      <c r="O182" s="11" t="s">
        <v>315</v>
      </c>
      <c r="P182" s="156" t="str">
        <f>INDEX('Policy Characteristics'!J:J,MATCH($C182,'Policy Characteristics'!$C:$C,0))</f>
        <v>**Description:**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v>
      </c>
      <c r="Q182" s="11" t="s">
        <v>636</v>
      </c>
      <c r="R182" s="11" t="s">
        <v>316</v>
      </c>
      <c r="S182" s="89" t="s">
        <v>946</v>
      </c>
      <c r="T182" s="11"/>
      <c r="U182" s="107" t="s">
        <v>945</v>
      </c>
    </row>
    <row r="183" spans="1:21" s="5" customFormat="1" ht="73.75" x14ac:dyDescent="0.75">
      <c r="A183" s="56" t="s">
        <v>8</v>
      </c>
      <c r="B183" s="56" t="s">
        <v>18</v>
      </c>
      <c r="C183" s="56" t="s">
        <v>377</v>
      </c>
      <c r="D183" s="56"/>
      <c r="E183" s="56"/>
      <c r="F183" s="56"/>
      <c r="G183" s="56"/>
      <c r="H183" s="57">
        <v>36</v>
      </c>
      <c r="I183" s="56" t="s">
        <v>54</v>
      </c>
      <c r="J183" s="100" t="s">
        <v>18</v>
      </c>
      <c r="K183" s="100" t="s">
        <v>704</v>
      </c>
      <c r="L183" s="62">
        <v>0</v>
      </c>
      <c r="M183" s="63">
        <f>ROUND(MaxBoundCalculations!B176,2)</f>
        <v>0.88</v>
      </c>
      <c r="N183" s="63">
        <v>0.02</v>
      </c>
      <c r="O183" s="56" t="s">
        <v>43</v>
      </c>
      <c r="P183" s="156" t="str">
        <f>INDEX('Policy Characteristics'!J:J,MATCH($C183,'Policy Characteristics'!$C:$C,0))</f>
        <v>**Description:**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v>
      </c>
      <c r="Q183" s="56" t="s">
        <v>268</v>
      </c>
      <c r="R183" s="11" t="s">
        <v>269</v>
      </c>
      <c r="S183" s="89" t="s">
        <v>195</v>
      </c>
      <c r="T183" s="56"/>
      <c r="U183" s="110"/>
    </row>
    <row r="184" spans="1:21" s="5" customFormat="1" ht="29.5" x14ac:dyDescent="0.75">
      <c r="A184" s="56" t="s">
        <v>8</v>
      </c>
      <c r="B184" s="56" t="s">
        <v>20</v>
      </c>
      <c r="C184" s="56" t="s">
        <v>151</v>
      </c>
      <c r="D184" s="56" t="s">
        <v>565</v>
      </c>
      <c r="E184" s="56"/>
      <c r="F184" s="11" t="s">
        <v>564</v>
      </c>
      <c r="G184" s="56"/>
      <c r="H184" s="57" t="s">
        <v>239</v>
      </c>
      <c r="I184" s="11" t="s">
        <v>55</v>
      </c>
      <c r="J184" s="100" t="s">
        <v>20</v>
      </c>
      <c r="K184" s="100" t="s">
        <v>703</v>
      </c>
      <c r="L184" s="68"/>
      <c r="M184" s="68"/>
      <c r="N184" s="68"/>
      <c r="O184" s="56"/>
      <c r="P184" s="156" t="str">
        <f>INDEX('Policy Characteristics'!J:J,MATCH($C184,'Policy Characteristics'!$C:$C,0))</f>
        <v>**Description:** This policy is a subsidy paid by the government to suppliers of electricity per unit of electricity generated from the selected plant type(s).</v>
      </c>
      <c r="Q184" s="58"/>
      <c r="R184" s="11"/>
      <c r="S184" s="89"/>
      <c r="T184" s="58"/>
      <c r="U184" s="110"/>
    </row>
    <row r="185" spans="1:21" s="5" customFormat="1" ht="29.5" x14ac:dyDescent="0.75">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156" t="str">
        <f>INDEX('Policy Characteristics'!J:J,MATCH($C185,'Policy Characteristics'!$C:$C,0))</f>
        <v>**Description:** This policy is a subsidy paid by the government to suppliers of electricity per unit of electricity generated from the selected plant type(s).</v>
      </c>
      <c r="Q185" s="58"/>
      <c r="R185" s="11"/>
      <c r="S185" s="89"/>
      <c r="T185" s="58"/>
      <c r="U185" s="110"/>
    </row>
    <row r="186" spans="1:21" s="5" customFormat="1" ht="132.75" x14ac:dyDescent="0.7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156" t="str">
        <f>INDEX('Policy Characteristics'!J:J,MATCH($C186,'Policy Characteristics'!$C:$C,0))</f>
        <v>**Description:** This policy is a subsidy paid by the government to suppliers of electricity per unit of electricity generated from the selected plant type(s).</v>
      </c>
      <c r="Q186" s="56" t="s">
        <v>270</v>
      </c>
      <c r="R186" s="11" t="s">
        <v>271</v>
      </c>
      <c r="S186" s="83" t="s">
        <v>196</v>
      </c>
      <c r="T186" s="56"/>
      <c r="U186" s="110"/>
    </row>
    <row r="187" spans="1:21" s="5" customFormat="1" ht="29.5" x14ac:dyDescent="0.75">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156" t="str">
        <f>INDEX('Policy Characteristics'!J:J,MATCH($C187,'Policy Characteristics'!$C:$C,0))</f>
        <v>**Description:** This policy is a subsidy paid by the government to suppliers of electricity per unit of electricity generated from the selected plant type(s).</v>
      </c>
      <c r="Q187" s="56" t="s">
        <v>270</v>
      </c>
      <c r="R187" s="11" t="s">
        <v>271</v>
      </c>
      <c r="S187" s="88"/>
      <c r="T187" s="58"/>
      <c r="U187" s="110"/>
    </row>
    <row r="188" spans="1:21" ht="132.75" x14ac:dyDescent="0.75">
      <c r="A188" s="58" t="str">
        <f t="shared" si="54"/>
        <v>Electricity Supply</v>
      </c>
      <c r="B188" s="58" t="str">
        <f t="shared" si="54"/>
        <v>Subsidy for Electricity Production</v>
      </c>
      <c r="C188" s="58" t="str">
        <f t="shared" si="54"/>
        <v>Subsidy for Elec Production by Fuel</v>
      </c>
      <c r="D188" s="11" t="s">
        <v>566</v>
      </c>
      <c r="E188" s="58"/>
      <c r="F188" s="11" t="s">
        <v>572</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156" t="str">
        <f>INDEX('Policy Characteristics'!J:J,MATCH($C188,'Policy Characteristics'!$C:$C,0))</f>
        <v>**Description:** This policy is a subsidy paid by the government to suppliers of electricity per unit of electricity generated from the selected plant type(s).</v>
      </c>
      <c r="Q188" s="56" t="s">
        <v>270</v>
      </c>
      <c r="R188" s="11" t="s">
        <v>271</v>
      </c>
      <c r="S188"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09"/>
    </row>
    <row r="189" spans="1:21" ht="132.75" x14ac:dyDescent="0.7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156" t="str">
        <f>INDEX('Policy Characteristics'!J:J,MATCH($C189,'Policy Characteristics'!$C:$C,0))</f>
        <v>**Description:** This policy is a subsidy paid by the government to suppliers of electricity per unit of electricity generated from the selected plant type(s).</v>
      </c>
      <c r="Q189" s="56" t="s">
        <v>270</v>
      </c>
      <c r="R189" s="11" t="s">
        <v>271</v>
      </c>
      <c r="S189"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09"/>
    </row>
    <row r="190" spans="1:21" ht="132.75" x14ac:dyDescent="0.7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156" t="str">
        <f>INDEX('Policy Characteristics'!J:J,MATCH($C190,'Policy Characteristics'!$C:$C,0))</f>
        <v>**Description:** This policy is a subsidy paid by the government to suppliers of electricity per unit of electricity generated from the selected plant type(s).</v>
      </c>
      <c r="Q190" s="56" t="s">
        <v>270</v>
      </c>
      <c r="R190" s="11" t="s">
        <v>271</v>
      </c>
      <c r="S190"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09"/>
    </row>
    <row r="191" spans="1:21" ht="132.75" x14ac:dyDescent="0.7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156" t="str">
        <f>INDEX('Policy Characteristics'!J:J,MATCH($C191,'Policy Characteristics'!$C:$C,0))</f>
        <v>**Description:** This policy is a subsidy paid by the government to suppliers of electricity per unit of electricity generated from the selected plant type(s).</v>
      </c>
      <c r="Q191" s="56" t="s">
        <v>270</v>
      </c>
      <c r="R191" s="11" t="s">
        <v>271</v>
      </c>
      <c r="S191"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09"/>
    </row>
    <row r="192" spans="1:21" ht="29.5" x14ac:dyDescent="0.75">
      <c r="A192" s="58" t="str">
        <f t="shared" si="54"/>
        <v>Electricity Supply</v>
      </c>
      <c r="B192" s="58" t="str">
        <f t="shared" si="54"/>
        <v>Subsidy for Electricity Production</v>
      </c>
      <c r="C192" s="58" t="str">
        <f t="shared" si="54"/>
        <v>Subsidy for Elec Production by Fuel</v>
      </c>
      <c r="D192" s="11" t="s">
        <v>562</v>
      </c>
      <c r="E192" s="58"/>
      <c r="F192" s="11" t="s">
        <v>561</v>
      </c>
      <c r="G192" s="58"/>
      <c r="H192" s="57"/>
      <c r="I192" s="11" t="s">
        <v>55</v>
      </c>
      <c r="J192" s="78" t="str">
        <f t="shared" si="55"/>
        <v>Subsidy for Electricity Production</v>
      </c>
      <c r="K192" s="78" t="str">
        <f t="shared" si="55"/>
        <v>elec subsidy</v>
      </c>
      <c r="L192" s="67"/>
      <c r="M192" s="67"/>
      <c r="N192" s="67"/>
      <c r="O192" s="58"/>
      <c r="P192" s="156" t="str">
        <f>INDEX('Policy Characteristics'!J:J,MATCH($C192,'Policy Characteristics'!$C:$C,0))</f>
        <v>**Description:** This policy is a subsidy paid by the government to suppliers of electricity per unit of electricity generated from the selected plant type(s).</v>
      </c>
      <c r="Q192" s="56"/>
      <c r="R192" s="11"/>
      <c r="S192" s="88"/>
      <c r="T192" s="56"/>
      <c r="U192" s="109"/>
    </row>
    <row r="193" spans="1:21" ht="132.75" x14ac:dyDescent="0.75">
      <c r="A193" s="58" t="str">
        <f t="shared" si="54"/>
        <v>Electricity Supply</v>
      </c>
      <c r="B193" s="58" t="str">
        <f t="shared" si="54"/>
        <v>Subsidy for Electricity Production</v>
      </c>
      <c r="C193" s="58" t="str">
        <f t="shared" si="54"/>
        <v>Subsidy for Elec Production by Fuel</v>
      </c>
      <c r="D193" s="11" t="s">
        <v>574</v>
      </c>
      <c r="E193" s="58"/>
      <c r="F193" s="11" t="s">
        <v>575</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156" t="str">
        <f>INDEX('Policy Characteristics'!J:J,MATCH($C193,'Policy Characteristics'!$C:$C,0))</f>
        <v>**Description:** This policy is a subsidy paid by the government to suppliers of electricity per unit of electricity generated from the selected plant type(s).</v>
      </c>
      <c r="Q193" s="56" t="s">
        <v>270</v>
      </c>
      <c r="R193" s="11" t="s">
        <v>271</v>
      </c>
      <c r="S193"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09"/>
    </row>
    <row r="194" spans="1:21" ht="29.5" x14ac:dyDescent="0.75">
      <c r="A194" s="56" t="s">
        <v>9</v>
      </c>
      <c r="B194" s="56" t="s">
        <v>24</v>
      </c>
      <c r="C194" s="56" t="s">
        <v>351</v>
      </c>
      <c r="D194" s="56"/>
      <c r="E194" s="56"/>
      <c r="F194" s="56"/>
      <c r="G194" s="56"/>
      <c r="H194" s="57">
        <v>43</v>
      </c>
      <c r="I194" s="56" t="s">
        <v>54</v>
      </c>
      <c r="J194" s="100" t="s">
        <v>24</v>
      </c>
      <c r="K194" s="100" t="s">
        <v>702</v>
      </c>
      <c r="L194" s="62">
        <v>0</v>
      </c>
      <c r="M194" s="63">
        <v>1</v>
      </c>
      <c r="N194" s="63">
        <v>0.01</v>
      </c>
      <c r="O194" s="56" t="s">
        <v>42</v>
      </c>
      <c r="P194" s="156" t="str">
        <f>INDEX('Policy Characteristics'!J:J,MATCH($C194,'Policy Characteristics'!$C:$C,0))</f>
        <v>**Description:** This policy reduces CO2 emissions from the cement industry by substituing other inputs, such as fly ash, for a portion of the clinker in cement.</v>
      </c>
      <c r="Q194" s="56" t="s">
        <v>272</v>
      </c>
      <c r="R194" s="11" t="s">
        <v>273</v>
      </c>
      <c r="S194" s="83" t="s">
        <v>197</v>
      </c>
      <c r="T194" s="56"/>
      <c r="U194" s="109"/>
    </row>
    <row r="195" spans="1:21" s="5" customFormat="1" ht="44.25" x14ac:dyDescent="0.75">
      <c r="A195" s="56" t="s">
        <v>9</v>
      </c>
      <c r="B195" s="56" t="s">
        <v>28</v>
      </c>
      <c r="C195" s="56" t="s">
        <v>352</v>
      </c>
      <c r="D195" s="56"/>
      <c r="E195" s="56"/>
      <c r="F195" s="56"/>
      <c r="G195" s="56"/>
      <c r="H195" s="57">
        <v>44</v>
      </c>
      <c r="I195" s="56" t="s">
        <v>54</v>
      </c>
      <c r="J195" s="100" t="s">
        <v>28</v>
      </c>
      <c r="K195" s="100" t="s">
        <v>701</v>
      </c>
      <c r="L195" s="62">
        <v>0</v>
      </c>
      <c r="M195" s="63">
        <v>1</v>
      </c>
      <c r="N195" s="63">
        <v>0.01</v>
      </c>
      <c r="O195" s="56" t="s">
        <v>42</v>
      </c>
      <c r="P195" s="156" t="str">
        <f>INDEX('Policy Characteristics'!J:J,MATCH($C195,'Policy Characteristics'!$C:$C,0))</f>
        <v>**Description:** This policy reduces fuel consumption in the industry sector by increasing the use of cogeneration (also known as combined heat and power) and recovery of waste heat (to perform useful work).</v>
      </c>
      <c r="Q195" s="56" t="s">
        <v>274</v>
      </c>
      <c r="R195" s="11" t="s">
        <v>275</v>
      </c>
      <c r="S195" s="83" t="s">
        <v>197</v>
      </c>
      <c r="T195" s="58"/>
      <c r="U195" s="110"/>
    </row>
    <row r="196" spans="1:21" s="5" customFormat="1" ht="44.25" x14ac:dyDescent="0.75">
      <c r="A196" s="56" t="s">
        <v>9</v>
      </c>
      <c r="B196" s="56" t="s">
        <v>26</v>
      </c>
      <c r="C196" s="56" t="s">
        <v>72</v>
      </c>
      <c r="D196" s="56"/>
      <c r="E196" s="56"/>
      <c r="F196" s="56"/>
      <c r="G196" s="56"/>
      <c r="H196" s="57">
        <v>45</v>
      </c>
      <c r="I196" s="56" t="s">
        <v>54</v>
      </c>
      <c r="J196" s="100" t="s">
        <v>26</v>
      </c>
      <c r="K196" s="100" t="s">
        <v>700</v>
      </c>
      <c r="L196" s="62">
        <v>0</v>
      </c>
      <c r="M196" s="63">
        <v>1</v>
      </c>
      <c r="N196" s="63">
        <v>0.01</v>
      </c>
      <c r="O196" s="56" t="s">
        <v>42</v>
      </c>
      <c r="P196" s="156" t="str">
        <f>INDEX('Policy Characteristics'!J:J,MATCH($C196,'Policy Characteristics'!$C:$C,0))</f>
        <v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v>
      </c>
      <c r="Q196" s="56" t="s">
        <v>276</v>
      </c>
      <c r="R196" s="11" t="s">
        <v>277</v>
      </c>
      <c r="S196" s="83" t="s">
        <v>197</v>
      </c>
      <c r="T196" s="58"/>
      <c r="U196" s="110"/>
    </row>
    <row r="197" spans="1:21" s="5" customFormat="1" ht="73.75" x14ac:dyDescent="0.75">
      <c r="A197" s="56" t="s">
        <v>9</v>
      </c>
      <c r="B197" s="56" t="s">
        <v>119</v>
      </c>
      <c r="C197" s="56" t="s">
        <v>353</v>
      </c>
      <c r="D197" s="56" t="s">
        <v>154</v>
      </c>
      <c r="E197" s="56"/>
      <c r="F197" s="11" t="s">
        <v>162</v>
      </c>
      <c r="G197" s="56"/>
      <c r="H197" s="57">
        <v>46</v>
      </c>
      <c r="I197" s="56" t="s">
        <v>54</v>
      </c>
      <c r="J197" s="100" t="s">
        <v>119</v>
      </c>
      <c r="K197" s="100" t="s">
        <v>699</v>
      </c>
      <c r="L197" s="63">
        <v>0</v>
      </c>
      <c r="M197" s="63">
        <f>ROUND(MaxBoundCalculations!B189,2)</f>
        <v>0.33</v>
      </c>
      <c r="N197" s="63">
        <v>0.01</v>
      </c>
      <c r="O197" s="56" t="s">
        <v>39</v>
      </c>
      <c r="P197" s="156" t="str">
        <f>INDEX('Policy Characteristics'!J:J,MATCH($C197,'Policy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7" s="56" t="s">
        <v>278</v>
      </c>
      <c r="R197" s="11" t="s">
        <v>279</v>
      </c>
      <c r="S197" s="89" t="s">
        <v>655</v>
      </c>
      <c r="T197" s="11" t="s">
        <v>655</v>
      </c>
      <c r="U197" s="110"/>
    </row>
    <row r="198" spans="1:21" s="5" customFormat="1" ht="73.75" x14ac:dyDescent="0.75">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156" t="str">
        <f>INDEX('Policy Characteristics'!J:J,MATCH($C198,'Policy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8" s="56" t="s">
        <v>278</v>
      </c>
      <c r="R198" s="11" t="s">
        <v>279</v>
      </c>
      <c r="S198" s="88"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0"/>
    </row>
    <row r="199" spans="1:21" s="5" customFormat="1" ht="73.75" x14ac:dyDescent="0.75">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156" t="str">
        <f>INDEX('Policy Characteristics'!J:J,MATCH($C199,'Policy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9" s="56" t="s">
        <v>278</v>
      </c>
      <c r="R199" s="11" t="s">
        <v>279</v>
      </c>
      <c r="S199" s="88"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0"/>
    </row>
    <row r="200" spans="1:21" s="5" customFormat="1" ht="73.75" x14ac:dyDescent="0.75">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156" t="str">
        <f>INDEX('Policy Characteristics'!J:J,MATCH($C200,'Policy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0" s="56" t="s">
        <v>278</v>
      </c>
      <c r="R200" s="11" t="s">
        <v>279</v>
      </c>
      <c r="S200" s="88"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0"/>
    </row>
    <row r="201" spans="1:21" s="5" customFormat="1" ht="73.75" x14ac:dyDescent="0.75">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156" t="str">
        <f>INDEX('Policy Characteristics'!J:J,MATCH($C201,'Policy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1" s="56" t="s">
        <v>278</v>
      </c>
      <c r="R201" s="11" t="s">
        <v>279</v>
      </c>
      <c r="S201" s="88"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0"/>
    </row>
    <row r="202" spans="1:21" s="5" customFormat="1" ht="73.75" x14ac:dyDescent="0.75">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156" t="str">
        <f>INDEX('Policy Characteristics'!J:J,MATCH($C202,'Policy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2" s="56" t="s">
        <v>278</v>
      </c>
      <c r="R202" s="11" t="s">
        <v>279</v>
      </c>
      <c r="S202" s="88"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0"/>
    </row>
    <row r="203" spans="1:21" ht="73.75" x14ac:dyDescent="0.75">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156" t="str">
        <f>INDEX('Policy Characteristics'!J:J,MATCH($C203,'Policy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3" s="56" t="s">
        <v>278</v>
      </c>
      <c r="R203" s="11" t="s">
        <v>279</v>
      </c>
      <c r="S203" s="88"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09"/>
    </row>
    <row r="204" spans="1:21" s="5" customFormat="1" ht="73.75" x14ac:dyDescent="0.75">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156" t="str">
        <f>INDEX('Policy Characteristics'!J:J,MATCH($C204,'Policy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4" s="56" t="s">
        <v>278</v>
      </c>
      <c r="R204" s="11" t="s">
        <v>279</v>
      </c>
      <c r="S204" s="88"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0"/>
    </row>
    <row r="205" spans="1:21" s="5" customFormat="1" ht="44.25" x14ac:dyDescent="0.75">
      <c r="A205" s="56" t="s">
        <v>9</v>
      </c>
      <c r="B205" s="56" t="s">
        <v>27</v>
      </c>
      <c r="C205" s="56" t="s">
        <v>354</v>
      </c>
      <c r="D205" s="56"/>
      <c r="E205" s="56"/>
      <c r="F205" s="56"/>
      <c r="G205" s="56"/>
      <c r="H205" s="57">
        <v>54</v>
      </c>
      <c r="I205" s="56" t="s">
        <v>54</v>
      </c>
      <c r="J205" s="100" t="s">
        <v>27</v>
      </c>
      <c r="K205" s="100" t="s">
        <v>698</v>
      </c>
      <c r="L205" s="62">
        <v>0</v>
      </c>
      <c r="M205" s="63">
        <v>1</v>
      </c>
      <c r="N205" s="63">
        <v>0.01</v>
      </c>
      <c r="O205" s="56" t="s">
        <v>42</v>
      </c>
      <c r="P205" s="156" t="str">
        <f>INDEX('Policy Characteristics'!J:J,MATCH($C205,'Policy Characteristics'!$C:$C,0))</f>
        <v>**Description:** This policy reduces fuel consumption in the industry sector by improving the way components are put together and the way material or energy flows between them.</v>
      </c>
      <c r="Q205" s="56" t="s">
        <v>280</v>
      </c>
      <c r="R205" s="11" t="s">
        <v>281</v>
      </c>
      <c r="S205" s="83" t="s">
        <v>197</v>
      </c>
      <c r="T205" s="58"/>
      <c r="U205" s="110"/>
    </row>
    <row r="206" spans="1:21" ht="59" x14ac:dyDescent="0.75">
      <c r="A206" s="56" t="s">
        <v>9</v>
      </c>
      <c r="B206" s="56" t="s">
        <v>567</v>
      </c>
      <c r="C206" s="56" t="s">
        <v>568</v>
      </c>
      <c r="D206" s="56"/>
      <c r="E206" s="56"/>
      <c r="F206" s="56"/>
      <c r="G206" s="56"/>
      <c r="H206" s="57">
        <v>55</v>
      </c>
      <c r="I206" s="56" t="s">
        <v>54</v>
      </c>
      <c r="J206" s="100" t="s">
        <v>454</v>
      </c>
      <c r="K206" s="100" t="s">
        <v>697</v>
      </c>
      <c r="L206" s="62">
        <v>0</v>
      </c>
      <c r="M206" s="62">
        <v>1</v>
      </c>
      <c r="N206" s="63">
        <v>0.01</v>
      </c>
      <c r="O206" s="56" t="s">
        <v>38</v>
      </c>
      <c r="P206" s="156" t="str">
        <f>INDEX('Policy Characteristics'!J:J,MATCH($C206,'Policy Characteristics'!$C:$C,0))</f>
        <v>**Description:** This policy reduces greenhouse gas emissions from the industry sector by switching the fuel used by facilities from hard coal to natural gas.</v>
      </c>
      <c r="Q206" s="56" t="s">
        <v>282</v>
      </c>
      <c r="R206" s="11" t="s">
        <v>283</v>
      </c>
      <c r="S206" s="83" t="s">
        <v>223</v>
      </c>
      <c r="T206" s="56"/>
    </row>
    <row r="207" spans="1:21" ht="103.25" x14ac:dyDescent="0.75">
      <c r="A207" s="56" t="s">
        <v>9</v>
      </c>
      <c r="B207" s="56" t="s">
        <v>397</v>
      </c>
      <c r="C207" s="56" t="s">
        <v>398</v>
      </c>
      <c r="D207" s="56"/>
      <c r="E207" s="56"/>
      <c r="F207" s="56"/>
      <c r="G207" s="56"/>
      <c r="H207" s="57">
        <v>166</v>
      </c>
      <c r="I207" s="56" t="s">
        <v>54</v>
      </c>
      <c r="J207" s="100" t="s">
        <v>454</v>
      </c>
      <c r="K207" s="100" t="s">
        <v>696</v>
      </c>
      <c r="L207" s="62">
        <v>0</v>
      </c>
      <c r="M207" s="62">
        <v>0.5</v>
      </c>
      <c r="N207" s="63">
        <v>0.01</v>
      </c>
      <c r="O207" s="56" t="s">
        <v>399</v>
      </c>
      <c r="P207" s="156" t="str">
        <f>INDEX('Policy Characteristics'!J:J,MATCH($C207,'Policy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7" s="56" t="s">
        <v>282</v>
      </c>
      <c r="R207" s="11" t="s">
        <v>283</v>
      </c>
      <c r="S207" s="83" t="s">
        <v>223</v>
      </c>
      <c r="T207" s="56"/>
    </row>
    <row r="208" spans="1:21" ht="59" x14ac:dyDescent="0.75">
      <c r="A208" s="56" t="s">
        <v>9</v>
      </c>
      <c r="B208" s="56" t="s">
        <v>25</v>
      </c>
      <c r="C208" s="56" t="s">
        <v>355</v>
      </c>
      <c r="D208" s="56"/>
      <c r="E208" s="56"/>
      <c r="F208" s="56"/>
      <c r="G208" s="56"/>
      <c r="H208" s="57">
        <v>56</v>
      </c>
      <c r="I208" s="56" t="s">
        <v>54</v>
      </c>
      <c r="J208" s="57" t="s">
        <v>455</v>
      </c>
      <c r="K208" s="100" t="s">
        <v>695</v>
      </c>
      <c r="L208" s="62">
        <v>0</v>
      </c>
      <c r="M208" s="63">
        <v>1</v>
      </c>
      <c r="N208" s="63">
        <v>0.01</v>
      </c>
      <c r="O208" s="56" t="s">
        <v>42</v>
      </c>
      <c r="P208" s="156" t="str">
        <f>INDEX('Policy Characteristics'!J:J,MATCH($C208,'Policy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208" s="56" t="s">
        <v>284</v>
      </c>
      <c r="R208" s="11" t="s">
        <v>285</v>
      </c>
      <c r="S208" s="83" t="s">
        <v>197</v>
      </c>
      <c r="T208" s="56"/>
      <c r="U208" s="109"/>
    </row>
    <row r="209" spans="1:21" ht="44.25" x14ac:dyDescent="0.75">
      <c r="A209" s="56" t="s">
        <v>9</v>
      </c>
      <c r="B209" s="56" t="s">
        <v>22</v>
      </c>
      <c r="C209" s="56" t="s">
        <v>356</v>
      </c>
      <c r="D209" s="56"/>
      <c r="E209" s="56"/>
      <c r="F209" s="56"/>
      <c r="G209" s="56"/>
      <c r="H209" s="57">
        <v>57</v>
      </c>
      <c r="I209" s="56" t="s">
        <v>54</v>
      </c>
      <c r="J209" s="57" t="s">
        <v>455</v>
      </c>
      <c r="K209" s="100" t="s">
        <v>694</v>
      </c>
      <c r="L209" s="62">
        <v>0</v>
      </c>
      <c r="M209" s="63">
        <v>1</v>
      </c>
      <c r="N209" s="63">
        <v>0.01</v>
      </c>
      <c r="O209" s="56" t="s">
        <v>42</v>
      </c>
      <c r="P209" s="156" t="str">
        <f>INDEX('Policy Characteristics'!J:J,MATCH($C209,'Policy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209" s="56" t="s">
        <v>286</v>
      </c>
      <c r="R209" s="11" t="s">
        <v>287</v>
      </c>
      <c r="S209" s="83" t="s">
        <v>197</v>
      </c>
      <c r="T209" s="56"/>
      <c r="U209" s="109"/>
    </row>
    <row r="210" spans="1:21" ht="44.25" x14ac:dyDescent="0.75">
      <c r="A210" s="56" t="s">
        <v>9</v>
      </c>
      <c r="B210" s="56" t="s">
        <v>446</v>
      </c>
      <c r="C210" s="56" t="s">
        <v>658</v>
      </c>
      <c r="D210" s="56"/>
      <c r="E210" s="56"/>
      <c r="F210" s="56"/>
      <c r="G210" s="56"/>
      <c r="H210" s="57">
        <v>58</v>
      </c>
      <c r="I210" s="56" t="s">
        <v>54</v>
      </c>
      <c r="J210" s="100" t="s">
        <v>446</v>
      </c>
      <c r="K210" s="100" t="s">
        <v>693</v>
      </c>
      <c r="L210" s="62">
        <v>0</v>
      </c>
      <c r="M210" s="63">
        <v>1</v>
      </c>
      <c r="N210" s="63">
        <v>0.01</v>
      </c>
      <c r="O210" s="56" t="s">
        <v>42</v>
      </c>
      <c r="P210" s="156" t="str">
        <f>INDEX('Policy Characteristics'!J:J,MATCH($C210,'Policy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210" s="56" t="s">
        <v>659</v>
      </c>
      <c r="R210" s="11" t="s">
        <v>660</v>
      </c>
      <c r="S210" s="83" t="s">
        <v>197</v>
      </c>
      <c r="T210" s="56"/>
      <c r="U210" s="109"/>
    </row>
    <row r="211" spans="1:21" ht="44.25" x14ac:dyDescent="0.75">
      <c r="A211" s="56" t="s">
        <v>9</v>
      </c>
      <c r="B211" s="56" t="s">
        <v>23</v>
      </c>
      <c r="C211" s="56" t="s">
        <v>357</v>
      </c>
      <c r="D211" s="56"/>
      <c r="E211" s="56"/>
      <c r="F211" s="56"/>
      <c r="G211" s="56"/>
      <c r="H211" s="57">
        <v>59</v>
      </c>
      <c r="I211" s="56" t="s">
        <v>54</v>
      </c>
      <c r="J211" s="100" t="s">
        <v>23</v>
      </c>
      <c r="K211" s="100" t="s">
        <v>692</v>
      </c>
      <c r="L211" s="62">
        <v>0</v>
      </c>
      <c r="M211" s="63">
        <v>1</v>
      </c>
      <c r="N211" s="63">
        <v>0.01</v>
      </c>
      <c r="O211" s="56" t="s">
        <v>42</v>
      </c>
      <c r="P211" s="156" t="str">
        <f>INDEX('Policy Characteristics'!J:J,MATCH($C211,'Policy Characteristics'!$C:$C,0))</f>
        <v>**Description:**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v>
      </c>
      <c r="Q211" s="56" t="s">
        <v>288</v>
      </c>
      <c r="R211" s="11" t="s">
        <v>289</v>
      </c>
      <c r="S211" s="83" t="s">
        <v>197</v>
      </c>
      <c r="T211" s="56"/>
      <c r="U211" s="109"/>
    </row>
    <row r="212" spans="1:21" ht="73.75" x14ac:dyDescent="0.75">
      <c r="A212" s="56" t="s">
        <v>170</v>
      </c>
      <c r="B212" s="56" t="s">
        <v>174</v>
      </c>
      <c r="C212" s="56" t="s">
        <v>543</v>
      </c>
      <c r="D212" s="56"/>
      <c r="E212" s="56"/>
      <c r="F212" s="56"/>
      <c r="G212" s="56"/>
      <c r="H212" s="57">
        <v>60</v>
      </c>
      <c r="I212" s="56" t="s">
        <v>54</v>
      </c>
      <c r="J212" s="100" t="s">
        <v>174</v>
      </c>
      <c r="K212" s="100" t="s">
        <v>691</v>
      </c>
      <c r="L212" s="62">
        <v>0</v>
      </c>
      <c r="M212" s="63">
        <v>1</v>
      </c>
      <c r="N212" s="63">
        <v>0.01</v>
      </c>
      <c r="O212" s="56" t="s">
        <v>42</v>
      </c>
      <c r="P212" s="156" t="str">
        <f>INDEX('Policy Characteristics'!J:J,MATCH($C212,'Policy Characteristics'!$C:$C,0))</f>
        <v xml:space="preserve">**Description:** This policy increases the sequestration of CO2 by planting forests.  Planted forests are assumed to be managed with best practices and are not used for timber harvesting. </v>
      </c>
      <c r="Q212" s="56" t="s">
        <v>290</v>
      </c>
      <c r="R212" s="11" t="s">
        <v>291</v>
      </c>
      <c r="S212" s="83" t="s">
        <v>197</v>
      </c>
      <c r="T212" s="56" t="s">
        <v>235</v>
      </c>
      <c r="U212" s="109"/>
    </row>
    <row r="213" spans="1:21" ht="29.5" x14ac:dyDescent="0.75">
      <c r="A213" s="56" t="s">
        <v>170</v>
      </c>
      <c r="B213" s="56" t="s">
        <v>324</v>
      </c>
      <c r="C213" s="56" t="s">
        <v>552</v>
      </c>
      <c r="D213" s="56"/>
      <c r="E213" s="56"/>
      <c r="F213" s="56"/>
      <c r="G213" s="56"/>
      <c r="H213" s="57"/>
      <c r="I213" s="11" t="s">
        <v>55</v>
      </c>
      <c r="J213" s="100" t="s">
        <v>324</v>
      </c>
      <c r="K213" s="100" t="s">
        <v>690</v>
      </c>
      <c r="L213" s="62"/>
      <c r="M213" s="63"/>
      <c r="N213" s="63"/>
      <c r="O213" s="56"/>
      <c r="P213" s="156">
        <f>INDEX('Policy Characteristics'!J:J,MATCH($C213,'Policy Characteristics'!$C:$C,0))</f>
        <v>0</v>
      </c>
      <c r="Q213" s="56" t="s">
        <v>400</v>
      </c>
      <c r="R213" s="11" t="s">
        <v>401</v>
      </c>
      <c r="S213" s="83"/>
      <c r="T213" s="56"/>
      <c r="U213" s="109"/>
    </row>
    <row r="214" spans="1:21" ht="29.5" x14ac:dyDescent="0.75">
      <c r="A214" s="56" t="s">
        <v>170</v>
      </c>
      <c r="B214" s="56" t="s">
        <v>548</v>
      </c>
      <c r="C214" s="56" t="s">
        <v>549</v>
      </c>
      <c r="D214" s="56"/>
      <c r="E214" s="56"/>
      <c r="F214" s="56"/>
      <c r="G214" s="56"/>
      <c r="H214" s="57">
        <v>177</v>
      </c>
      <c r="I214" s="11" t="s">
        <v>55</v>
      </c>
      <c r="J214" s="100" t="s">
        <v>548</v>
      </c>
      <c r="K214" s="100" t="s">
        <v>689</v>
      </c>
      <c r="L214" s="62"/>
      <c r="M214" s="63"/>
      <c r="N214" s="63"/>
      <c r="O214" s="56"/>
      <c r="P214" s="156">
        <f>INDEX('Policy Characteristics'!J:J,MATCH($C214,'Policy Characteristics'!$C:$C,0))</f>
        <v>0</v>
      </c>
      <c r="Q214" s="56"/>
      <c r="R214" s="11"/>
      <c r="S214" s="83"/>
      <c r="T214" s="56"/>
      <c r="U214" s="109"/>
    </row>
    <row r="215" spans="1:21" ht="29.5" x14ac:dyDescent="0.75">
      <c r="A215" s="56" t="s">
        <v>170</v>
      </c>
      <c r="B215" s="56" t="s">
        <v>236</v>
      </c>
      <c r="C215" s="56" t="s">
        <v>544</v>
      </c>
      <c r="D215" s="56"/>
      <c r="E215" s="56"/>
      <c r="F215" s="56"/>
      <c r="G215" s="56"/>
      <c r="H215" s="57">
        <v>61</v>
      </c>
      <c r="I215" s="56" t="s">
        <v>54</v>
      </c>
      <c r="J215" s="100" t="s">
        <v>236</v>
      </c>
      <c r="K215" s="100" t="s">
        <v>688</v>
      </c>
      <c r="L215" s="62">
        <v>0</v>
      </c>
      <c r="M215" s="63">
        <v>1</v>
      </c>
      <c r="N215" s="63">
        <v>0.01</v>
      </c>
      <c r="O215" s="56" t="s">
        <v>42</v>
      </c>
      <c r="P215" s="156" t="str">
        <f>INDEX('Policy Characteristics'!J:J,MATCH($C215,'Policy Characteristics'!$C:$C,0))</f>
        <v>**Description:** This policy avoids the release of CO2 from forests by reducing timber harvesting.</v>
      </c>
      <c r="Q215" s="56" t="s">
        <v>292</v>
      </c>
      <c r="R215" s="11" t="s">
        <v>293</v>
      </c>
      <c r="S215" s="83" t="s">
        <v>197</v>
      </c>
      <c r="T215" s="56"/>
      <c r="U215" s="109"/>
    </row>
    <row r="216" spans="1:21" ht="44.25" x14ac:dyDescent="0.75">
      <c r="A216" s="56" t="s">
        <v>170</v>
      </c>
      <c r="B216" s="56" t="s">
        <v>171</v>
      </c>
      <c r="C216" s="56" t="s">
        <v>358</v>
      </c>
      <c r="D216" s="56"/>
      <c r="E216" s="56"/>
      <c r="F216" s="56"/>
      <c r="G216" s="56"/>
      <c r="H216" s="57">
        <v>62</v>
      </c>
      <c r="I216" s="56" t="s">
        <v>54</v>
      </c>
      <c r="J216" s="100" t="s">
        <v>171</v>
      </c>
      <c r="K216" s="100" t="s">
        <v>687</v>
      </c>
      <c r="L216" s="62">
        <v>0</v>
      </c>
      <c r="M216" s="63">
        <v>1</v>
      </c>
      <c r="N216" s="63">
        <v>0.01</v>
      </c>
      <c r="O216" s="56" t="s">
        <v>42</v>
      </c>
      <c r="P216" s="156" t="str">
        <f>INDEX('Policy Characteristics'!J:J,MATCH($C216,'Policy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v>
      </c>
      <c r="Q216" s="56" t="s">
        <v>294</v>
      </c>
      <c r="R216" s="11" t="s">
        <v>295</v>
      </c>
      <c r="S216" s="83" t="s">
        <v>197</v>
      </c>
      <c r="T216" s="56"/>
      <c r="U216" s="109"/>
    </row>
    <row r="217" spans="1:21" ht="29.5" x14ac:dyDescent="0.75">
      <c r="A217" s="56" t="s">
        <v>170</v>
      </c>
      <c r="B217" s="56" t="s">
        <v>175</v>
      </c>
      <c r="C217" s="56" t="s">
        <v>545</v>
      </c>
      <c r="D217" s="56"/>
      <c r="E217" s="56"/>
      <c r="F217" s="56"/>
      <c r="G217" s="56"/>
      <c r="H217" s="57">
        <v>63</v>
      </c>
      <c r="I217" s="56" t="s">
        <v>54</v>
      </c>
      <c r="J217" s="100" t="s">
        <v>175</v>
      </c>
      <c r="K217" s="100" t="s">
        <v>686</v>
      </c>
      <c r="L217" s="62">
        <v>0</v>
      </c>
      <c r="M217" s="63">
        <v>1</v>
      </c>
      <c r="N217" s="63">
        <v>0.01</v>
      </c>
      <c r="O217" s="56" t="s">
        <v>42</v>
      </c>
      <c r="P217" s="156" t="str">
        <f>INDEX('Policy Characteristics'!J:J,MATCH($C217,'Policy Characteristics'!$C:$C,0))</f>
        <v>**Description:** This policy increases CO2 sequestration by forests through improved forest management practices.</v>
      </c>
      <c r="Q217" s="56" t="s">
        <v>296</v>
      </c>
      <c r="R217" s="11" t="s">
        <v>297</v>
      </c>
      <c r="S217" s="83" t="s">
        <v>197</v>
      </c>
      <c r="T217" s="56"/>
      <c r="U217" s="109"/>
    </row>
    <row r="218" spans="1:21" ht="29.5" x14ac:dyDescent="0.75">
      <c r="A218" s="56" t="s">
        <v>170</v>
      </c>
      <c r="B218" s="56" t="s">
        <v>173</v>
      </c>
      <c r="C218" s="56" t="s">
        <v>359</v>
      </c>
      <c r="D218" s="56"/>
      <c r="E218" s="56"/>
      <c r="F218" s="56"/>
      <c r="G218" s="56"/>
      <c r="H218" s="57">
        <v>64</v>
      </c>
      <c r="I218" s="56" t="s">
        <v>54</v>
      </c>
      <c r="J218" s="100" t="s">
        <v>173</v>
      </c>
      <c r="K218" s="100" t="s">
        <v>685</v>
      </c>
      <c r="L218" s="62">
        <v>0</v>
      </c>
      <c r="M218" s="63">
        <v>1</v>
      </c>
      <c r="N218" s="63">
        <v>0.01</v>
      </c>
      <c r="O218" s="56" t="s">
        <v>42</v>
      </c>
      <c r="P218" s="156" t="str">
        <f>INDEX('Policy Characteristics'!J:J,MATCH($C218,'Policy Characteristics'!$C:$C,0))</f>
        <v>**Description:** This policy reduces greenhouse gas emissions from agriculture through livestock-related measures, such as feed supplements or drugs to prevent enteric methane formation.</v>
      </c>
      <c r="Q218" s="56" t="s">
        <v>298</v>
      </c>
      <c r="R218" s="11" t="s">
        <v>299</v>
      </c>
      <c r="S218" s="83" t="s">
        <v>197</v>
      </c>
      <c r="T218" s="56"/>
      <c r="U218" s="109"/>
    </row>
    <row r="219" spans="1:21" ht="29.5" x14ac:dyDescent="0.75">
      <c r="A219" s="56" t="s">
        <v>170</v>
      </c>
      <c r="B219" s="56" t="s">
        <v>546</v>
      </c>
      <c r="C219" s="56" t="s">
        <v>547</v>
      </c>
      <c r="D219" s="56"/>
      <c r="E219" s="56"/>
      <c r="F219" s="56"/>
      <c r="G219" s="56"/>
      <c r="H219" s="57">
        <v>178</v>
      </c>
      <c r="I219" s="56" t="s">
        <v>55</v>
      </c>
      <c r="J219" s="100" t="s">
        <v>546</v>
      </c>
      <c r="K219" s="100" t="s">
        <v>684</v>
      </c>
      <c r="L219" s="62"/>
      <c r="M219" s="63"/>
      <c r="N219" s="63"/>
      <c r="O219" s="56"/>
      <c r="P219" s="156">
        <f>INDEX('Policy Characteristics'!J:J,MATCH($C219,'Policy Characteristics'!$C:$C,0))</f>
        <v>0</v>
      </c>
      <c r="Q219" s="56"/>
      <c r="R219" s="11"/>
      <c r="S219" s="83"/>
      <c r="T219" s="56"/>
      <c r="U219" s="109"/>
    </row>
    <row r="220" spans="1:21" ht="44.25" x14ac:dyDescent="0.75">
      <c r="A220" s="56" t="s">
        <v>170</v>
      </c>
      <c r="B220" s="56" t="s">
        <v>172</v>
      </c>
      <c r="C220" s="56" t="s">
        <v>360</v>
      </c>
      <c r="D220" s="56"/>
      <c r="E220" s="56"/>
      <c r="F220" s="56"/>
      <c r="G220" s="56"/>
      <c r="H220" s="57">
        <v>65</v>
      </c>
      <c r="I220" s="56" t="s">
        <v>55</v>
      </c>
      <c r="J220" s="100" t="s">
        <v>172</v>
      </c>
      <c r="K220" s="100" t="s">
        <v>683</v>
      </c>
      <c r="L220" s="62">
        <v>0</v>
      </c>
      <c r="M220" s="63">
        <v>1</v>
      </c>
      <c r="N220" s="63">
        <v>0.01</v>
      </c>
      <c r="O220" s="56" t="s">
        <v>42</v>
      </c>
      <c r="P220" s="156" t="str">
        <f>INDEX('Policy Characteristics'!J:J,MATCH($C220,'Policy Characteristics'!$C:$C,0))</f>
        <v>**Description:** This policy reduces greenhouse gas emissions from agriculture through measures pertaining to rice cultivation, such as improved flooding practices that avoid anaerobic, methane-forming conditions.</v>
      </c>
      <c r="Q220" s="56" t="s">
        <v>300</v>
      </c>
      <c r="R220" s="11" t="s">
        <v>301</v>
      </c>
      <c r="S220" s="83" t="s">
        <v>197</v>
      </c>
      <c r="T220" s="56"/>
      <c r="U220" s="109"/>
    </row>
    <row r="221" spans="1:21" s="3" customFormat="1" ht="59" x14ac:dyDescent="0.75">
      <c r="A221" s="11" t="s">
        <v>447</v>
      </c>
      <c r="B221" s="11" t="s">
        <v>70</v>
      </c>
      <c r="C221" s="11" t="s">
        <v>361</v>
      </c>
      <c r="D221" s="11"/>
      <c r="E221" s="11"/>
      <c r="F221" s="11"/>
      <c r="G221" s="11"/>
      <c r="H221" s="57">
        <v>68</v>
      </c>
      <c r="I221" s="11" t="s">
        <v>55</v>
      </c>
      <c r="J221" s="101" t="s">
        <v>70</v>
      </c>
      <c r="K221" s="100" t="s">
        <v>682</v>
      </c>
      <c r="L221" s="66">
        <v>0</v>
      </c>
      <c r="M221" s="66">
        <v>1</v>
      </c>
      <c r="N221" s="66">
        <v>0.01</v>
      </c>
      <c r="O221" s="11" t="s">
        <v>71</v>
      </c>
      <c r="P221" s="156" t="str">
        <f>INDEX('Policy Characteristics'!J:J,MATCH($C221,'Policy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221" s="11" t="s">
        <v>306</v>
      </c>
      <c r="R221" s="11" t="s">
        <v>307</v>
      </c>
      <c r="S221" s="83" t="s">
        <v>197</v>
      </c>
      <c r="T221" s="11"/>
      <c r="U221" s="107"/>
    </row>
    <row r="222" spans="1:21" s="3" customFormat="1" ht="44.25" x14ac:dyDescent="0.75">
      <c r="A222" s="11" t="s">
        <v>447</v>
      </c>
      <c r="B222" s="11" t="s">
        <v>567</v>
      </c>
      <c r="C222" s="11" t="s">
        <v>569</v>
      </c>
      <c r="D222" s="11"/>
      <c r="E222" s="11"/>
      <c r="F222" s="11"/>
      <c r="G222" s="11"/>
      <c r="H222" s="57">
        <v>176</v>
      </c>
      <c r="I222" s="11" t="s">
        <v>55</v>
      </c>
      <c r="J222" s="101" t="s">
        <v>456</v>
      </c>
      <c r="K222" s="100" t="s">
        <v>681</v>
      </c>
      <c r="L222" s="66">
        <v>0</v>
      </c>
      <c r="M222" s="66">
        <v>1</v>
      </c>
      <c r="N222" s="66">
        <v>0.01</v>
      </c>
      <c r="O222" s="56" t="s">
        <v>38</v>
      </c>
      <c r="P222" s="156" t="str">
        <f>INDEX('Policy Characteristics'!J:J,MATCH($C222,'Policy Characteristics'!$C:$C,0))</f>
        <v>**Description:** This policy causes a percentage of the district heat that would be generated by burning coal to instead be generated by burning natural gas.</v>
      </c>
      <c r="Q222" s="11" t="s">
        <v>448</v>
      </c>
      <c r="R222" s="11" t="s">
        <v>283</v>
      </c>
      <c r="S222" s="83" t="s">
        <v>197</v>
      </c>
      <c r="T222" s="11"/>
      <c r="U222" s="107"/>
    </row>
    <row r="223" spans="1:21" ht="29.5" x14ac:dyDescent="0.75">
      <c r="A223" s="56" t="s">
        <v>10</v>
      </c>
      <c r="B223" s="56" t="s">
        <v>32</v>
      </c>
      <c r="C223" s="56" t="s">
        <v>69</v>
      </c>
      <c r="D223" s="56"/>
      <c r="E223" s="56"/>
      <c r="F223" s="56"/>
      <c r="G223" s="56"/>
      <c r="H223" s="57">
        <v>66</v>
      </c>
      <c r="I223" s="56" t="s">
        <v>54</v>
      </c>
      <c r="J223" s="100" t="s">
        <v>32</v>
      </c>
      <c r="K223" s="100" t="s">
        <v>680</v>
      </c>
      <c r="L223" s="62">
        <v>0</v>
      </c>
      <c r="M223" s="62">
        <v>1</v>
      </c>
      <c r="N223" s="62">
        <v>0.01</v>
      </c>
      <c r="O223" s="56" t="s">
        <v>42</v>
      </c>
      <c r="P223" s="156" t="str">
        <f>INDEX('Policy Characteristics'!J:J,MATCH($C223,'Policy Characteristics'!$C:$C,0))</f>
        <v>**Description:** This policy specifies the fraction of the potential annual amount of carbon capture and sequestration (CCS) that is achieved in 2050, above the amount predicted in the business-as-usual scenario.</v>
      </c>
      <c r="Q223" s="56" t="s">
        <v>302</v>
      </c>
      <c r="R223" s="11" t="s">
        <v>303</v>
      </c>
      <c r="S223" s="83" t="s">
        <v>197</v>
      </c>
      <c r="T223" s="56"/>
      <c r="U223" s="109"/>
    </row>
    <row r="224" spans="1:21" s="5" customFormat="1" ht="59" x14ac:dyDescent="0.75">
      <c r="A224" s="56" t="s">
        <v>10</v>
      </c>
      <c r="B224" s="56" t="s">
        <v>30</v>
      </c>
      <c r="C224" s="56" t="s">
        <v>30</v>
      </c>
      <c r="D224" s="56" t="s">
        <v>432</v>
      </c>
      <c r="E224" s="56"/>
      <c r="F224" s="56" t="s">
        <v>438</v>
      </c>
      <c r="G224" s="56"/>
      <c r="H224" s="57">
        <v>171</v>
      </c>
      <c r="I224" s="56" t="s">
        <v>54</v>
      </c>
      <c r="J224" s="100" t="s">
        <v>30</v>
      </c>
      <c r="K224" s="100" t="s">
        <v>679</v>
      </c>
      <c r="L224" s="68">
        <v>0</v>
      </c>
      <c r="M224" s="68">
        <v>300</v>
      </c>
      <c r="N224" s="68">
        <v>5</v>
      </c>
      <c r="O224" s="56" t="s">
        <v>177</v>
      </c>
      <c r="P224" s="156" t="str">
        <f>INDEX('Policy Characteristics'!J:J,MATCH($C224,'Policy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4" s="56" t="s">
        <v>304</v>
      </c>
      <c r="R224" s="11" t="s">
        <v>305</v>
      </c>
      <c r="S224" s="89" t="s">
        <v>542</v>
      </c>
      <c r="T224" s="11" t="s">
        <v>508</v>
      </c>
      <c r="U224" s="110"/>
    </row>
    <row r="225" spans="1:21" s="5" customFormat="1" ht="59" x14ac:dyDescent="0.75">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156"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5" s="58" t="str">
        <f t="shared" ref="Q225:R228" si="65">Q$224</f>
        <v>fuels.html#carbon-tax</v>
      </c>
      <c r="R225" s="58" t="str">
        <f t="shared" si="65"/>
        <v>carbon-tax.html</v>
      </c>
      <c r="S225" s="89"/>
      <c r="T225" s="58"/>
      <c r="U225" s="110"/>
    </row>
    <row r="226" spans="1:21" s="5" customFormat="1" ht="59" x14ac:dyDescent="0.75">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156"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6" s="58" t="str">
        <f t="shared" si="65"/>
        <v>fuels.html#carbon-tax</v>
      </c>
      <c r="R226" s="58" t="str">
        <f t="shared" si="65"/>
        <v>carbon-tax.html</v>
      </c>
      <c r="S226" s="89"/>
      <c r="T226" s="58"/>
      <c r="U226" s="110"/>
    </row>
    <row r="227" spans="1:21" s="5" customFormat="1" ht="59" x14ac:dyDescent="0.75">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156"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7" s="58" t="str">
        <f t="shared" si="65"/>
        <v>fuels.html#carbon-tax</v>
      </c>
      <c r="R227" s="58" t="str">
        <f t="shared" si="65"/>
        <v>carbon-tax.html</v>
      </c>
      <c r="S227" s="89"/>
      <c r="T227" s="58"/>
      <c r="U227" s="110"/>
    </row>
    <row r="228" spans="1:21" s="5" customFormat="1" ht="59" x14ac:dyDescent="0.75">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156"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8" s="58" t="str">
        <f t="shared" si="65"/>
        <v>fuels.html#carbon-tax</v>
      </c>
      <c r="R228" s="58" t="str">
        <f t="shared" si="65"/>
        <v>carbon-tax.html</v>
      </c>
      <c r="S228" s="89"/>
      <c r="T228" s="58"/>
      <c r="U228" s="110"/>
    </row>
    <row r="229" spans="1:21" s="5" customFormat="1" ht="59" x14ac:dyDescent="0.75">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156"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9" s="56"/>
      <c r="R229" s="11"/>
      <c r="S229" s="89"/>
      <c r="T229" s="58"/>
      <c r="U229" s="110"/>
    </row>
    <row r="230" spans="1:21" s="5" customFormat="1" ht="59" x14ac:dyDescent="0.75">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156"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30" s="56"/>
      <c r="R230" s="11"/>
      <c r="S230" s="89"/>
      <c r="T230" s="58"/>
      <c r="U230" s="110"/>
    </row>
    <row r="231" spans="1:21" s="5" customFormat="1" ht="29.5" x14ac:dyDescent="0.75">
      <c r="A231" s="56" t="s">
        <v>10</v>
      </c>
      <c r="B231" s="56" t="s">
        <v>31</v>
      </c>
      <c r="C231" s="56" t="s">
        <v>178</v>
      </c>
      <c r="D231" s="56" t="s">
        <v>63</v>
      </c>
      <c r="E231" s="56"/>
      <c r="F231" s="56" t="s">
        <v>110</v>
      </c>
      <c r="G231" s="56"/>
      <c r="H231" s="57" t="s">
        <v>239</v>
      </c>
      <c r="I231" s="11" t="s">
        <v>55</v>
      </c>
      <c r="J231" s="100" t="s">
        <v>31</v>
      </c>
      <c r="K231" s="100" t="s">
        <v>678</v>
      </c>
      <c r="L231" s="68"/>
      <c r="M231" s="68"/>
      <c r="N231" s="68"/>
      <c r="O231" s="56"/>
      <c r="P231" s="156" t="str">
        <f>INDEX('Policy Characteristics'!J:J,MATCH($C231,'Policy Characteristics'!$C:$C,0))</f>
        <v>**Description:** This policy reduces the subsidies paid for the production of the selected energy source(s) in the BAU case. // **Guidance for setting values:** A value of 100% eliminates subsidies in 2050.</v>
      </c>
      <c r="Q231" s="58"/>
      <c r="R231" s="11"/>
      <c r="S231" s="88"/>
      <c r="T231" s="58"/>
      <c r="U231" s="110"/>
    </row>
    <row r="232" spans="1:21" s="5" customFormat="1" ht="29.5" x14ac:dyDescent="0.75">
      <c r="A232" s="58" t="str">
        <f>A$231</f>
        <v>Cross-Sector</v>
      </c>
      <c r="B232" s="58" t="str">
        <f>B$231</f>
        <v>End Existing Subsidies</v>
      </c>
      <c r="C232" s="58" t="str">
        <f t="shared" ref="B232:C246" si="67">C$231</f>
        <v>Percent Reduction in BAU Subsidies</v>
      </c>
      <c r="D232" s="11" t="s">
        <v>570</v>
      </c>
      <c r="E232" s="56"/>
      <c r="F232" s="11" t="s">
        <v>564</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56" t="str">
        <f>INDEX('Policy Characteristics'!J:J,MATCH($C232,'Policy Characteristics'!$C:$C,0))</f>
        <v>**Description:** This policy reduces the subsidies paid for the production of the selected energy source(s) in the BAU case. // **Guidance for setting values:** A value of 100% eliminates subsidies in 2050.</v>
      </c>
      <c r="Q232" s="11" t="s">
        <v>308</v>
      </c>
      <c r="R232" s="11" t="s">
        <v>309</v>
      </c>
      <c r="S232" s="83" t="s">
        <v>197</v>
      </c>
      <c r="T232" s="58"/>
      <c r="U232" s="110"/>
    </row>
    <row r="233" spans="1:21" s="5" customFormat="1" ht="29.5" x14ac:dyDescent="0.7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56" t="str">
        <f>INDEX('Policy Characteristics'!J:J,MATCH($C233,'Policy Characteristics'!$C:$C,0))</f>
        <v>**Description:** This policy reduces the subsidies paid for the production of the selected energy source(s) in the BAU case. // **Guidance for setting values:** A value of 100% eliminates subsidies in 2050.</v>
      </c>
      <c r="Q233" s="11" t="s">
        <v>308</v>
      </c>
      <c r="R233" s="11" t="s">
        <v>309</v>
      </c>
      <c r="S233" s="83" t="s">
        <v>197</v>
      </c>
      <c r="T233" s="58"/>
      <c r="U233" s="110"/>
    </row>
    <row r="234" spans="1:21" s="5" customFormat="1" ht="29.5" x14ac:dyDescent="0.7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56" t="str">
        <f>INDEX('Policy Characteristics'!J:J,MATCH($C234,'Policy Characteristics'!$C:$C,0))</f>
        <v>**Description:** This policy reduces the subsidies paid for the production of the selected energy source(s) in the BAU case. // **Guidance for setting values:** A value of 100% eliminates subsidies in 2050.</v>
      </c>
      <c r="Q234" s="11" t="s">
        <v>308</v>
      </c>
      <c r="R234" s="11" t="s">
        <v>309</v>
      </c>
      <c r="S234" s="83" t="s">
        <v>197</v>
      </c>
      <c r="T234" s="58"/>
      <c r="U234" s="110"/>
    </row>
    <row r="235" spans="1:21" s="5" customFormat="1" ht="29.5" x14ac:dyDescent="0.75">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56" t="str">
        <f>INDEX('Policy Characteristics'!J:J,MATCH($C235,'Policy Characteristics'!$C:$C,0))</f>
        <v>**Description:** This policy reduces the subsidies paid for the production of the selected energy source(s) in the BAU case. // **Guidance for setting values:** A value of 100% eliminates subsidies in 2050.</v>
      </c>
      <c r="Q235" s="11"/>
      <c r="R235" s="11"/>
      <c r="S235" s="83"/>
      <c r="T235" s="58"/>
      <c r="U235" s="110"/>
    </row>
    <row r="236" spans="1:21" s="5" customFormat="1" ht="29.5" x14ac:dyDescent="0.75">
      <c r="A236" s="58" t="str">
        <f t="shared" si="69"/>
        <v>Cross-Sector</v>
      </c>
      <c r="B236" s="58" t="str">
        <f t="shared" si="67"/>
        <v>End Existing Subsidies</v>
      </c>
      <c r="C236" s="58" t="str">
        <f t="shared" si="67"/>
        <v>Percent Reduction in BAU Subsidies</v>
      </c>
      <c r="D236" s="11" t="s">
        <v>60</v>
      </c>
      <c r="E236" s="56"/>
      <c r="F236" s="11" t="s">
        <v>572</v>
      </c>
      <c r="G236" s="56"/>
      <c r="H236" s="57">
        <v>73</v>
      </c>
      <c r="I236" s="11" t="s">
        <v>55</v>
      </c>
      <c r="J236" s="78" t="str">
        <f t="shared" si="68"/>
        <v>End Existing Subsidies</v>
      </c>
      <c r="K236" s="78" t="str">
        <f t="shared" si="68"/>
        <v>cross reduce BAU subsidies</v>
      </c>
      <c r="L236" s="64"/>
      <c r="M236" s="64"/>
      <c r="N236" s="64"/>
      <c r="O236" s="58"/>
      <c r="P236" s="156" t="str">
        <f>INDEX('Policy Characteristics'!J:J,MATCH($C236,'Policy Characteristics'!$C:$C,0))</f>
        <v>**Description:** This policy reduces the subsidies paid for the production of the selected energy source(s) in the BAU case. // **Guidance for setting values:** A value of 100% eliminates subsidies in 2050.</v>
      </c>
      <c r="Q236" s="11"/>
      <c r="R236" s="11"/>
      <c r="S236" s="83"/>
      <c r="T236" s="58"/>
      <c r="U236" s="110"/>
    </row>
    <row r="237" spans="1:21" s="5" customFormat="1" ht="29.5" x14ac:dyDescent="0.7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56" t="str">
        <f>INDEX('Policy Characteristics'!J:J,MATCH($C237,'Policy Characteristics'!$C:$C,0))</f>
        <v>**Description:** This policy reduces the subsidies paid for the production of the selected energy source(s) in the BAU case. // **Guidance for setting values:** A value of 100% eliminates subsidies in 2050.</v>
      </c>
      <c r="Q237" s="11" t="s">
        <v>308</v>
      </c>
      <c r="R237" s="11" t="s">
        <v>309</v>
      </c>
      <c r="S237" s="83" t="s">
        <v>197</v>
      </c>
      <c r="T237" s="58"/>
      <c r="U237" s="110"/>
    </row>
    <row r="238" spans="1:21" s="5" customFormat="1" ht="29.5" x14ac:dyDescent="0.75">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156" t="str">
        <f>INDEX('Policy Characteristics'!J:J,MATCH($C238,'Policy Characteristics'!$C:$C,0))</f>
        <v>**Description:** This policy reduces the subsidies paid for the production of the selected energy source(s) in the BAU case. // **Guidance for setting values:** A value of 100% eliminates subsidies in 2050.</v>
      </c>
      <c r="Q238" s="58"/>
      <c r="R238" s="11"/>
      <c r="S238" s="88"/>
      <c r="T238" s="58"/>
      <c r="U238" s="110"/>
    </row>
    <row r="239" spans="1:21" s="5" customFormat="1" ht="29.5" x14ac:dyDescent="0.7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56" t="str">
        <f>INDEX('Policy Characteristics'!J:J,MATCH($C239,'Policy Characteristics'!$C:$C,0))</f>
        <v>**Description:** This policy reduces the subsidies paid for the production of the selected energy source(s) in the BAU case. // **Guidance for setting values:** A value of 100% eliminates subsidies in 2050.</v>
      </c>
      <c r="Q239" s="11" t="s">
        <v>308</v>
      </c>
      <c r="R239" s="11" t="s">
        <v>309</v>
      </c>
      <c r="S239" s="83" t="s">
        <v>197</v>
      </c>
      <c r="T239" s="58"/>
      <c r="U239" s="110"/>
    </row>
    <row r="240" spans="1:21" s="5" customFormat="1" ht="29.5" x14ac:dyDescent="0.7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56" t="str">
        <f>INDEX('Policy Characteristics'!J:J,MATCH($C240,'Policy Characteristics'!$C:$C,0))</f>
        <v>**Description:** This policy reduces the subsidies paid for the production of the selected energy source(s) in the BAU case. // **Guidance for setting values:** A value of 100% eliminates subsidies in 2050.</v>
      </c>
      <c r="Q240" s="11" t="s">
        <v>308</v>
      </c>
      <c r="R240" s="11" t="s">
        <v>309</v>
      </c>
      <c r="S240" s="83" t="s">
        <v>197</v>
      </c>
      <c r="T240" s="58"/>
      <c r="U240" s="110"/>
    </row>
    <row r="241" spans="1:21" s="5" customFormat="1" ht="29.5" x14ac:dyDescent="0.75">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156" t="str">
        <f>INDEX('Policy Characteristics'!J:J,MATCH($C241,'Policy Characteristics'!$C:$C,0))</f>
        <v>**Description:** This policy reduces the subsidies paid for the production of the selected energy source(s) in the BAU case. // **Guidance for setting values:** A value of 100% eliminates subsidies in 2050.</v>
      </c>
      <c r="Q241" s="58"/>
      <c r="R241" s="11"/>
      <c r="S241" s="88"/>
      <c r="T241" s="58"/>
      <c r="U241" s="110"/>
    </row>
    <row r="242" spans="1:21" s="5" customFormat="1" ht="29.5" x14ac:dyDescent="0.75">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156" t="str">
        <f>INDEX('Policy Characteristics'!J:J,MATCH($C242,'Policy Characteristics'!$C:$C,0))</f>
        <v>**Description:** This policy reduces the subsidies paid for the production of the selected energy source(s) in the BAU case. // **Guidance for setting values:** A value of 100% eliminates subsidies in 2050.</v>
      </c>
      <c r="Q242" s="58"/>
      <c r="R242" s="11"/>
      <c r="S242" s="88"/>
      <c r="T242" s="58"/>
      <c r="U242" s="110"/>
    </row>
    <row r="243" spans="1:21" s="5" customFormat="1" ht="29.5" x14ac:dyDescent="0.75">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56" t="str">
        <f>INDEX('Policy Characteristics'!J:J,MATCH($C243,'Policy Characteristics'!$C:$C,0))</f>
        <v>**Description:** This policy reduces the subsidies paid for the production of the selected energy source(s) in the BAU case. // **Guidance for setting values:** A value of 100% eliminates subsidies in 2050.</v>
      </c>
      <c r="Q243" s="11"/>
      <c r="R243" s="11"/>
      <c r="S243" s="83"/>
      <c r="T243" s="58"/>
      <c r="U243" s="110"/>
    </row>
    <row r="244" spans="1:21" s="5" customFormat="1" ht="29.5" x14ac:dyDescent="0.75">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156" t="str">
        <f>INDEX('Policy Characteristics'!J:J,MATCH($C244,'Policy Characteristics'!$C:$C,0))</f>
        <v>**Description:** This policy reduces the subsidies paid for the production of the selected energy source(s) in the BAU case. // **Guidance for setting values:** A value of 100% eliminates subsidies in 2050.</v>
      </c>
      <c r="Q244" s="58"/>
      <c r="R244" s="11"/>
      <c r="S244" s="88"/>
      <c r="T244" s="58"/>
      <c r="U244" s="110"/>
    </row>
    <row r="245" spans="1:21" s="5" customFormat="1" ht="29.5" x14ac:dyDescent="0.75">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156" t="str">
        <f>INDEX('Policy Characteristics'!J:J,MATCH($C245,'Policy Characteristics'!$C:$C,0))</f>
        <v>**Description:** This policy reduces the subsidies paid for the production of the selected energy source(s) in the BAU case. // **Guidance for setting values:** A value of 100% eliminates subsidies in 2050.</v>
      </c>
      <c r="Q245" s="58"/>
      <c r="R245" s="11"/>
      <c r="S245" s="88"/>
      <c r="T245" s="58"/>
      <c r="U245" s="110"/>
    </row>
    <row r="246" spans="1:21" s="5" customFormat="1" ht="29.5" x14ac:dyDescent="0.75">
      <c r="A246" s="58" t="str">
        <f t="shared" si="69"/>
        <v>Cross-Sector</v>
      </c>
      <c r="B246" s="58" t="str">
        <f t="shared" si="67"/>
        <v>End Existing Subsidies</v>
      </c>
      <c r="C246" s="58" t="str">
        <f t="shared" si="67"/>
        <v>Percent Reduction in BAU Subsidies</v>
      </c>
      <c r="D246" s="11" t="s">
        <v>560</v>
      </c>
      <c r="E246" s="56"/>
      <c r="F246" s="11" t="s">
        <v>561</v>
      </c>
      <c r="G246" s="56"/>
      <c r="H246" s="57"/>
      <c r="I246" s="11" t="s">
        <v>55</v>
      </c>
      <c r="J246" s="78" t="str">
        <f t="shared" si="68"/>
        <v>End Existing Subsidies</v>
      </c>
      <c r="K246" s="78" t="str">
        <f t="shared" si="68"/>
        <v>cross reduce BAU subsidies</v>
      </c>
      <c r="L246" s="67"/>
      <c r="M246" s="67"/>
      <c r="N246" s="67"/>
      <c r="O246" s="58"/>
      <c r="P246" s="156" t="str">
        <f>INDEX('Policy Characteristics'!J:J,MATCH($C246,'Policy Characteristics'!$C:$C,0))</f>
        <v>**Description:** This policy reduces the subsidies paid for the production of the selected energy source(s) in the BAU case. // **Guidance for setting values:** A value of 100% eliminates subsidies in 2050.</v>
      </c>
      <c r="Q246" s="58"/>
      <c r="R246" s="11"/>
      <c r="S246" s="88"/>
      <c r="T246" s="58"/>
      <c r="U246" s="110"/>
    </row>
    <row r="247" spans="1:21" s="3" customFormat="1" ht="59" x14ac:dyDescent="0.75">
      <c r="A247" s="11" t="s">
        <v>10</v>
      </c>
      <c r="B247" s="11" t="s">
        <v>183</v>
      </c>
      <c r="C247" s="11" t="s">
        <v>182</v>
      </c>
      <c r="D247" s="11"/>
      <c r="E247" s="11"/>
      <c r="F247" s="11"/>
      <c r="G247" s="11"/>
      <c r="H247" s="57"/>
      <c r="I247" s="11" t="s">
        <v>55</v>
      </c>
      <c r="J247" s="101" t="s">
        <v>183</v>
      </c>
      <c r="K247" s="100" t="s">
        <v>677</v>
      </c>
      <c r="L247" s="68"/>
      <c r="M247" s="68"/>
      <c r="N247" s="68"/>
      <c r="O247" s="11"/>
      <c r="P247" s="156">
        <f>INDEX('Policy Characteristics'!J:J,MATCH($C247,'Policy Characteristics'!$C:$C,0))</f>
        <v>0</v>
      </c>
      <c r="Q247" s="11"/>
      <c r="R247" s="11"/>
      <c r="S247" s="83"/>
      <c r="T247" s="11"/>
      <c r="U247" s="107"/>
    </row>
    <row r="248" spans="1:21" s="5" customFormat="1" ht="103.25" x14ac:dyDescent="0.75">
      <c r="A248" s="56" t="s">
        <v>10</v>
      </c>
      <c r="B248" s="56" t="s">
        <v>29</v>
      </c>
      <c r="C248" s="56" t="s">
        <v>362</v>
      </c>
      <c r="D248" s="56" t="s">
        <v>63</v>
      </c>
      <c r="E248" s="56"/>
      <c r="F248" s="56" t="s">
        <v>110</v>
      </c>
      <c r="G248" s="56"/>
      <c r="H248" s="57">
        <v>78</v>
      </c>
      <c r="I248" s="56" t="s">
        <v>54</v>
      </c>
      <c r="J248" s="100" t="s">
        <v>29</v>
      </c>
      <c r="K248" s="100" t="s">
        <v>676</v>
      </c>
      <c r="L248" s="62">
        <v>0</v>
      </c>
      <c r="M248" s="62">
        <v>0.2</v>
      </c>
      <c r="N248" s="75">
        <v>5.0000000000000001E-3</v>
      </c>
      <c r="O248" s="56" t="s">
        <v>181</v>
      </c>
      <c r="P248" s="156" t="str">
        <f>INDEX('Policy Characteristics'!J:J,MATCH($C248,'Policy Characteristics'!$C:$C,0))</f>
        <v>**Description:** This policy increases the tax rate for the selected fuel type(s).  It is expressed as a percentage of the BAU Scenario price, which includes sales and excise taxes.</v>
      </c>
      <c r="Q248" s="11" t="s">
        <v>310</v>
      </c>
      <c r="R248" s="11" t="s">
        <v>311</v>
      </c>
      <c r="S248" s="89" t="s">
        <v>198</v>
      </c>
      <c r="T248" s="58"/>
      <c r="U248" s="110"/>
    </row>
    <row r="249" spans="1:21" s="5" customFormat="1" ht="103.25" x14ac:dyDescent="0.75">
      <c r="A249" s="61" t="str">
        <f t="shared" ref="A249:C262" si="72">A$248</f>
        <v>Cross-Sector</v>
      </c>
      <c r="B249" s="61" t="str">
        <f t="shared" si="72"/>
        <v>Fuel Taxes</v>
      </c>
      <c r="C249" s="61" t="str">
        <f t="shared" si="72"/>
        <v>Additional Fuel Tax Rate by Fuel</v>
      </c>
      <c r="D249" s="11" t="s">
        <v>570</v>
      </c>
      <c r="E249" s="11"/>
      <c r="F249" s="11" t="s">
        <v>564</v>
      </c>
      <c r="G249" s="58"/>
      <c r="H249" s="57">
        <v>79</v>
      </c>
      <c r="I249" s="11" t="s">
        <v>54</v>
      </c>
      <c r="J249" s="80"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156" t="str">
        <f>INDEX('Policy Characteristics'!J:J,MATCH($C249,'Policy Characteristics'!$C:$C,0))</f>
        <v>**Description:** This policy increases the tax rate for the selected fuel type(s).  It is expressed as a percentage of the BAU Scenario price, which includes sales and excise taxes.</v>
      </c>
      <c r="Q249" s="11" t="s">
        <v>310</v>
      </c>
      <c r="R249" s="11" t="s">
        <v>311</v>
      </c>
      <c r="S249"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0"/>
    </row>
    <row r="250" spans="1:21" s="5" customFormat="1" ht="103.25" x14ac:dyDescent="0.7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0" t="str">
        <f t="shared" si="73"/>
        <v>Fuel Taxes</v>
      </c>
      <c r="K250" s="67" t="str">
        <f t="shared" si="74"/>
        <v>cross fuel tax</v>
      </c>
      <c r="L250" s="67">
        <f t="shared" si="74"/>
        <v>0</v>
      </c>
      <c r="M250" s="67">
        <f t="shared" si="74"/>
        <v>0.2</v>
      </c>
      <c r="N250" s="76">
        <f t="shared" si="74"/>
        <v>5.0000000000000001E-3</v>
      </c>
      <c r="O250" s="61" t="str">
        <f t="shared" si="74"/>
        <v>% of BAU price</v>
      </c>
      <c r="P250" s="156" t="str">
        <f>INDEX('Policy Characteristics'!J:J,MATCH($C250,'Policy Characteristics'!$C:$C,0))</f>
        <v>**Description:** This policy increases the tax rate for the selected fuel type(s).  It is expressed as a percentage of the BAU Scenario price, which includes sales and excise taxes.</v>
      </c>
      <c r="Q250" s="11" t="s">
        <v>310</v>
      </c>
      <c r="R250" s="11" t="s">
        <v>311</v>
      </c>
      <c r="S250"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0"/>
    </row>
    <row r="251" spans="1:21" s="5" customFormat="1" ht="29.5" x14ac:dyDescent="0.75">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0" t="str">
        <f t="shared" si="73"/>
        <v>Fuel Taxes</v>
      </c>
      <c r="K251" s="67" t="str">
        <f t="shared" si="74"/>
        <v>cross fuel tax</v>
      </c>
      <c r="L251" s="67"/>
      <c r="M251" s="67"/>
      <c r="N251" s="76"/>
      <c r="O251" s="61"/>
      <c r="P251" s="156" t="str">
        <f>INDEX('Policy Characteristics'!J:J,MATCH($C251,'Policy Characteristics'!$C:$C,0))</f>
        <v>**Description:** This policy increases the tax rate for the selected fuel type(s).  It is expressed as a percentage of the BAU Scenario price, which includes sales and excise taxes.</v>
      </c>
      <c r="Q251" s="58"/>
      <c r="R251" s="11"/>
      <c r="S251" s="88"/>
      <c r="T251" s="58"/>
      <c r="U251" s="110"/>
    </row>
    <row r="252" spans="1:21" s="5" customFormat="1" ht="29.5" x14ac:dyDescent="0.75">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0" t="str">
        <f t="shared" si="73"/>
        <v>Fuel Taxes</v>
      </c>
      <c r="K252" s="67" t="str">
        <f t="shared" si="74"/>
        <v>cross fuel tax</v>
      </c>
      <c r="L252" s="67"/>
      <c r="M252" s="67"/>
      <c r="N252" s="76"/>
      <c r="O252" s="61"/>
      <c r="P252" s="156" t="str">
        <f>INDEX('Policy Characteristics'!J:J,MATCH($C252,'Policy Characteristics'!$C:$C,0))</f>
        <v>**Description:** This policy increases the tax rate for the selected fuel type(s).  It is expressed as a percentage of the BAU Scenario price, which includes sales and excise taxes.</v>
      </c>
      <c r="Q252" s="58"/>
      <c r="R252" s="11"/>
      <c r="S252" s="88"/>
      <c r="T252" s="58"/>
      <c r="U252" s="110"/>
    </row>
    <row r="253" spans="1:21" s="5" customFormat="1" ht="29.5" x14ac:dyDescent="0.75">
      <c r="A253" s="61" t="str">
        <f t="shared" si="72"/>
        <v>Cross-Sector</v>
      </c>
      <c r="B253" s="61" t="str">
        <f t="shared" si="72"/>
        <v>Fuel Taxes</v>
      </c>
      <c r="C253" s="61" t="str">
        <f t="shared" si="72"/>
        <v>Additional Fuel Tax Rate by Fuel</v>
      </c>
      <c r="D253" s="11" t="s">
        <v>60</v>
      </c>
      <c r="E253" s="11"/>
      <c r="F253" s="11" t="s">
        <v>572</v>
      </c>
      <c r="G253" s="58"/>
      <c r="H253" s="57" t="s">
        <v>239</v>
      </c>
      <c r="I253" s="11" t="s">
        <v>55</v>
      </c>
      <c r="J253" s="80" t="str">
        <f t="shared" si="73"/>
        <v>Fuel Taxes</v>
      </c>
      <c r="K253" s="67" t="str">
        <f t="shared" si="74"/>
        <v>cross fuel tax</v>
      </c>
      <c r="L253" s="67"/>
      <c r="M253" s="67"/>
      <c r="N253" s="76"/>
      <c r="O253" s="61"/>
      <c r="P253" s="156" t="str">
        <f>INDEX('Policy Characteristics'!J:J,MATCH($C253,'Policy Characteristics'!$C:$C,0))</f>
        <v>**Description:** This policy increases the tax rate for the selected fuel type(s).  It is expressed as a percentage of the BAU Scenario price, which includes sales and excise taxes.</v>
      </c>
      <c r="Q253" s="58"/>
      <c r="R253" s="11"/>
      <c r="S253" s="88"/>
      <c r="T253" s="58"/>
      <c r="U253" s="110"/>
    </row>
    <row r="254" spans="1:21" s="5" customFormat="1" ht="29.5" x14ac:dyDescent="0.75">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0" t="str">
        <f t="shared" si="73"/>
        <v>Fuel Taxes</v>
      </c>
      <c r="K254" s="67" t="str">
        <f t="shared" si="74"/>
        <v>cross fuel tax</v>
      </c>
      <c r="L254" s="67"/>
      <c r="M254" s="67"/>
      <c r="N254" s="76"/>
      <c r="O254" s="61"/>
      <c r="P254" s="156" t="str">
        <f>INDEX('Policy Characteristics'!J:J,MATCH($C254,'Policy Characteristics'!$C:$C,0))</f>
        <v>**Description:** This policy increases the tax rate for the selected fuel type(s).  It is expressed as a percentage of the BAU Scenario price, which includes sales and excise taxes.</v>
      </c>
      <c r="Q254" s="58"/>
      <c r="R254" s="11"/>
      <c r="S254" s="88"/>
      <c r="T254" s="58"/>
      <c r="U254" s="110"/>
    </row>
    <row r="255" spans="1:21" s="5" customFormat="1" ht="29.5" x14ac:dyDescent="0.75">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0" t="str">
        <f t="shared" si="73"/>
        <v>Fuel Taxes</v>
      </c>
      <c r="K255" s="67" t="str">
        <f t="shared" si="74"/>
        <v>cross fuel tax</v>
      </c>
      <c r="L255" s="67"/>
      <c r="M255" s="67"/>
      <c r="N255" s="76"/>
      <c r="O255" s="61"/>
      <c r="P255" s="156" t="str">
        <f>INDEX('Policy Characteristics'!J:J,MATCH($C255,'Policy Characteristics'!$C:$C,0))</f>
        <v>**Description:** This policy increases the tax rate for the selected fuel type(s).  It is expressed as a percentage of the BAU Scenario price, which includes sales and excise taxes.</v>
      </c>
      <c r="Q255" s="58"/>
      <c r="R255" s="11"/>
      <c r="S255" s="88"/>
      <c r="T255" s="58"/>
      <c r="U255" s="110"/>
    </row>
    <row r="256" spans="1:21" s="5" customFormat="1" ht="103.25" x14ac:dyDescent="0.7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0"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156" t="str">
        <f>INDEX('Policy Characteristics'!J:J,MATCH($C256,'Policy Characteristics'!$C:$C,0))</f>
        <v>**Description:** This policy increases the tax rate for the selected fuel type(s).  It is expressed as a percentage of the BAU Scenario price, which includes sales and excise taxes.</v>
      </c>
      <c r="Q256" s="11" t="s">
        <v>310</v>
      </c>
      <c r="R256" s="11" t="s">
        <v>311</v>
      </c>
      <c r="S256"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0"/>
    </row>
    <row r="257" spans="1:21" s="5" customFormat="1" ht="103.25" x14ac:dyDescent="0.7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0" t="str">
        <f t="shared" si="73"/>
        <v>Fuel Taxes</v>
      </c>
      <c r="K257" s="67" t="str">
        <f t="shared" si="75"/>
        <v>cross fuel tax</v>
      </c>
      <c r="L257" s="67">
        <f t="shared" si="76"/>
        <v>0</v>
      </c>
      <c r="M257" s="67">
        <f t="shared" si="76"/>
        <v>0.2</v>
      </c>
      <c r="N257" s="76">
        <f t="shared" si="76"/>
        <v>5.0000000000000001E-3</v>
      </c>
      <c r="O257" s="61" t="str">
        <f t="shared" si="76"/>
        <v>% of BAU price</v>
      </c>
      <c r="P257" s="156" t="str">
        <f>INDEX('Policy Characteristics'!J:J,MATCH($C257,'Policy Characteristics'!$C:$C,0))</f>
        <v>**Description:** This policy increases the tax rate for the selected fuel type(s).  It is expressed as a percentage of the BAU Scenario price, which includes sales and excise taxes.</v>
      </c>
      <c r="Q257" s="11" t="s">
        <v>310</v>
      </c>
      <c r="R257" s="11" t="s">
        <v>311</v>
      </c>
      <c r="S257"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0"/>
    </row>
    <row r="258" spans="1:21" s="5" customFormat="1" ht="29.5" x14ac:dyDescent="0.75">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0" t="str">
        <f t="shared" si="73"/>
        <v>Fuel Taxes</v>
      </c>
      <c r="K258" s="67" t="str">
        <f t="shared" si="75"/>
        <v>cross fuel tax</v>
      </c>
      <c r="L258" s="67"/>
      <c r="M258" s="67"/>
      <c r="N258" s="76"/>
      <c r="O258" s="61"/>
      <c r="P258" s="156" t="str">
        <f>INDEX('Policy Characteristics'!J:J,MATCH($C258,'Policy Characteristics'!$C:$C,0))</f>
        <v>**Description:** This policy increases the tax rate for the selected fuel type(s).  It is expressed as a percentage of the BAU Scenario price, which includes sales and excise taxes.</v>
      </c>
      <c r="Q258" s="58"/>
      <c r="R258" s="11"/>
      <c r="S258" s="88"/>
      <c r="T258" s="58"/>
      <c r="U258" s="110"/>
    </row>
    <row r="259" spans="1:21" s="5" customFormat="1" ht="29.5" x14ac:dyDescent="0.75">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0" t="str">
        <f t="shared" si="73"/>
        <v>Fuel Taxes</v>
      </c>
      <c r="K259" s="67" t="str">
        <f t="shared" si="75"/>
        <v>cross fuel tax</v>
      </c>
      <c r="L259" s="67"/>
      <c r="M259" s="67"/>
      <c r="N259" s="76"/>
      <c r="O259" s="61"/>
      <c r="P259" s="156" t="str">
        <f>INDEX('Policy Characteristics'!J:J,MATCH($C259,'Policy Characteristics'!$C:$C,0))</f>
        <v>**Description:** This policy increases the tax rate for the selected fuel type(s).  It is expressed as a percentage of the BAU Scenario price, which includes sales and excise taxes.</v>
      </c>
      <c r="Q259" s="58"/>
      <c r="R259" s="11"/>
      <c r="S259" s="88"/>
      <c r="T259" s="58"/>
      <c r="U259" s="110"/>
    </row>
    <row r="260" spans="1:21" ht="29.5" x14ac:dyDescent="0.75">
      <c r="A260" s="61" t="str">
        <f t="shared" si="72"/>
        <v>Cross-Sector</v>
      </c>
      <c r="B260" s="61" t="str">
        <f t="shared" si="72"/>
        <v>Fuel Taxes</v>
      </c>
      <c r="C260" s="61" t="str">
        <f t="shared" si="72"/>
        <v>Additional Fuel Tax Rate by Fuel</v>
      </c>
      <c r="D260" s="11" t="s">
        <v>68</v>
      </c>
      <c r="E260" s="11"/>
      <c r="F260" s="11" t="s">
        <v>116</v>
      </c>
      <c r="G260" s="58"/>
      <c r="H260" s="57"/>
      <c r="I260" s="11" t="s">
        <v>55</v>
      </c>
      <c r="J260" s="80" t="str">
        <f t="shared" si="73"/>
        <v>Fuel Taxes</v>
      </c>
      <c r="K260" s="67" t="str">
        <f t="shared" si="75"/>
        <v>cross fuel tax</v>
      </c>
      <c r="L260" s="67"/>
      <c r="M260" s="67"/>
      <c r="N260" s="76"/>
      <c r="O260" s="61"/>
      <c r="P260" s="156" t="str">
        <f>INDEX('Policy Characteristics'!J:J,MATCH($C260,'Policy Characteristics'!$C:$C,0))</f>
        <v>**Description:** This policy increases the tax rate for the selected fuel type(s).  It is expressed as a percentage of the BAU Scenario price, which includes sales and excise taxes.</v>
      </c>
      <c r="Q260" s="11"/>
      <c r="R260" s="11"/>
      <c r="S260" s="88"/>
      <c r="T260" s="56"/>
      <c r="U260" s="109"/>
    </row>
    <row r="261" spans="1:21" ht="29.5" x14ac:dyDescent="0.75">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0" t="str">
        <f t="shared" si="73"/>
        <v>Fuel Taxes</v>
      </c>
      <c r="K261" s="67" t="str">
        <f t="shared" si="75"/>
        <v>cross fuel tax</v>
      </c>
      <c r="L261" s="67"/>
      <c r="M261" s="67"/>
      <c r="N261" s="76"/>
      <c r="O261" s="61"/>
      <c r="P261" s="156" t="str">
        <f>INDEX('Policy Characteristics'!J:J,MATCH($C261,'Policy Characteristics'!$C:$C,0))</f>
        <v>**Description:** This policy increases the tax rate for the selected fuel type(s).  It is expressed as a percentage of the BAU Scenario price, which includes sales and excise taxes.</v>
      </c>
      <c r="Q261" s="56"/>
      <c r="R261" s="11"/>
      <c r="S261" s="83"/>
      <c r="T261" s="56"/>
      <c r="U261" s="109"/>
    </row>
    <row r="262" spans="1:21" ht="29.5" x14ac:dyDescent="0.75">
      <c r="A262" s="61" t="str">
        <f t="shared" si="72"/>
        <v>Cross-Sector</v>
      </c>
      <c r="B262" s="61" t="str">
        <f t="shared" si="72"/>
        <v>Fuel Taxes</v>
      </c>
      <c r="C262" s="61" t="str">
        <f t="shared" si="72"/>
        <v>Additional Fuel Tax Rate by Fuel</v>
      </c>
      <c r="D262" s="11" t="s">
        <v>560</v>
      </c>
      <c r="E262" s="11"/>
      <c r="F262" s="11" t="s">
        <v>561</v>
      </c>
      <c r="G262" s="58"/>
      <c r="H262" s="57"/>
      <c r="I262" s="11" t="s">
        <v>55</v>
      </c>
      <c r="J262" s="80" t="str">
        <f t="shared" si="73"/>
        <v>Fuel Taxes</v>
      </c>
      <c r="K262" s="67" t="str">
        <f t="shared" si="75"/>
        <v>cross fuel tax</v>
      </c>
      <c r="L262" s="67"/>
      <c r="M262" s="67"/>
      <c r="N262" s="67"/>
      <c r="O262" s="61"/>
      <c r="P262" s="156" t="str">
        <f>INDEX('Policy Characteristics'!J:J,MATCH($C262,'Policy Characteristics'!$C:$C,0))</f>
        <v>**Description:** This policy increases the tax rate for the selected fuel type(s).  It is expressed as a percentage of the BAU Scenario price, which includes sales and excise taxes.</v>
      </c>
      <c r="Q262" s="56"/>
      <c r="R262" s="11"/>
      <c r="S262" s="83"/>
      <c r="T262" s="56"/>
      <c r="U262" s="109"/>
    </row>
    <row r="263" spans="1:21" ht="103.25" x14ac:dyDescent="0.75">
      <c r="A263" s="56" t="s">
        <v>33</v>
      </c>
      <c r="B263" s="56" t="s">
        <v>402</v>
      </c>
      <c r="C263" s="56" t="s">
        <v>363</v>
      </c>
      <c r="D263" s="56" t="s">
        <v>134</v>
      </c>
      <c r="E263" s="56"/>
      <c r="F263" s="56" t="s">
        <v>403</v>
      </c>
      <c r="G263" s="56"/>
      <c r="H263" s="57">
        <v>85</v>
      </c>
      <c r="I263" s="56" t="s">
        <v>54</v>
      </c>
      <c r="J263" s="100" t="s">
        <v>457</v>
      </c>
      <c r="K263" s="100" t="s">
        <v>675</v>
      </c>
      <c r="L263" s="63">
        <v>0</v>
      </c>
      <c r="M263" s="63">
        <v>0.4</v>
      </c>
      <c r="N263" s="62">
        <v>0.01</v>
      </c>
      <c r="O263" s="56" t="s">
        <v>40</v>
      </c>
      <c r="P263" s="156" t="str">
        <f>INDEX('Policy Characteristics'!J:J,MATCH($C263,'Policy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6" t="s">
        <v>312</v>
      </c>
      <c r="R263" s="11" t="s">
        <v>313</v>
      </c>
      <c r="S263" s="83" t="s">
        <v>88</v>
      </c>
      <c r="T263" s="56"/>
      <c r="U263" s="109"/>
    </row>
    <row r="264" spans="1:21" ht="103.25" x14ac:dyDescent="0.7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156"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312</v>
      </c>
      <c r="R264" s="11" t="s">
        <v>313</v>
      </c>
      <c r="S264" s="83" t="s">
        <v>88</v>
      </c>
      <c r="T264" s="56"/>
      <c r="U264" s="109"/>
    </row>
    <row r="265" spans="1:21" ht="103.25" x14ac:dyDescent="0.7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156"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312</v>
      </c>
      <c r="R265" s="11" t="s">
        <v>313</v>
      </c>
      <c r="S265" s="83" t="s">
        <v>88</v>
      </c>
      <c r="T265" s="56"/>
      <c r="U265" s="109"/>
    </row>
    <row r="266" spans="1:21" ht="103.25" x14ac:dyDescent="0.7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156"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312</v>
      </c>
      <c r="R266" s="11" t="s">
        <v>313</v>
      </c>
      <c r="S266" s="83" t="s">
        <v>88</v>
      </c>
      <c r="T266" s="56"/>
      <c r="U266" s="109"/>
    </row>
    <row r="267" spans="1:21" ht="103.25" x14ac:dyDescent="0.7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156"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312</v>
      </c>
      <c r="R267" s="11" t="s">
        <v>313</v>
      </c>
      <c r="S267" s="83" t="s">
        <v>88</v>
      </c>
      <c r="T267" s="56"/>
      <c r="U267" s="109"/>
    </row>
    <row r="268" spans="1:21" ht="103.25" x14ac:dyDescent="0.7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156"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312</v>
      </c>
      <c r="R268" s="11" t="s">
        <v>313</v>
      </c>
      <c r="S268" s="83" t="s">
        <v>88</v>
      </c>
      <c r="T268" s="56"/>
      <c r="U268" s="109"/>
    </row>
    <row r="269" spans="1:21" ht="103.25" x14ac:dyDescent="0.7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100" t="s">
        <v>674</v>
      </c>
      <c r="L269" s="63">
        <v>0</v>
      </c>
      <c r="M269" s="63">
        <v>0.4</v>
      </c>
      <c r="N269" s="62">
        <v>0.01</v>
      </c>
      <c r="O269" s="56" t="s">
        <v>40</v>
      </c>
      <c r="P269" s="156"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312</v>
      </c>
      <c r="R269" s="11" t="s">
        <v>313</v>
      </c>
      <c r="S269" s="83" t="s">
        <v>88</v>
      </c>
      <c r="T269" s="56"/>
      <c r="U269" s="109"/>
    </row>
    <row r="270" spans="1:21" ht="103.25" x14ac:dyDescent="0.75">
      <c r="A270" s="56" t="s">
        <v>33</v>
      </c>
      <c r="B270" s="58" t="str">
        <f t="shared" si="78"/>
        <v>Capital Cost Reduction</v>
      </c>
      <c r="C270" s="56" t="s">
        <v>365</v>
      </c>
      <c r="D270" s="56" t="s">
        <v>565</v>
      </c>
      <c r="E270" s="56"/>
      <c r="F270" s="11" t="s">
        <v>571</v>
      </c>
      <c r="G270" s="56"/>
      <c r="H270" s="57">
        <v>92</v>
      </c>
      <c r="I270" s="56" t="s">
        <v>54</v>
      </c>
      <c r="J270" s="78" t="str">
        <f t="shared" si="79"/>
        <v>R&amp;D Capital Cost Reductions</v>
      </c>
      <c r="K270" s="100" t="s">
        <v>673</v>
      </c>
      <c r="L270" s="63">
        <v>0</v>
      </c>
      <c r="M270" s="63">
        <v>0.4</v>
      </c>
      <c r="N270" s="62">
        <v>0.01</v>
      </c>
      <c r="O270" s="56" t="s">
        <v>40</v>
      </c>
      <c r="P270" s="156"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312</v>
      </c>
      <c r="R270" s="11" t="s">
        <v>313</v>
      </c>
      <c r="S270" s="83" t="s">
        <v>88</v>
      </c>
      <c r="T270" s="56"/>
      <c r="U270" s="109"/>
    </row>
    <row r="271" spans="1:21" ht="103.25" x14ac:dyDescent="0.75">
      <c r="A271" s="58" t="str">
        <f>A$270</f>
        <v>R&amp;D</v>
      </c>
      <c r="B271" s="58" t="str">
        <f t="shared" ref="B271:C281" si="81">B$270</f>
        <v>Capital Cost Reduction</v>
      </c>
      <c r="C271" s="58" t="str">
        <f t="shared" si="81"/>
        <v>RnD Electricity Capital Cost Perc Reduction</v>
      </c>
      <c r="D271" s="11" t="s">
        <v>386</v>
      </c>
      <c r="E271" s="58"/>
      <c r="F271" s="11" t="s">
        <v>656</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56"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312</v>
      </c>
      <c r="R271" s="11" t="s">
        <v>313</v>
      </c>
      <c r="S271" s="83" t="s">
        <v>88</v>
      </c>
      <c r="T271" s="56"/>
      <c r="U271" s="109"/>
    </row>
    <row r="272" spans="1:21" ht="103.25" x14ac:dyDescent="0.7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56"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312</v>
      </c>
      <c r="R272" s="11" t="s">
        <v>313</v>
      </c>
      <c r="S272" s="83" t="s">
        <v>88</v>
      </c>
      <c r="T272" s="56"/>
      <c r="U272" s="109"/>
    </row>
    <row r="273" spans="1:21" ht="103.25" x14ac:dyDescent="0.7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56"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312</v>
      </c>
      <c r="R273" s="11" t="s">
        <v>313</v>
      </c>
      <c r="S273" s="83" t="s">
        <v>88</v>
      </c>
      <c r="T273" s="56"/>
      <c r="U273" s="109"/>
    </row>
    <row r="274" spans="1:21" ht="103.25" x14ac:dyDescent="0.75">
      <c r="A274" s="58" t="str">
        <f t="shared" si="83"/>
        <v>R&amp;D</v>
      </c>
      <c r="B274" s="58" t="str">
        <f t="shared" si="81"/>
        <v>Capital Cost Reduction</v>
      </c>
      <c r="C274" s="58" t="str">
        <f t="shared" si="81"/>
        <v>RnD Electricity Capital Cost Perc Reduction</v>
      </c>
      <c r="D274" s="11" t="s">
        <v>566</v>
      </c>
      <c r="E274" s="58"/>
      <c r="F274" s="11" t="s">
        <v>573</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56"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312</v>
      </c>
      <c r="R274" s="11" t="s">
        <v>313</v>
      </c>
      <c r="S274" s="83" t="s">
        <v>88</v>
      </c>
      <c r="T274" s="56"/>
      <c r="U274" s="109"/>
    </row>
    <row r="275" spans="1:21" ht="103.25" x14ac:dyDescent="0.7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56"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312</v>
      </c>
      <c r="R275" s="11" t="s">
        <v>313</v>
      </c>
      <c r="S275" s="83" t="s">
        <v>88</v>
      </c>
      <c r="T275" s="56"/>
      <c r="U275" s="109"/>
    </row>
    <row r="276" spans="1:21" ht="103.25" x14ac:dyDescent="0.7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56"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312</v>
      </c>
      <c r="R276" s="11" t="s">
        <v>313</v>
      </c>
      <c r="S276" s="83" t="s">
        <v>88</v>
      </c>
      <c r="T276" s="56"/>
      <c r="U276" s="109"/>
    </row>
    <row r="277" spans="1:21" ht="103.25" x14ac:dyDescent="0.7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56"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312</v>
      </c>
      <c r="R277" s="11" t="s">
        <v>313</v>
      </c>
      <c r="S277" s="83" t="s">
        <v>88</v>
      </c>
      <c r="T277" s="56"/>
      <c r="U277" s="109"/>
    </row>
    <row r="278" spans="1:21" ht="103.25" x14ac:dyDescent="0.75">
      <c r="A278" s="58" t="str">
        <f>A$270</f>
        <v>R&amp;D</v>
      </c>
      <c r="B278" s="58" t="str">
        <f t="shared" si="81"/>
        <v>Capital Cost Reduction</v>
      </c>
      <c r="C278" s="58" t="str">
        <f t="shared" si="81"/>
        <v>RnD Electricity Capital Cost Perc Reduction</v>
      </c>
      <c r="D278" s="11" t="s">
        <v>389</v>
      </c>
      <c r="E278" s="58"/>
      <c r="F278" s="11" t="s">
        <v>657</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56"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312</v>
      </c>
      <c r="R278" s="11" t="s">
        <v>313</v>
      </c>
      <c r="S278" s="83" t="s">
        <v>88</v>
      </c>
      <c r="T278" s="56"/>
      <c r="U278" s="109"/>
    </row>
    <row r="279" spans="1:21" ht="103.25" x14ac:dyDescent="0.75">
      <c r="A279" s="58" t="str">
        <f t="shared" si="83"/>
        <v>R&amp;D</v>
      </c>
      <c r="B279" s="58" t="str">
        <f t="shared" si="83"/>
        <v>Capital Cost Reduction</v>
      </c>
      <c r="C279" s="58" t="str">
        <f t="shared" si="83"/>
        <v>RnD Electricity Capital Cost Perc Reduction</v>
      </c>
      <c r="D279" s="11" t="s">
        <v>562</v>
      </c>
      <c r="E279" s="58"/>
      <c r="F279" s="11" t="s">
        <v>563</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56"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312</v>
      </c>
      <c r="R279" s="11" t="s">
        <v>313</v>
      </c>
      <c r="S279" s="83" t="s">
        <v>88</v>
      </c>
      <c r="T279" s="56"/>
      <c r="U279" s="109"/>
    </row>
    <row r="280" spans="1:21" ht="103.25" x14ac:dyDescent="0.75">
      <c r="A280" s="58" t="str">
        <f t="shared" si="83"/>
        <v>R&amp;D</v>
      </c>
      <c r="B280" s="58" t="str">
        <f t="shared" si="83"/>
        <v>Capital Cost Reduction</v>
      </c>
      <c r="C280" s="58" t="str">
        <f t="shared" si="83"/>
        <v>RnD Electricity Capital Cost Perc Reduction</v>
      </c>
      <c r="D280" s="11" t="s">
        <v>574</v>
      </c>
      <c r="E280" s="58"/>
      <c r="F280" s="11" t="s">
        <v>576</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56"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312</v>
      </c>
      <c r="R280" s="11" t="s">
        <v>313</v>
      </c>
      <c r="S280" s="83" t="s">
        <v>88</v>
      </c>
      <c r="T280" s="56"/>
      <c r="U280" s="109"/>
    </row>
    <row r="281" spans="1:21" ht="103.25" x14ac:dyDescent="0.7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100" t="s">
        <v>672</v>
      </c>
      <c r="L281" s="63">
        <v>0</v>
      </c>
      <c r="M281" s="63">
        <v>0.4</v>
      </c>
      <c r="N281" s="62">
        <v>0.01</v>
      </c>
      <c r="O281" s="56" t="s">
        <v>40</v>
      </c>
      <c r="P281" s="156"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312</v>
      </c>
      <c r="R281" s="11" t="s">
        <v>313</v>
      </c>
      <c r="S281" s="83" t="s">
        <v>88</v>
      </c>
      <c r="T281" s="56"/>
      <c r="U281" s="109"/>
    </row>
    <row r="282" spans="1:21" ht="103.25" x14ac:dyDescent="0.7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56"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312</v>
      </c>
      <c r="R282" s="11" t="s">
        <v>313</v>
      </c>
      <c r="S282" s="83" t="s">
        <v>88</v>
      </c>
      <c r="T282" s="56"/>
      <c r="U282" s="109"/>
    </row>
    <row r="283" spans="1:21" ht="103.25" x14ac:dyDescent="0.7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56"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312</v>
      </c>
      <c r="R283" s="11" t="s">
        <v>313</v>
      </c>
      <c r="S283" s="83" t="s">
        <v>88</v>
      </c>
      <c r="T283" s="56"/>
      <c r="U283" s="109"/>
    </row>
    <row r="284" spans="1:21" ht="103.25" x14ac:dyDescent="0.7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56"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312</v>
      </c>
      <c r="R284" s="11" t="s">
        <v>313</v>
      </c>
      <c r="S284" s="83" t="s">
        <v>88</v>
      </c>
      <c r="T284" s="56"/>
      <c r="U284" s="109"/>
    </row>
    <row r="285" spans="1:21" ht="103.25" x14ac:dyDescent="0.7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56"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312</v>
      </c>
      <c r="R285" s="11" t="s">
        <v>313</v>
      </c>
      <c r="S285" s="83" t="s">
        <v>88</v>
      </c>
      <c r="T285" s="56"/>
      <c r="U285" s="109"/>
    </row>
    <row r="286" spans="1:21" ht="103.25" x14ac:dyDescent="0.7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56"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312</v>
      </c>
      <c r="R286" s="11" t="s">
        <v>313</v>
      </c>
      <c r="S286" s="83" t="s">
        <v>88</v>
      </c>
      <c r="T286" s="56"/>
      <c r="U286" s="109"/>
    </row>
    <row r="287" spans="1:21" ht="103.25" x14ac:dyDescent="0.7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56"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312</v>
      </c>
      <c r="R287" s="11" t="s">
        <v>313</v>
      </c>
      <c r="S287" s="83" t="s">
        <v>88</v>
      </c>
      <c r="T287" s="56"/>
      <c r="U287" s="109"/>
    </row>
    <row r="288" spans="1:21" ht="103.25" x14ac:dyDescent="0.7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56"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312</v>
      </c>
      <c r="R288" s="11" t="s">
        <v>313</v>
      </c>
      <c r="S288" s="83" t="s">
        <v>88</v>
      </c>
      <c r="T288" s="56"/>
      <c r="U288" s="109"/>
    </row>
    <row r="289" spans="1:21" ht="103.25" x14ac:dyDescent="0.75">
      <c r="A289" s="11" t="s">
        <v>33</v>
      </c>
      <c r="B289" s="58" t="str">
        <f t="shared" si="84"/>
        <v>Capital Cost Reduction</v>
      </c>
      <c r="C289" s="11" t="s">
        <v>367</v>
      </c>
      <c r="D289" s="56" t="s">
        <v>637</v>
      </c>
      <c r="E289" s="56"/>
      <c r="F289" s="56" t="s">
        <v>611</v>
      </c>
      <c r="G289" s="56"/>
      <c r="H289" s="57">
        <v>108</v>
      </c>
      <c r="I289" s="56" t="s">
        <v>54</v>
      </c>
      <c r="J289" s="78" t="str">
        <f t="shared" si="79"/>
        <v>R&amp;D Capital Cost Reductions</v>
      </c>
      <c r="K289" s="100" t="s">
        <v>671</v>
      </c>
      <c r="L289" s="63">
        <v>0</v>
      </c>
      <c r="M289" s="63">
        <v>0.4</v>
      </c>
      <c r="N289" s="62">
        <v>0.01</v>
      </c>
      <c r="O289" s="56" t="s">
        <v>40</v>
      </c>
      <c r="P289" s="156"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312</v>
      </c>
      <c r="R289" s="11" t="s">
        <v>313</v>
      </c>
      <c r="S289" s="83" t="s">
        <v>88</v>
      </c>
      <c r="T289" s="56"/>
      <c r="U289" s="109"/>
    </row>
    <row r="290" spans="1:21" ht="103.25" x14ac:dyDescent="0.75">
      <c r="A290" s="58" t="str">
        <f>A$289</f>
        <v>R&amp;D</v>
      </c>
      <c r="B290" s="58" t="str">
        <f t="shared" ref="B290:C294" si="87">B$289</f>
        <v>Capital Cost Reduction</v>
      </c>
      <c r="C290" s="58" t="str">
        <f t="shared" si="87"/>
        <v>RnD Transportation Capital Cost Perc Reduction</v>
      </c>
      <c r="D290" s="56" t="s">
        <v>638</v>
      </c>
      <c r="E290" s="56"/>
      <c r="F290" s="56" t="s">
        <v>612</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56"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312</v>
      </c>
      <c r="R290" s="11" t="s">
        <v>313</v>
      </c>
      <c r="S290" s="83" t="s">
        <v>88</v>
      </c>
      <c r="T290" s="56"/>
      <c r="U290" s="109"/>
    </row>
    <row r="291" spans="1:21" ht="103.25" x14ac:dyDescent="0.75">
      <c r="A291" s="58" t="str">
        <f>A$289</f>
        <v>R&amp;D</v>
      </c>
      <c r="B291" s="58" t="str">
        <f t="shared" si="87"/>
        <v>Capital Cost Reduction</v>
      </c>
      <c r="C291" s="58" t="str">
        <f t="shared" si="87"/>
        <v>RnD Transportation Capital Cost Perc Reduction</v>
      </c>
      <c r="D291" s="56" t="s">
        <v>639</v>
      </c>
      <c r="E291" s="56"/>
      <c r="F291" s="56" t="s">
        <v>613</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56"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312</v>
      </c>
      <c r="R291" s="11" t="s">
        <v>313</v>
      </c>
      <c r="S291" s="83" t="s">
        <v>88</v>
      </c>
      <c r="T291" s="56"/>
      <c r="U291" s="109"/>
    </row>
    <row r="292" spans="1:21" ht="103.25" x14ac:dyDescent="0.75">
      <c r="A292" s="58" t="str">
        <f>A$289</f>
        <v>R&amp;D</v>
      </c>
      <c r="B292" s="58" t="str">
        <f t="shared" si="87"/>
        <v>Capital Cost Reduction</v>
      </c>
      <c r="C292" s="58" t="str">
        <f t="shared" si="87"/>
        <v>RnD Transportation Capital Cost Perc Reduction</v>
      </c>
      <c r="D292" s="56" t="s">
        <v>640</v>
      </c>
      <c r="E292" s="56"/>
      <c r="F292" s="56" t="s">
        <v>614</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56"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312</v>
      </c>
      <c r="R292" s="11" t="s">
        <v>313</v>
      </c>
      <c r="S292" s="83" t="s">
        <v>88</v>
      </c>
      <c r="T292" s="56"/>
      <c r="U292" s="109"/>
    </row>
    <row r="293" spans="1:21" ht="103.25" x14ac:dyDescent="0.75">
      <c r="A293" s="58" t="str">
        <f>A$289</f>
        <v>R&amp;D</v>
      </c>
      <c r="B293" s="58" t="str">
        <f t="shared" si="87"/>
        <v>Capital Cost Reduction</v>
      </c>
      <c r="C293" s="58" t="str">
        <f t="shared" si="87"/>
        <v>RnD Transportation Capital Cost Perc Reduction</v>
      </c>
      <c r="D293" s="56" t="s">
        <v>641</v>
      </c>
      <c r="E293" s="56"/>
      <c r="F293" s="56" t="s">
        <v>615</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56"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312</v>
      </c>
      <c r="R293" s="11" t="s">
        <v>313</v>
      </c>
      <c r="S293" s="83" t="s">
        <v>88</v>
      </c>
      <c r="T293" s="56"/>
      <c r="U293" s="109"/>
    </row>
    <row r="294" spans="1:21" ht="103.25" x14ac:dyDescent="0.75">
      <c r="A294" s="58" t="str">
        <f>A$289</f>
        <v>R&amp;D</v>
      </c>
      <c r="B294" s="58" t="str">
        <f t="shared" si="87"/>
        <v>Capital Cost Reduction</v>
      </c>
      <c r="C294" s="58" t="str">
        <f t="shared" si="87"/>
        <v>RnD Transportation Capital Cost Perc Reduction</v>
      </c>
      <c r="D294" s="56" t="s">
        <v>642</v>
      </c>
      <c r="E294" s="56"/>
      <c r="F294" s="56" t="s">
        <v>616</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56"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312</v>
      </c>
      <c r="R294" s="11" t="s">
        <v>313</v>
      </c>
      <c r="S294" s="83" t="s">
        <v>88</v>
      </c>
      <c r="T294" s="56"/>
      <c r="U294" s="109"/>
    </row>
    <row r="295" spans="1:21" ht="103.25" x14ac:dyDescent="0.75">
      <c r="A295" s="56" t="s">
        <v>33</v>
      </c>
      <c r="B295" s="56" t="s">
        <v>422</v>
      </c>
      <c r="C295" s="56" t="s">
        <v>368</v>
      </c>
      <c r="D295" s="56" t="s">
        <v>134</v>
      </c>
      <c r="E295" s="56"/>
      <c r="F295" s="56" t="s">
        <v>403</v>
      </c>
      <c r="G295" s="56"/>
      <c r="H295" s="57">
        <v>114</v>
      </c>
      <c r="I295" s="56" t="s">
        <v>54</v>
      </c>
      <c r="J295" s="100" t="s">
        <v>458</v>
      </c>
      <c r="K295" s="100" t="s">
        <v>670</v>
      </c>
      <c r="L295" s="63">
        <v>0</v>
      </c>
      <c r="M295" s="63">
        <v>0.4</v>
      </c>
      <c r="N295" s="62">
        <v>0.01</v>
      </c>
      <c r="O295" s="56" t="s">
        <v>41</v>
      </c>
      <c r="P295" s="156" t="str">
        <f>INDEX('Policy Characteristics'!J:J,MATCH($C295,'Policy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312</v>
      </c>
      <c r="R295" s="11" t="s">
        <v>313</v>
      </c>
      <c r="S295" s="83" t="s">
        <v>88</v>
      </c>
      <c r="T295" s="56"/>
      <c r="U295" s="109"/>
    </row>
    <row r="296" spans="1:21" ht="103.25" x14ac:dyDescent="0.7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156"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312</v>
      </c>
      <c r="R296" s="11" t="s">
        <v>313</v>
      </c>
      <c r="S296" s="83" t="s">
        <v>88</v>
      </c>
      <c r="T296" s="56"/>
      <c r="U296" s="109"/>
    </row>
    <row r="297" spans="1:21" ht="103.25" x14ac:dyDescent="0.75">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156"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c r="R297" s="11"/>
      <c r="S297" s="83"/>
      <c r="T297" s="56"/>
      <c r="U297" s="109"/>
    </row>
    <row r="298" spans="1:21" ht="103.25" x14ac:dyDescent="0.7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156"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t="s">
        <v>312</v>
      </c>
      <c r="R298" s="11" t="s">
        <v>313</v>
      </c>
      <c r="S298" s="83" t="s">
        <v>88</v>
      </c>
      <c r="T298" s="56"/>
      <c r="U298" s="109"/>
    </row>
    <row r="299" spans="1:21" ht="103.25" x14ac:dyDescent="0.7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156"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312</v>
      </c>
      <c r="R299" s="11" t="s">
        <v>313</v>
      </c>
      <c r="S299" s="83" t="s">
        <v>88</v>
      </c>
      <c r="T299" s="56"/>
      <c r="U299" s="109"/>
    </row>
    <row r="300" spans="1:21" ht="103.25" x14ac:dyDescent="0.7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156"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312</v>
      </c>
      <c r="R300" s="11" t="s">
        <v>313</v>
      </c>
      <c r="S300" s="83" t="s">
        <v>88</v>
      </c>
      <c r="T300" s="56"/>
      <c r="U300" s="109"/>
    </row>
    <row r="301" spans="1:21" ht="103.25" x14ac:dyDescent="0.75">
      <c r="A301" s="56" t="s">
        <v>33</v>
      </c>
      <c r="B301" s="58" t="str">
        <f t="shared" si="89"/>
        <v>Fuel Use Reduction</v>
      </c>
      <c r="C301" s="56" t="s">
        <v>369</v>
      </c>
      <c r="D301" s="56"/>
      <c r="E301" s="56"/>
      <c r="F301" s="56" t="s">
        <v>32</v>
      </c>
      <c r="G301" s="56"/>
      <c r="H301" s="57">
        <v>120</v>
      </c>
      <c r="I301" s="56" t="s">
        <v>54</v>
      </c>
      <c r="J301" s="78" t="str">
        <f t="shared" si="90"/>
        <v>R&amp;D Fuel Use Reductions</v>
      </c>
      <c r="K301" s="100" t="s">
        <v>669</v>
      </c>
      <c r="L301" s="63">
        <v>0</v>
      </c>
      <c r="M301" s="63">
        <v>0.4</v>
      </c>
      <c r="N301" s="62">
        <v>0.01</v>
      </c>
      <c r="O301" s="56" t="s">
        <v>41</v>
      </c>
      <c r="P301" s="156"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312</v>
      </c>
      <c r="R301" s="11" t="s">
        <v>313</v>
      </c>
      <c r="S301" s="83" t="s">
        <v>88</v>
      </c>
      <c r="T301" s="56"/>
      <c r="U301" s="109"/>
    </row>
    <row r="302" spans="1:21" ht="103.25" x14ac:dyDescent="0.75">
      <c r="A302" s="56" t="s">
        <v>33</v>
      </c>
      <c r="B302" s="58" t="str">
        <f t="shared" si="89"/>
        <v>Fuel Use Reduction</v>
      </c>
      <c r="C302" s="56" t="s">
        <v>370</v>
      </c>
      <c r="D302" s="56" t="s">
        <v>565</v>
      </c>
      <c r="E302" s="56"/>
      <c r="F302" s="11" t="s">
        <v>571</v>
      </c>
      <c r="G302" s="56"/>
      <c r="H302" s="57">
        <v>121</v>
      </c>
      <c r="I302" s="56" t="s">
        <v>54</v>
      </c>
      <c r="J302" s="78" t="str">
        <f t="shared" si="90"/>
        <v>R&amp;D Fuel Use Reductions</v>
      </c>
      <c r="K302" s="100" t="s">
        <v>668</v>
      </c>
      <c r="L302" s="63">
        <v>0</v>
      </c>
      <c r="M302" s="63">
        <v>0.4</v>
      </c>
      <c r="N302" s="62">
        <v>0.01</v>
      </c>
      <c r="O302" s="56" t="s">
        <v>41</v>
      </c>
      <c r="P302" s="156"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312</v>
      </c>
      <c r="R302" s="11" t="s">
        <v>313</v>
      </c>
      <c r="S302" s="83" t="s">
        <v>88</v>
      </c>
      <c r="T302" s="56"/>
      <c r="U302" s="109"/>
    </row>
    <row r="303" spans="1:21" ht="103.25" x14ac:dyDescent="0.75">
      <c r="A303" s="58" t="str">
        <f>A$302</f>
        <v>R&amp;D</v>
      </c>
      <c r="B303" s="58" t="str">
        <f t="shared" ref="B303:C313" si="92">B$302</f>
        <v>Fuel Use Reduction</v>
      </c>
      <c r="C303" s="58" t="str">
        <f t="shared" si="92"/>
        <v>RnD Electricity Fuel Use Perc Reduction</v>
      </c>
      <c r="D303" s="11" t="s">
        <v>386</v>
      </c>
      <c r="E303" s="58"/>
      <c r="F303" s="11" t="s">
        <v>656</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156"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312</v>
      </c>
      <c r="R303" s="11" t="s">
        <v>313</v>
      </c>
      <c r="S303" s="83" t="s">
        <v>88</v>
      </c>
      <c r="T303" s="56"/>
      <c r="U303" s="109"/>
    </row>
    <row r="304" spans="1:21" ht="103.25" x14ac:dyDescent="0.7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156"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312</v>
      </c>
      <c r="R304" s="11" t="s">
        <v>313</v>
      </c>
      <c r="S304" s="83" t="s">
        <v>88</v>
      </c>
      <c r="T304" s="56"/>
      <c r="U304" s="109"/>
    </row>
    <row r="305" spans="1:21" ht="103.25" x14ac:dyDescent="0.7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156"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c r="R305" s="11"/>
      <c r="S305" s="83"/>
      <c r="T305" s="56"/>
      <c r="U305" s="109"/>
    </row>
    <row r="306" spans="1:21" ht="103.25" x14ac:dyDescent="0.75">
      <c r="A306" s="58" t="str">
        <f t="shared" si="94"/>
        <v>R&amp;D</v>
      </c>
      <c r="B306" s="58" t="str">
        <f t="shared" si="92"/>
        <v>Fuel Use Reduction</v>
      </c>
      <c r="C306" s="58" t="str">
        <f t="shared" si="92"/>
        <v>RnD Electricity Fuel Use Perc Reduction</v>
      </c>
      <c r="D306" s="11" t="s">
        <v>566</v>
      </c>
      <c r="E306" s="58"/>
      <c r="F306" s="11" t="s">
        <v>573</v>
      </c>
      <c r="G306" s="56"/>
      <c r="H306" s="57" t="s">
        <v>239</v>
      </c>
      <c r="I306" s="56" t="s">
        <v>55</v>
      </c>
      <c r="J306" s="78" t="str">
        <f t="shared" si="90"/>
        <v>R&amp;D Fuel Use Reductions</v>
      </c>
      <c r="K306" s="67" t="str">
        <f t="shared" si="93"/>
        <v>RnD electricity fuel use reduction</v>
      </c>
      <c r="L306" s="67"/>
      <c r="M306" s="67"/>
      <c r="N306" s="67"/>
      <c r="O306" s="58"/>
      <c r="P306" s="156"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3"/>
      <c r="T306" s="56"/>
      <c r="U306" s="109"/>
    </row>
    <row r="307" spans="1:21" ht="103.25" x14ac:dyDescent="0.7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156"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3"/>
      <c r="T307" s="56"/>
      <c r="U307" s="109"/>
    </row>
    <row r="308" spans="1:21" ht="103.25" x14ac:dyDescent="0.7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156"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3"/>
      <c r="T308" s="56"/>
      <c r="U308" s="109"/>
    </row>
    <row r="309" spans="1:21" ht="103.25" x14ac:dyDescent="0.7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156"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t="s">
        <v>312</v>
      </c>
      <c r="R309" s="11" t="s">
        <v>313</v>
      </c>
      <c r="S309" s="83" t="s">
        <v>88</v>
      </c>
      <c r="T309" s="56"/>
      <c r="U309" s="109"/>
    </row>
    <row r="310" spans="1:21" ht="103.25" x14ac:dyDescent="0.75">
      <c r="A310" s="58" t="str">
        <f>A$302</f>
        <v>R&amp;D</v>
      </c>
      <c r="B310" s="58" t="str">
        <f t="shared" si="92"/>
        <v>Fuel Use Reduction</v>
      </c>
      <c r="C310" s="58" t="str">
        <f t="shared" si="92"/>
        <v>RnD Electricity Fuel Use Perc Reduction</v>
      </c>
      <c r="D310" s="11" t="s">
        <v>389</v>
      </c>
      <c r="E310" s="58"/>
      <c r="F310" s="11" t="s">
        <v>657</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156"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312</v>
      </c>
      <c r="R310" s="11" t="s">
        <v>313</v>
      </c>
      <c r="S310" s="83" t="s">
        <v>88</v>
      </c>
      <c r="T310" s="56"/>
      <c r="U310" s="109"/>
    </row>
    <row r="311" spans="1:21" ht="103.25" x14ac:dyDescent="0.75">
      <c r="A311" s="58" t="str">
        <f t="shared" si="94"/>
        <v>R&amp;D</v>
      </c>
      <c r="B311" s="58" t="str">
        <f t="shared" si="94"/>
        <v>Fuel Use Reduction</v>
      </c>
      <c r="C311" s="58" t="str">
        <f t="shared" si="94"/>
        <v>RnD Electricity Fuel Use Perc Reduction</v>
      </c>
      <c r="D311" s="11" t="s">
        <v>562</v>
      </c>
      <c r="E311" s="58"/>
      <c r="F311" s="11" t="s">
        <v>563</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156"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312</v>
      </c>
      <c r="R311" s="11" t="s">
        <v>313</v>
      </c>
      <c r="S311" s="83" t="s">
        <v>88</v>
      </c>
      <c r="T311" s="56"/>
      <c r="U311" s="109"/>
    </row>
    <row r="312" spans="1:21" ht="103.25" x14ac:dyDescent="0.75">
      <c r="A312" s="58" t="str">
        <f t="shared" si="94"/>
        <v>R&amp;D</v>
      </c>
      <c r="B312" s="58" t="str">
        <f t="shared" si="94"/>
        <v>Fuel Use Reduction</v>
      </c>
      <c r="C312" s="58" t="str">
        <f t="shared" si="94"/>
        <v>RnD Electricity Fuel Use Perc Reduction</v>
      </c>
      <c r="D312" s="11" t="s">
        <v>574</v>
      </c>
      <c r="E312" s="58"/>
      <c r="F312" s="11" t="s">
        <v>576</v>
      </c>
      <c r="G312" s="56"/>
      <c r="H312" s="57"/>
      <c r="I312" s="56" t="s">
        <v>55</v>
      </c>
      <c r="J312" s="78" t="str">
        <f t="shared" si="90"/>
        <v>R&amp;D Fuel Use Reductions</v>
      </c>
      <c r="K312" s="67" t="str">
        <f t="shared" si="95"/>
        <v>RnD electricity fuel use reduction</v>
      </c>
      <c r="L312" s="67"/>
      <c r="M312" s="67"/>
      <c r="N312" s="67"/>
      <c r="O312" s="58"/>
      <c r="P312" s="156"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c r="R312" s="11"/>
      <c r="S312" s="83"/>
      <c r="T312" s="56"/>
      <c r="U312" s="109"/>
    </row>
    <row r="313" spans="1:21" ht="103.25" x14ac:dyDescent="0.7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100" t="s">
        <v>667</v>
      </c>
      <c r="L313" s="63">
        <v>0</v>
      </c>
      <c r="M313" s="63">
        <v>0.4</v>
      </c>
      <c r="N313" s="62">
        <v>0.01</v>
      </c>
      <c r="O313" s="56" t="s">
        <v>41</v>
      </c>
      <c r="P313" s="156"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t="s">
        <v>312</v>
      </c>
      <c r="R313" s="11" t="s">
        <v>313</v>
      </c>
      <c r="S313" s="83" t="s">
        <v>88</v>
      </c>
      <c r="T313" s="56"/>
      <c r="U313" s="109"/>
    </row>
    <row r="314" spans="1:21" ht="103.25" x14ac:dyDescent="0.75">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156"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312</v>
      </c>
      <c r="R314" s="11" t="s">
        <v>313</v>
      </c>
      <c r="S314" s="83" t="s">
        <v>88</v>
      </c>
      <c r="T314" s="56"/>
      <c r="U314" s="109"/>
    </row>
    <row r="315" spans="1:21" ht="103.25" x14ac:dyDescent="0.7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156"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312</v>
      </c>
      <c r="R315" s="11" t="s">
        <v>313</v>
      </c>
      <c r="S315" s="83" t="s">
        <v>88</v>
      </c>
      <c r="T315" s="56"/>
      <c r="U315" s="109"/>
    </row>
    <row r="316" spans="1:21" ht="103.25" x14ac:dyDescent="0.7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156"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312</v>
      </c>
      <c r="R316" s="11" t="s">
        <v>313</v>
      </c>
      <c r="S316" s="83" t="s">
        <v>88</v>
      </c>
      <c r="T316" s="56"/>
      <c r="U316" s="109"/>
    </row>
    <row r="317" spans="1:21" ht="103.25" x14ac:dyDescent="0.7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156"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312</v>
      </c>
      <c r="R317" s="11" t="s">
        <v>313</v>
      </c>
      <c r="S317" s="83" t="s">
        <v>88</v>
      </c>
      <c r="T317" s="56"/>
      <c r="U317" s="109"/>
    </row>
    <row r="318" spans="1:21" ht="103.25" x14ac:dyDescent="0.7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156"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312</v>
      </c>
      <c r="R318" s="11" t="s">
        <v>313</v>
      </c>
      <c r="S318" s="83" t="s">
        <v>88</v>
      </c>
      <c r="T318" s="56"/>
      <c r="U318" s="109"/>
    </row>
    <row r="319" spans="1:21" ht="103.25" x14ac:dyDescent="0.7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156"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312</v>
      </c>
      <c r="R319" s="11" t="s">
        <v>313</v>
      </c>
      <c r="S319" s="83" t="s">
        <v>88</v>
      </c>
      <c r="T319" s="56"/>
      <c r="U319" s="109"/>
    </row>
    <row r="320" spans="1:21" ht="103.25" x14ac:dyDescent="0.7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156"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312</v>
      </c>
      <c r="R320" s="11" t="s">
        <v>313</v>
      </c>
      <c r="S320" s="83" t="s">
        <v>88</v>
      </c>
      <c r="T320" s="56"/>
      <c r="U320" s="109"/>
    </row>
    <row r="321" spans="1:21" ht="103.25" x14ac:dyDescent="0.75">
      <c r="A321" s="56" t="s">
        <v>33</v>
      </c>
      <c r="B321" s="58" t="str">
        <f t="shared" si="97"/>
        <v>Fuel Use Reduction</v>
      </c>
      <c r="C321" s="56" t="s">
        <v>372</v>
      </c>
      <c r="D321" s="56" t="s">
        <v>637</v>
      </c>
      <c r="E321" s="56"/>
      <c r="F321" s="56" t="s">
        <v>611</v>
      </c>
      <c r="G321" s="56"/>
      <c r="H321" s="57">
        <v>133</v>
      </c>
      <c r="I321" s="56" t="s">
        <v>54</v>
      </c>
      <c r="J321" s="78" t="str">
        <f t="shared" si="90"/>
        <v>R&amp;D Fuel Use Reductions</v>
      </c>
      <c r="K321" s="79" t="s">
        <v>666</v>
      </c>
      <c r="L321" s="63">
        <v>0</v>
      </c>
      <c r="M321" s="63">
        <v>0.4</v>
      </c>
      <c r="N321" s="62">
        <v>0.01</v>
      </c>
      <c r="O321" s="56" t="s">
        <v>41</v>
      </c>
      <c r="P321" s="156"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312</v>
      </c>
      <c r="R321" s="11" t="s">
        <v>313</v>
      </c>
      <c r="S321" s="83" t="s">
        <v>88</v>
      </c>
      <c r="T321" s="56"/>
      <c r="U321" s="109"/>
    </row>
    <row r="322" spans="1:21" ht="103.25" x14ac:dyDescent="0.75">
      <c r="A322" s="58" t="str">
        <f>A$321</f>
        <v>R&amp;D</v>
      </c>
      <c r="B322" s="58" t="str">
        <f t="shared" ref="B322:C326" si="100">B$321</f>
        <v>Fuel Use Reduction</v>
      </c>
      <c r="C322" s="58" t="str">
        <f t="shared" si="100"/>
        <v>RnD Transportation Fuel Use Perc Reduction</v>
      </c>
      <c r="D322" s="56" t="s">
        <v>638</v>
      </c>
      <c r="E322" s="56"/>
      <c r="F322" s="56" t="s">
        <v>612</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156"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312</v>
      </c>
      <c r="R322" s="11" t="s">
        <v>313</v>
      </c>
      <c r="S322" s="83" t="s">
        <v>88</v>
      </c>
      <c r="T322" s="56"/>
      <c r="U322" s="109"/>
    </row>
    <row r="323" spans="1:21" ht="103.25" x14ac:dyDescent="0.75">
      <c r="A323" s="58" t="str">
        <f>A$321</f>
        <v>R&amp;D</v>
      </c>
      <c r="B323" s="58" t="str">
        <f t="shared" si="100"/>
        <v>Fuel Use Reduction</v>
      </c>
      <c r="C323" s="58" t="str">
        <f t="shared" si="100"/>
        <v>RnD Transportation Fuel Use Perc Reduction</v>
      </c>
      <c r="D323" s="56" t="s">
        <v>639</v>
      </c>
      <c r="E323" s="56"/>
      <c r="F323" s="56" t="s">
        <v>613</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156"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312</v>
      </c>
      <c r="R323" s="11" t="s">
        <v>313</v>
      </c>
      <c r="S323" s="83" t="s">
        <v>88</v>
      </c>
      <c r="T323" s="56"/>
      <c r="U323" s="109"/>
    </row>
    <row r="324" spans="1:21" ht="103.25" x14ac:dyDescent="0.75">
      <c r="A324" s="58" t="str">
        <f>A$321</f>
        <v>R&amp;D</v>
      </c>
      <c r="B324" s="58" t="str">
        <f t="shared" si="100"/>
        <v>Fuel Use Reduction</v>
      </c>
      <c r="C324" s="58" t="str">
        <f t="shared" si="100"/>
        <v>RnD Transportation Fuel Use Perc Reduction</v>
      </c>
      <c r="D324" s="56" t="s">
        <v>640</v>
      </c>
      <c r="E324" s="56"/>
      <c r="F324" s="56" t="s">
        <v>614</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156"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312</v>
      </c>
      <c r="R324" s="11" t="s">
        <v>313</v>
      </c>
      <c r="S324" s="83" t="s">
        <v>88</v>
      </c>
      <c r="T324" s="56"/>
      <c r="U324" s="109"/>
    </row>
    <row r="325" spans="1:21" ht="103.25" x14ac:dyDescent="0.75">
      <c r="A325" s="58" t="str">
        <f>A$321</f>
        <v>R&amp;D</v>
      </c>
      <c r="B325" s="58" t="str">
        <f t="shared" si="100"/>
        <v>Fuel Use Reduction</v>
      </c>
      <c r="C325" s="58" t="str">
        <f t="shared" si="100"/>
        <v>RnD Transportation Fuel Use Perc Reduction</v>
      </c>
      <c r="D325" s="56" t="s">
        <v>641</v>
      </c>
      <c r="E325" s="56"/>
      <c r="F325" s="56" t="s">
        <v>615</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156"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312</v>
      </c>
      <c r="R325" s="11" t="s">
        <v>313</v>
      </c>
      <c r="S325" s="83" t="s">
        <v>88</v>
      </c>
      <c r="T325" s="56"/>
      <c r="U325" s="109"/>
    </row>
    <row r="326" spans="1:21" ht="103.25" x14ac:dyDescent="0.75">
      <c r="A326" s="58" t="str">
        <f>A$321</f>
        <v>R&amp;D</v>
      </c>
      <c r="B326" s="58" t="str">
        <f t="shared" si="100"/>
        <v>Fuel Use Reduction</v>
      </c>
      <c r="C326" s="58" t="str">
        <f t="shared" si="100"/>
        <v>RnD Transportation Fuel Use Perc Reduction</v>
      </c>
      <c r="D326" s="56" t="s">
        <v>642</v>
      </c>
      <c r="E326" s="56"/>
      <c r="F326" s="56" t="s">
        <v>616</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156"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312</v>
      </c>
      <c r="R326" s="11" t="s">
        <v>313</v>
      </c>
      <c r="S326" s="83" t="s">
        <v>88</v>
      </c>
      <c r="T326" s="56"/>
      <c r="U326" s="109"/>
    </row>
    <row r="333" spans="1:21" x14ac:dyDescent="0.75">
      <c r="I333" s="53"/>
    </row>
  </sheetData>
  <sortState xmlns:xlrd2="http://schemas.microsoft.com/office/spreadsheetml/2017/richdata2" ref="A119:I139">
    <sortCondition ref="B119:B139"/>
  </sortState>
  <conditionalFormatting sqref="I1 I21:I33 I35:I39 I43 I51 I57 I63 I279:I309 I311 I313:I332 I334:I1048576 I66:I205 I208:I277">
    <cfRule type="containsText" dxfId="18" priority="18" operator="containsText" text="No">
      <formula>NOT(ISERROR(SEARCH("No",I1)))</formula>
    </cfRule>
  </conditionalFormatting>
  <conditionalFormatting sqref="I312">
    <cfRule type="containsText" dxfId="17" priority="17" operator="containsText" text="No">
      <formula>NOT(ISERROR(SEARCH("No",I312)))</formula>
    </cfRule>
  </conditionalFormatting>
  <conditionalFormatting sqref="I11 I19 I8:I9">
    <cfRule type="containsText" dxfId="16" priority="16" operator="containsText" text="No">
      <formula>NOT(ISERROR(SEARCH("No",I8)))</formula>
    </cfRule>
  </conditionalFormatting>
  <conditionalFormatting sqref="I20">
    <cfRule type="containsText" dxfId="15" priority="15" operator="containsText" text="No">
      <formula>NOT(ISERROR(SEARCH("No",I20)))</formula>
    </cfRule>
  </conditionalFormatting>
  <conditionalFormatting sqref="I13:I18">
    <cfRule type="containsText" dxfId="14" priority="14" operator="containsText" text="No">
      <formula>NOT(ISERROR(SEARCH("No",I13)))</formula>
    </cfRule>
  </conditionalFormatting>
  <conditionalFormatting sqref="I10">
    <cfRule type="containsText" dxfId="13" priority="12" operator="containsText" text="No">
      <formula>NOT(ISERROR(SEARCH("No",I10)))</formula>
    </cfRule>
  </conditionalFormatting>
  <conditionalFormatting sqref="I12">
    <cfRule type="containsText" dxfId="12" priority="11" operator="containsText" text="No">
      <formula>NOT(ISERROR(SEARCH("No",I12)))</formula>
    </cfRule>
  </conditionalFormatting>
  <conditionalFormatting sqref="I34">
    <cfRule type="containsText" dxfId="11" priority="10" operator="containsText" text="No">
      <formula>NOT(ISERROR(SEARCH("No",I34)))</formula>
    </cfRule>
  </conditionalFormatting>
  <conditionalFormatting sqref="I40:I42">
    <cfRule type="containsText" dxfId="10" priority="9" operator="containsText" text="No">
      <formula>NOT(ISERROR(SEARCH("No",I40)))</formula>
    </cfRule>
  </conditionalFormatting>
  <conditionalFormatting sqref="I44:I50">
    <cfRule type="containsText" dxfId="9" priority="8" operator="containsText" text="No">
      <formula>NOT(ISERROR(SEARCH("No",I44)))</formula>
    </cfRule>
  </conditionalFormatting>
  <conditionalFormatting sqref="I52:I56">
    <cfRule type="containsText" dxfId="8" priority="7" operator="containsText" text="No">
      <formula>NOT(ISERROR(SEARCH("No",I52)))</formula>
    </cfRule>
  </conditionalFormatting>
  <conditionalFormatting sqref="I58:I62">
    <cfRule type="containsText" dxfId="7" priority="6" operator="containsText" text="No">
      <formula>NOT(ISERROR(SEARCH("No",I58)))</formula>
    </cfRule>
  </conditionalFormatting>
  <conditionalFormatting sqref="I64:I65">
    <cfRule type="containsText" dxfId="6" priority="5" operator="containsText" text="No">
      <formula>NOT(ISERROR(SEARCH("No",I64)))</formula>
    </cfRule>
  </conditionalFormatting>
  <conditionalFormatting sqref="I278">
    <cfRule type="containsText" dxfId="5" priority="4" operator="containsText" text="No">
      <formula>NOT(ISERROR(SEARCH("No",I278)))</formula>
    </cfRule>
  </conditionalFormatting>
  <conditionalFormatting sqref="I310">
    <cfRule type="containsText" dxfId="4" priority="3" operator="containsText" text="No">
      <formula>NOT(ISERROR(SEARCH("No",I310)))</formula>
    </cfRule>
  </conditionalFormatting>
  <conditionalFormatting sqref="I2:I7">
    <cfRule type="containsText" dxfId="3" priority="2" operator="containsText" text="No">
      <formula>NOT(ISERROR(SEARCH("No",I2)))</formula>
    </cfRule>
  </conditionalFormatting>
  <conditionalFormatting sqref="I206:I207">
    <cfRule type="containsText" dxfId="2" priority="1" operator="containsText" text="No">
      <formula>NOT(ISERROR(SEARCH("No",I206)))</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5"/>
  <sheetViews>
    <sheetView workbookViewId="0">
      <pane ySplit="1" topLeftCell="A17" activePane="bottomLeft" state="frozen"/>
      <selection pane="bottomLeft" activeCell="A20" sqref="A20"/>
    </sheetView>
  </sheetViews>
  <sheetFormatPr defaultColWidth="9.1328125" defaultRowHeight="14.75" x14ac:dyDescent="0.75"/>
  <cols>
    <col min="1" max="1" width="37.26953125" style="81" customWidth="1"/>
    <col min="2" max="3" width="27.40625" style="81" customWidth="1"/>
    <col min="4" max="4" width="18.7265625" style="81" customWidth="1"/>
    <col min="5" max="5" width="16.40625" style="81" customWidth="1"/>
    <col min="6" max="6" width="30.1328125" style="81" customWidth="1"/>
    <col min="7" max="7" width="95" style="81" customWidth="1"/>
    <col min="8" max="8" width="37.40625" style="81" customWidth="1"/>
    <col min="9" max="9" width="34.26953125" style="81" customWidth="1"/>
    <col min="10" max="10" width="25.40625" style="4" customWidth="1"/>
    <col min="11" max="11" width="11.1328125" style="4" customWidth="1"/>
    <col min="12" max="13" width="16" style="4" customWidth="1"/>
    <col min="14" max="14" width="37.40625" style="4" customWidth="1"/>
    <col min="15" max="15" width="25.40625" style="4" customWidth="1"/>
    <col min="16" max="16" width="11.1328125" style="4" customWidth="1"/>
    <col min="17" max="18" width="16" style="4" customWidth="1"/>
    <col min="19" max="19" width="37.40625" style="4" customWidth="1"/>
    <col min="20" max="20" width="29" style="81" customWidth="1"/>
    <col min="21" max="23" width="9.1328125" style="81"/>
    <col min="24" max="24" width="32.86328125" style="81" customWidth="1"/>
    <col min="25" max="16384" width="9.1328125" style="81"/>
  </cols>
  <sheetData>
    <row r="1" spans="1:24" s="96" customFormat="1" ht="44.25" x14ac:dyDescent="0.75">
      <c r="A1" s="93" t="s">
        <v>742</v>
      </c>
      <c r="B1" s="94" t="s">
        <v>743</v>
      </c>
      <c r="C1" s="94" t="s">
        <v>1092</v>
      </c>
      <c r="D1" s="94" t="s">
        <v>74</v>
      </c>
      <c r="E1" s="94" t="s">
        <v>76</v>
      </c>
      <c r="F1" s="94" t="s">
        <v>557</v>
      </c>
      <c r="G1" s="94" t="s">
        <v>75</v>
      </c>
      <c r="H1" s="94" t="s">
        <v>770</v>
      </c>
      <c r="I1" s="95" t="s">
        <v>381</v>
      </c>
      <c r="J1" s="1" t="s">
        <v>1093</v>
      </c>
      <c r="K1" s="1" t="s">
        <v>1094</v>
      </c>
      <c r="L1" s="1" t="s">
        <v>1095</v>
      </c>
      <c r="M1" s="1" t="s">
        <v>1096</v>
      </c>
      <c r="N1" s="1" t="s">
        <v>1097</v>
      </c>
      <c r="O1" s="1" t="s">
        <v>1098</v>
      </c>
      <c r="P1" s="1" t="s">
        <v>1099</v>
      </c>
      <c r="Q1" s="1" t="s">
        <v>1100</v>
      </c>
      <c r="R1" s="1" t="s">
        <v>1101</v>
      </c>
      <c r="S1" s="1" t="s">
        <v>1102</v>
      </c>
      <c r="T1" s="1" t="s">
        <v>1103</v>
      </c>
      <c r="U1" s="1" t="s">
        <v>1104</v>
      </c>
      <c r="V1" s="1" t="s">
        <v>1105</v>
      </c>
      <c r="W1" s="1" t="s">
        <v>1106</v>
      </c>
      <c r="X1" s="1" t="s">
        <v>1107</v>
      </c>
    </row>
    <row r="2" spans="1:24" ht="147.5" x14ac:dyDescent="0.75">
      <c r="A2" s="102" t="s">
        <v>775</v>
      </c>
      <c r="B2" s="100" t="s">
        <v>776</v>
      </c>
      <c r="C2" s="129">
        <v>1</v>
      </c>
      <c r="D2" s="100" t="s">
        <v>77</v>
      </c>
      <c r="E2" s="100" t="s">
        <v>78</v>
      </c>
      <c r="F2" s="100" t="s">
        <v>459</v>
      </c>
      <c r="G2" s="100" t="s">
        <v>224</v>
      </c>
      <c r="J2" s="4" t="str">
        <f>'Target Calculations'!A2</f>
        <v>Unconditional NDC</v>
      </c>
      <c r="K2" s="4">
        <f>'Target Calculations'!B2</f>
        <v>2030</v>
      </c>
      <c r="L2" s="4">
        <f>'Target Calculations'!C2</f>
        <v>707.22600000000011</v>
      </c>
      <c r="M2" s="4">
        <f>'Target Calculations'!D2</f>
        <v>707.22600000000011</v>
      </c>
      <c r="N2" s="4" t="str">
        <f>'Target Calculations'!E2</f>
        <v>As part of the 2015 Paris Agreement on climate change, Mexico committed to an unconditional 22% reduction in greenhouse gas emissions relative to business-as-usual in 2030.</v>
      </c>
      <c r="O2" s="4" t="str">
        <f>'Target Calculations'!A3</f>
        <v>Conditional NDC</v>
      </c>
      <c r="P2" s="4">
        <f>'Target Calculations'!B3</f>
        <v>2030</v>
      </c>
      <c r="Q2" s="4">
        <f>'Target Calculations'!C3</f>
        <v>580.28800000000001</v>
      </c>
      <c r="R2" s="4">
        <f>'Target Calculations'!D3</f>
        <v>580.28800000000001</v>
      </c>
      <c r="S2" s="4" t="str">
        <f>'Target Calculations'!E3</f>
        <v>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v>
      </c>
      <c r="T2" s="4" t="str">
        <f>'Target Calculations'!A4</f>
        <v>2050 target</v>
      </c>
      <c r="U2" s="4">
        <f>'Target Calculations'!B4</f>
        <v>2050</v>
      </c>
      <c r="V2" s="4">
        <f>'Target Calculations'!C4</f>
        <v>275.26039978737401</v>
      </c>
      <c r="W2" s="4">
        <f>'Target Calculations'!D4</f>
        <v>275.26039978737401</v>
      </c>
      <c r="X2" s="4" t="str">
        <f>'Target Calculations'!E4</f>
        <v>From the National Climate Change Strategy, Mexico commited to a 2050 GHG emissions target of 50% of total emissions in 2000.</v>
      </c>
    </row>
    <row r="3" spans="1:24" x14ac:dyDescent="0.75">
      <c r="A3" s="102" t="s">
        <v>775</v>
      </c>
      <c r="B3" s="100" t="s">
        <v>777</v>
      </c>
      <c r="C3" s="129">
        <v>1</v>
      </c>
      <c r="D3" s="101" t="s">
        <v>77</v>
      </c>
      <c r="E3" s="101" t="s">
        <v>78</v>
      </c>
      <c r="F3" s="101" t="s">
        <v>459</v>
      </c>
      <c r="G3" s="100" t="s">
        <v>739</v>
      </c>
      <c r="I3" s="100"/>
    </row>
    <row r="4" spans="1:24" ht="59" x14ac:dyDescent="0.75">
      <c r="A4" s="102" t="s">
        <v>775</v>
      </c>
      <c r="B4" s="101" t="s">
        <v>778</v>
      </c>
      <c r="C4" s="129">
        <v>1</v>
      </c>
      <c r="D4" s="100" t="s">
        <v>79</v>
      </c>
      <c r="E4" s="100" t="s">
        <v>78</v>
      </c>
      <c r="F4" s="101" t="s">
        <v>459</v>
      </c>
      <c r="G4" s="104" t="s">
        <v>993</v>
      </c>
      <c r="H4" s="104" t="s">
        <v>994</v>
      </c>
      <c r="I4" s="104" t="s">
        <v>995</v>
      </c>
    </row>
    <row r="5" spans="1:24" ht="29.5" x14ac:dyDescent="0.75">
      <c r="A5" s="102" t="s">
        <v>775</v>
      </c>
      <c r="B5" s="101" t="s">
        <v>779</v>
      </c>
      <c r="C5" s="129">
        <v>1</v>
      </c>
      <c r="D5" s="100" t="s">
        <v>79</v>
      </c>
      <c r="E5" s="100" t="s">
        <v>78</v>
      </c>
      <c r="F5" s="101" t="s">
        <v>459</v>
      </c>
      <c r="G5" s="100" t="s">
        <v>876</v>
      </c>
      <c r="H5" s="100" t="s">
        <v>877</v>
      </c>
      <c r="I5" s="100" t="s">
        <v>878</v>
      </c>
    </row>
    <row r="6" spans="1:24" ht="29.5" x14ac:dyDescent="0.75">
      <c r="A6" s="102" t="s">
        <v>775</v>
      </c>
      <c r="B6" s="101" t="s">
        <v>780</v>
      </c>
      <c r="C6" s="129">
        <v>1</v>
      </c>
      <c r="D6" s="100" t="s">
        <v>79</v>
      </c>
      <c r="E6" s="100" t="s">
        <v>80</v>
      </c>
      <c r="F6" s="101" t="s">
        <v>459</v>
      </c>
      <c r="G6" s="100" t="s">
        <v>834</v>
      </c>
      <c r="H6" s="81" t="s">
        <v>835</v>
      </c>
      <c r="I6" s="100" t="s">
        <v>836</v>
      </c>
    </row>
    <row r="7" spans="1:24" x14ac:dyDescent="0.75">
      <c r="A7" s="101" t="s">
        <v>781</v>
      </c>
      <c r="B7" s="101" t="s">
        <v>623</v>
      </c>
      <c r="C7" s="129">
        <v>1</v>
      </c>
      <c r="D7" s="100" t="s">
        <v>77</v>
      </c>
      <c r="E7" s="100" t="s">
        <v>78</v>
      </c>
      <c r="F7" s="100" t="s">
        <v>459</v>
      </c>
      <c r="G7" s="100" t="s">
        <v>769</v>
      </c>
      <c r="I7" s="100"/>
    </row>
    <row r="8" spans="1:24" x14ac:dyDescent="0.75">
      <c r="A8" s="101" t="s">
        <v>781</v>
      </c>
      <c r="B8" s="102" t="s">
        <v>630</v>
      </c>
      <c r="C8" s="129">
        <v>1</v>
      </c>
      <c r="D8" s="100" t="s">
        <v>77</v>
      </c>
      <c r="E8" s="100" t="s">
        <v>78</v>
      </c>
      <c r="F8" s="100" t="s">
        <v>459</v>
      </c>
      <c r="G8" s="100" t="s">
        <v>760</v>
      </c>
      <c r="I8" s="100"/>
    </row>
    <row r="9" spans="1:24" x14ac:dyDescent="0.75">
      <c r="A9" s="101" t="s">
        <v>781</v>
      </c>
      <c r="B9" s="102" t="s">
        <v>631</v>
      </c>
      <c r="C9" s="129">
        <v>1</v>
      </c>
      <c r="D9" s="100" t="s">
        <v>77</v>
      </c>
      <c r="E9" s="100" t="s">
        <v>78</v>
      </c>
      <c r="F9" s="100" t="s">
        <v>459</v>
      </c>
      <c r="G9" s="100" t="s">
        <v>759</v>
      </c>
      <c r="I9" s="100"/>
    </row>
    <row r="10" spans="1:24" x14ac:dyDescent="0.75">
      <c r="A10" s="101" t="s">
        <v>781</v>
      </c>
      <c r="B10" s="102" t="s">
        <v>756</v>
      </c>
      <c r="C10" s="129">
        <v>1</v>
      </c>
      <c r="D10" s="100" t="s">
        <v>77</v>
      </c>
      <c r="E10" s="100" t="s">
        <v>78</v>
      </c>
      <c r="F10" s="100" t="s">
        <v>459</v>
      </c>
      <c r="G10" s="100" t="s">
        <v>758</v>
      </c>
      <c r="I10" s="100"/>
    </row>
    <row r="11" spans="1:24" x14ac:dyDescent="0.75">
      <c r="A11" s="101" t="s">
        <v>781</v>
      </c>
      <c r="B11" s="102" t="s">
        <v>755</v>
      </c>
      <c r="C11" s="129">
        <v>1</v>
      </c>
      <c r="D11" s="100" t="s">
        <v>77</v>
      </c>
      <c r="E11" s="100" t="s">
        <v>78</v>
      </c>
      <c r="F11" s="100" t="s">
        <v>757</v>
      </c>
      <c r="G11" s="100" t="s">
        <v>764</v>
      </c>
      <c r="I11" s="100"/>
    </row>
    <row r="12" spans="1:24" x14ac:dyDescent="0.75">
      <c r="A12" s="101" t="s">
        <v>781</v>
      </c>
      <c r="B12" s="102" t="s">
        <v>626</v>
      </c>
      <c r="C12" s="129">
        <v>1</v>
      </c>
      <c r="D12" s="100" t="s">
        <v>77</v>
      </c>
      <c r="E12" s="100" t="s">
        <v>78</v>
      </c>
      <c r="F12" s="100" t="s">
        <v>757</v>
      </c>
      <c r="G12" s="100" t="s">
        <v>765</v>
      </c>
      <c r="I12" s="100"/>
    </row>
    <row r="13" spans="1:24" x14ac:dyDescent="0.75">
      <c r="A13" s="101" t="s">
        <v>781</v>
      </c>
      <c r="B13" s="102" t="s">
        <v>628</v>
      </c>
      <c r="C13" s="129">
        <v>1</v>
      </c>
      <c r="D13" s="100" t="s">
        <v>77</v>
      </c>
      <c r="E13" s="100" t="s">
        <v>78</v>
      </c>
      <c r="F13" s="100" t="s">
        <v>757</v>
      </c>
      <c r="G13" s="100" t="s">
        <v>762</v>
      </c>
      <c r="I13" s="100"/>
    </row>
    <row r="14" spans="1:24" x14ac:dyDescent="0.75">
      <c r="A14" s="101" t="s">
        <v>781</v>
      </c>
      <c r="B14" s="102" t="s">
        <v>629</v>
      </c>
      <c r="C14" s="129">
        <v>1</v>
      </c>
      <c r="D14" s="100" t="s">
        <v>77</v>
      </c>
      <c r="E14" s="100" t="s">
        <v>78</v>
      </c>
      <c r="F14" s="100" t="s">
        <v>757</v>
      </c>
      <c r="G14" s="100" t="s">
        <v>761</v>
      </c>
      <c r="I14" s="100"/>
    </row>
    <row r="15" spans="1:24" ht="15.5" thickBot="1" x14ac:dyDescent="0.9">
      <c r="A15" s="101" t="s">
        <v>781</v>
      </c>
      <c r="B15" s="102" t="s">
        <v>625</v>
      </c>
      <c r="C15" s="129">
        <v>1</v>
      </c>
      <c r="D15" s="100" t="s">
        <v>77</v>
      </c>
      <c r="E15" s="100" t="s">
        <v>78</v>
      </c>
      <c r="F15" s="100" t="s">
        <v>459</v>
      </c>
      <c r="G15" s="100" t="s">
        <v>766</v>
      </c>
      <c r="I15" s="100"/>
      <c r="J15" s="130"/>
      <c r="K15" s="130"/>
      <c r="L15" s="130"/>
      <c r="M15" s="130"/>
      <c r="N15" s="130"/>
      <c r="O15" s="130"/>
      <c r="P15" s="130"/>
      <c r="Q15" s="130"/>
      <c r="R15" s="130"/>
      <c r="S15" s="130"/>
    </row>
    <row r="16" spans="1:24" x14ac:dyDescent="0.75">
      <c r="A16" s="101" t="s">
        <v>781</v>
      </c>
      <c r="B16" s="102" t="s">
        <v>624</v>
      </c>
      <c r="C16" s="129">
        <v>1</v>
      </c>
      <c r="D16" s="100" t="s">
        <v>77</v>
      </c>
      <c r="E16" s="100" t="s">
        <v>78</v>
      </c>
      <c r="F16" s="100" t="s">
        <v>757</v>
      </c>
      <c r="G16" s="100" t="s">
        <v>768</v>
      </c>
      <c r="I16" s="100"/>
    </row>
    <row r="17" spans="1:19" x14ac:dyDescent="0.75">
      <c r="A17" s="101" t="s">
        <v>781</v>
      </c>
      <c r="B17" s="102" t="s">
        <v>627</v>
      </c>
      <c r="C17" s="129">
        <v>1</v>
      </c>
      <c r="D17" s="100" t="s">
        <v>77</v>
      </c>
      <c r="E17" s="100" t="s">
        <v>78</v>
      </c>
      <c r="F17" s="100" t="s">
        <v>459</v>
      </c>
      <c r="G17" s="100" t="s">
        <v>763</v>
      </c>
      <c r="I17" s="100"/>
    </row>
    <row r="18" spans="1:19" x14ac:dyDescent="0.75">
      <c r="A18" s="101" t="s">
        <v>781</v>
      </c>
      <c r="B18" s="102" t="s">
        <v>622</v>
      </c>
      <c r="C18" s="129">
        <v>1</v>
      </c>
      <c r="D18" s="100" t="s">
        <v>77</v>
      </c>
      <c r="E18" s="100" t="s">
        <v>78</v>
      </c>
      <c r="F18" s="100" t="s">
        <v>459</v>
      </c>
      <c r="G18" s="100" t="s">
        <v>767</v>
      </c>
      <c r="I18" s="100"/>
    </row>
    <row r="19" spans="1:19" ht="44.25" x14ac:dyDescent="0.75">
      <c r="A19" s="101" t="s">
        <v>782</v>
      </c>
      <c r="B19" s="101" t="s">
        <v>778</v>
      </c>
      <c r="C19" s="129">
        <v>1</v>
      </c>
      <c r="D19" s="100" t="s">
        <v>79</v>
      </c>
      <c r="E19" s="100" t="s">
        <v>80</v>
      </c>
      <c r="F19" s="100" t="s">
        <v>459</v>
      </c>
      <c r="G19" s="104" t="s">
        <v>996</v>
      </c>
      <c r="H19" s="124" t="s">
        <v>997</v>
      </c>
      <c r="I19" s="104" t="s">
        <v>998</v>
      </c>
    </row>
    <row r="20" spans="1:19" ht="59" x14ac:dyDescent="0.75">
      <c r="A20" s="101" t="s">
        <v>782</v>
      </c>
      <c r="B20" s="101" t="s">
        <v>783</v>
      </c>
      <c r="C20" s="129">
        <v>1</v>
      </c>
      <c r="D20" s="100" t="s">
        <v>79</v>
      </c>
      <c r="E20" s="100" t="s">
        <v>80</v>
      </c>
      <c r="F20" s="100" t="s">
        <v>459</v>
      </c>
      <c r="G20" s="104" t="s">
        <v>1017</v>
      </c>
      <c r="H20" s="124" t="s">
        <v>1016</v>
      </c>
      <c r="I20" s="104" t="s">
        <v>1018</v>
      </c>
    </row>
    <row r="21" spans="1:19" ht="29.5" x14ac:dyDescent="0.75">
      <c r="A21" s="101" t="s">
        <v>782</v>
      </c>
      <c r="B21" s="101" t="s">
        <v>784</v>
      </c>
      <c r="C21" s="129">
        <v>1</v>
      </c>
      <c r="D21" s="100" t="s">
        <v>79</v>
      </c>
      <c r="E21" s="100" t="s">
        <v>80</v>
      </c>
      <c r="F21" s="100" t="s">
        <v>459</v>
      </c>
      <c r="G21" s="81" t="s">
        <v>837</v>
      </c>
      <c r="H21" s="81" t="s">
        <v>838</v>
      </c>
      <c r="I21" s="100" t="s">
        <v>836</v>
      </c>
    </row>
    <row r="22" spans="1:19" x14ac:dyDescent="0.75">
      <c r="A22" s="131" t="s">
        <v>463</v>
      </c>
      <c r="B22" s="101"/>
      <c r="C22" s="129">
        <v>1</v>
      </c>
      <c r="D22" s="100" t="s">
        <v>77</v>
      </c>
      <c r="E22" s="132" t="s">
        <v>1108</v>
      </c>
      <c r="F22" s="81" t="s">
        <v>459</v>
      </c>
      <c r="G22" s="81" t="s">
        <v>224</v>
      </c>
      <c r="I22" s="100"/>
    </row>
    <row r="23" spans="1:19" ht="44.25" x14ac:dyDescent="0.75">
      <c r="A23" s="101" t="s">
        <v>464</v>
      </c>
      <c r="B23" s="101" t="s">
        <v>741</v>
      </c>
      <c r="C23" s="129">
        <v>1</v>
      </c>
      <c r="D23" s="100" t="s">
        <v>79</v>
      </c>
      <c r="E23" s="100" t="s">
        <v>553</v>
      </c>
      <c r="F23" s="81" t="s">
        <v>904</v>
      </c>
      <c r="G23" s="81" t="s">
        <v>632</v>
      </c>
      <c r="I23" s="100"/>
    </row>
    <row r="24" spans="1:19" ht="44.25" x14ac:dyDescent="0.75">
      <c r="A24" s="101" t="s">
        <v>464</v>
      </c>
      <c r="B24" s="101" t="s">
        <v>740</v>
      </c>
      <c r="C24" s="129">
        <v>1</v>
      </c>
      <c r="D24" s="100" t="s">
        <v>79</v>
      </c>
      <c r="E24" s="100" t="s">
        <v>553</v>
      </c>
      <c r="F24" s="81" t="s">
        <v>904</v>
      </c>
      <c r="G24" s="81" t="s">
        <v>632</v>
      </c>
      <c r="I24" s="100"/>
    </row>
    <row r="25" spans="1:19" ht="44.25" x14ac:dyDescent="0.75">
      <c r="A25" s="101" t="s">
        <v>464</v>
      </c>
      <c r="B25" s="101" t="s">
        <v>785</v>
      </c>
      <c r="C25" s="129">
        <v>1</v>
      </c>
      <c r="D25" s="100" t="s">
        <v>79</v>
      </c>
      <c r="E25" s="100" t="s">
        <v>553</v>
      </c>
      <c r="F25" s="81" t="s">
        <v>904</v>
      </c>
      <c r="G25" s="81" t="s">
        <v>839</v>
      </c>
      <c r="I25" s="100"/>
    </row>
    <row r="26" spans="1:19" ht="44.25" x14ac:dyDescent="0.75">
      <c r="A26" s="101" t="s">
        <v>464</v>
      </c>
      <c r="B26" s="101" t="s">
        <v>786</v>
      </c>
      <c r="C26" s="129">
        <v>1</v>
      </c>
      <c r="D26" s="100" t="s">
        <v>79</v>
      </c>
      <c r="E26" s="100" t="s">
        <v>553</v>
      </c>
      <c r="F26" s="81" t="s">
        <v>904</v>
      </c>
      <c r="G26" s="81" t="s">
        <v>839</v>
      </c>
      <c r="I26" s="100"/>
    </row>
    <row r="27" spans="1:19" ht="15.5" thickBot="1" x14ac:dyDescent="0.9">
      <c r="A27" s="101" t="s">
        <v>787</v>
      </c>
      <c r="B27" s="101" t="s">
        <v>788</v>
      </c>
      <c r="C27" s="129">
        <v>1</v>
      </c>
      <c r="D27" s="100" t="s">
        <v>77</v>
      </c>
      <c r="E27" s="100" t="s">
        <v>78</v>
      </c>
      <c r="F27" s="81" t="s">
        <v>905</v>
      </c>
      <c r="G27" s="81" t="s">
        <v>744</v>
      </c>
      <c r="I27" s="100"/>
      <c r="J27" s="130"/>
      <c r="K27" s="130"/>
      <c r="L27" s="130"/>
      <c r="M27" s="130"/>
      <c r="N27" s="130"/>
      <c r="O27" s="130"/>
      <c r="P27" s="130"/>
      <c r="Q27" s="130"/>
      <c r="R27" s="130"/>
      <c r="S27" s="130"/>
    </row>
    <row r="28" spans="1:19" x14ac:dyDescent="0.75">
      <c r="A28" s="101" t="s">
        <v>787</v>
      </c>
      <c r="B28" s="101" t="s">
        <v>789</v>
      </c>
      <c r="C28" s="129">
        <v>1</v>
      </c>
      <c r="D28" s="100" t="s">
        <v>77</v>
      </c>
      <c r="E28" s="100" t="s">
        <v>78</v>
      </c>
      <c r="F28" s="81" t="s">
        <v>905</v>
      </c>
      <c r="G28" s="81" t="s">
        <v>746</v>
      </c>
      <c r="I28" s="100"/>
    </row>
    <row r="29" spans="1:19" ht="29.5" x14ac:dyDescent="0.75">
      <c r="A29" s="101" t="s">
        <v>787</v>
      </c>
      <c r="B29" s="101" t="s">
        <v>790</v>
      </c>
      <c r="C29" s="129">
        <v>1</v>
      </c>
      <c r="D29" s="100" t="s">
        <v>77</v>
      </c>
      <c r="E29" s="100" t="s">
        <v>78</v>
      </c>
      <c r="F29" s="81" t="s">
        <v>905</v>
      </c>
      <c r="G29" s="81" t="s">
        <v>745</v>
      </c>
      <c r="I29" s="100"/>
    </row>
    <row r="30" spans="1:19" ht="29.5" x14ac:dyDescent="0.75">
      <c r="A30" s="101" t="s">
        <v>787</v>
      </c>
      <c r="B30" s="101" t="s">
        <v>791</v>
      </c>
      <c r="C30" s="129">
        <v>1</v>
      </c>
      <c r="D30" s="100" t="s">
        <v>77</v>
      </c>
      <c r="E30" s="100" t="s">
        <v>78</v>
      </c>
      <c r="F30" s="81" t="s">
        <v>905</v>
      </c>
      <c r="G30" s="81" t="s">
        <v>747</v>
      </c>
      <c r="I30" s="100"/>
    </row>
    <row r="31" spans="1:19" ht="74.5" thickBot="1" x14ac:dyDescent="0.9">
      <c r="A31" s="101" t="s">
        <v>787</v>
      </c>
      <c r="B31" s="101" t="s">
        <v>792</v>
      </c>
      <c r="C31" s="129">
        <v>1</v>
      </c>
      <c r="D31" s="100" t="s">
        <v>79</v>
      </c>
      <c r="E31" s="100" t="s">
        <v>78</v>
      </c>
      <c r="F31" s="81" t="s">
        <v>905</v>
      </c>
      <c r="G31" s="81" t="s">
        <v>1090</v>
      </c>
      <c r="H31" s="81" t="s">
        <v>879</v>
      </c>
      <c r="I31" s="100" t="s">
        <v>880</v>
      </c>
      <c r="J31" s="130"/>
      <c r="K31" s="130"/>
      <c r="L31" s="130"/>
      <c r="M31" s="130"/>
      <c r="N31" s="130"/>
      <c r="O31" s="130"/>
      <c r="P31" s="130"/>
      <c r="Q31" s="130"/>
      <c r="R31" s="130"/>
      <c r="S31" s="130"/>
    </row>
    <row r="32" spans="1:19" ht="29.5" x14ac:dyDescent="0.75">
      <c r="A32" s="101" t="s">
        <v>793</v>
      </c>
      <c r="B32" s="101" t="s">
        <v>794</v>
      </c>
      <c r="C32" s="129">
        <v>1</v>
      </c>
      <c r="D32" s="100" t="s">
        <v>77</v>
      </c>
      <c r="E32" s="100" t="s">
        <v>78</v>
      </c>
      <c r="F32" s="100" t="s">
        <v>460</v>
      </c>
      <c r="G32" s="100" t="s">
        <v>325</v>
      </c>
      <c r="I32" s="100"/>
    </row>
    <row r="33" spans="1:19" ht="29.5" x14ac:dyDescent="0.75">
      <c r="A33" s="101" t="s">
        <v>793</v>
      </c>
      <c r="B33" s="101" t="s">
        <v>795</v>
      </c>
      <c r="C33" s="129">
        <v>1</v>
      </c>
      <c r="D33" s="100" t="s">
        <v>77</v>
      </c>
      <c r="E33" s="100" t="s">
        <v>78</v>
      </c>
      <c r="F33" s="100" t="s">
        <v>905</v>
      </c>
      <c r="G33" s="100" t="s">
        <v>81</v>
      </c>
      <c r="I33" s="100"/>
    </row>
    <row r="34" spans="1:19" ht="118" x14ac:dyDescent="0.75">
      <c r="A34" s="101" t="s">
        <v>796</v>
      </c>
      <c r="B34" s="101" t="s">
        <v>797</v>
      </c>
      <c r="C34" s="129">
        <v>1</v>
      </c>
      <c r="D34" s="100" t="s">
        <v>79</v>
      </c>
      <c r="E34" s="100" t="s">
        <v>80</v>
      </c>
      <c r="F34" s="100" t="s">
        <v>461</v>
      </c>
      <c r="G34" s="100" t="s">
        <v>840</v>
      </c>
      <c r="H34" s="81" t="s">
        <v>735</v>
      </c>
      <c r="I34" s="100" t="s">
        <v>736</v>
      </c>
    </row>
    <row r="35" spans="1:19" ht="132.75" x14ac:dyDescent="0.75">
      <c r="A35" s="101" t="s">
        <v>796</v>
      </c>
      <c r="B35" s="101" t="s">
        <v>798</v>
      </c>
      <c r="C35" s="129">
        <v>1</v>
      </c>
      <c r="D35" s="100" t="s">
        <v>79</v>
      </c>
      <c r="E35" s="100" t="s">
        <v>78</v>
      </c>
      <c r="F35" s="100" t="s">
        <v>461</v>
      </c>
      <c r="G35" s="100" t="s">
        <v>841</v>
      </c>
      <c r="H35" s="81" t="s">
        <v>737</v>
      </c>
      <c r="I35" s="100" t="s">
        <v>738</v>
      </c>
    </row>
    <row r="36" spans="1:19" ht="118" x14ac:dyDescent="0.75">
      <c r="A36" s="101" t="s">
        <v>796</v>
      </c>
      <c r="B36" s="101" t="s">
        <v>799</v>
      </c>
      <c r="C36" s="129">
        <v>1</v>
      </c>
      <c r="D36" s="100" t="s">
        <v>79</v>
      </c>
      <c r="E36" s="100" t="s">
        <v>80</v>
      </c>
      <c r="F36" s="100" t="s">
        <v>462</v>
      </c>
      <c r="G36" s="100" t="s">
        <v>842</v>
      </c>
      <c r="H36" s="81" t="s">
        <v>578</v>
      </c>
      <c r="I36" s="100" t="s">
        <v>579</v>
      </c>
    </row>
    <row r="37" spans="1:19" ht="132.75" x14ac:dyDescent="0.75">
      <c r="A37" s="101" t="s">
        <v>796</v>
      </c>
      <c r="B37" s="101" t="s">
        <v>800</v>
      </c>
      <c r="C37" s="129">
        <v>1</v>
      </c>
      <c r="D37" s="100" t="s">
        <v>79</v>
      </c>
      <c r="E37" s="100" t="s">
        <v>78</v>
      </c>
      <c r="F37" s="100" t="s">
        <v>462</v>
      </c>
      <c r="G37" s="100" t="s">
        <v>843</v>
      </c>
      <c r="H37" s="81" t="s">
        <v>580</v>
      </c>
      <c r="I37" s="100" t="s">
        <v>581</v>
      </c>
    </row>
    <row r="38" spans="1:19" ht="104" thickBot="1" x14ac:dyDescent="0.9">
      <c r="A38" s="101" t="s">
        <v>801</v>
      </c>
      <c r="B38" s="101" t="s">
        <v>802</v>
      </c>
      <c r="C38" s="129">
        <v>1</v>
      </c>
      <c r="D38" s="100" t="s">
        <v>79</v>
      </c>
      <c r="E38" s="100" t="s">
        <v>844</v>
      </c>
      <c r="F38" s="100" t="s">
        <v>906</v>
      </c>
      <c r="G38" s="100" t="s">
        <v>847</v>
      </c>
      <c r="H38" s="81" t="s">
        <v>845</v>
      </c>
      <c r="I38" s="100" t="s">
        <v>846</v>
      </c>
      <c r="J38" s="130"/>
      <c r="K38" s="130"/>
      <c r="L38" s="130"/>
      <c r="M38" s="130"/>
      <c r="N38" s="130"/>
      <c r="O38" s="130"/>
      <c r="P38" s="130"/>
      <c r="Q38" s="130"/>
      <c r="R38" s="130"/>
      <c r="S38" s="130"/>
    </row>
    <row r="39" spans="1:19" ht="29.5" x14ac:dyDescent="0.75">
      <c r="A39" s="101" t="s">
        <v>801</v>
      </c>
      <c r="B39" s="101" t="s">
        <v>803</v>
      </c>
      <c r="C39" s="129">
        <v>1</v>
      </c>
      <c r="D39" s="100" t="s">
        <v>79</v>
      </c>
      <c r="E39" s="100" t="s">
        <v>78</v>
      </c>
      <c r="F39" s="100" t="s">
        <v>461</v>
      </c>
      <c r="G39" s="100" t="s">
        <v>848</v>
      </c>
      <c r="H39" s="81" t="s">
        <v>850</v>
      </c>
      <c r="I39" s="100" t="s">
        <v>849</v>
      </c>
    </row>
    <row r="40" spans="1:19" ht="45" thickBot="1" x14ac:dyDescent="0.9">
      <c r="A40" s="101" t="s">
        <v>804</v>
      </c>
      <c r="B40" s="101" t="s">
        <v>805</v>
      </c>
      <c r="C40" s="129">
        <v>1</v>
      </c>
      <c r="D40" s="100" t="s">
        <v>79</v>
      </c>
      <c r="E40" s="100" t="s">
        <v>80</v>
      </c>
      <c r="F40" s="104" t="s">
        <v>900</v>
      </c>
      <c r="G40" s="100" t="s">
        <v>851</v>
      </c>
      <c r="H40" s="81" t="s">
        <v>852</v>
      </c>
      <c r="I40" s="100" t="s">
        <v>853</v>
      </c>
      <c r="J40" s="130"/>
      <c r="K40" s="130"/>
      <c r="L40" s="130"/>
      <c r="M40" s="130"/>
      <c r="N40" s="130"/>
      <c r="O40" s="130"/>
      <c r="P40" s="130"/>
      <c r="Q40" s="130"/>
      <c r="R40" s="130"/>
      <c r="S40" s="130"/>
    </row>
    <row r="41" spans="1:19" ht="29.5" x14ac:dyDescent="0.75">
      <c r="A41" s="101" t="s">
        <v>804</v>
      </c>
      <c r="B41" s="101" t="s">
        <v>806</v>
      </c>
      <c r="C41" s="129">
        <v>1</v>
      </c>
      <c r="D41" s="100" t="s">
        <v>79</v>
      </c>
      <c r="E41" s="100" t="s">
        <v>80</v>
      </c>
      <c r="F41" s="104" t="s">
        <v>901</v>
      </c>
      <c r="G41" s="104" t="s">
        <v>1019</v>
      </c>
      <c r="H41" s="124" t="s">
        <v>1020</v>
      </c>
      <c r="I41" s="104" t="s">
        <v>1021</v>
      </c>
    </row>
    <row r="42" spans="1:19" ht="59" x14ac:dyDescent="0.75">
      <c r="A42" s="101" t="s">
        <v>807</v>
      </c>
      <c r="B42" s="101" t="s">
        <v>808</v>
      </c>
      <c r="C42" s="129">
        <v>1</v>
      </c>
      <c r="D42" s="100" t="s">
        <v>79</v>
      </c>
      <c r="E42" s="100" t="s">
        <v>80</v>
      </c>
      <c r="F42" s="100" t="s">
        <v>617</v>
      </c>
      <c r="G42" s="100" t="s">
        <v>1025</v>
      </c>
      <c r="H42" s="100" t="s">
        <v>618</v>
      </c>
      <c r="I42" s="100" t="s">
        <v>619</v>
      </c>
    </row>
    <row r="43" spans="1:19" ht="59" x14ac:dyDescent="0.75">
      <c r="A43" s="101" t="s">
        <v>807</v>
      </c>
      <c r="B43" s="101" t="s">
        <v>809</v>
      </c>
      <c r="C43" s="129">
        <v>1</v>
      </c>
      <c r="D43" s="100" t="s">
        <v>79</v>
      </c>
      <c r="E43" s="100" t="s">
        <v>80</v>
      </c>
      <c r="F43" s="100" t="s">
        <v>855</v>
      </c>
      <c r="G43" s="100" t="s">
        <v>856</v>
      </c>
      <c r="H43" s="100" t="s">
        <v>618</v>
      </c>
      <c r="I43" s="100" t="s">
        <v>619</v>
      </c>
    </row>
    <row r="44" spans="1:19" ht="59" x14ac:dyDescent="0.75">
      <c r="A44" s="101" t="s">
        <v>807</v>
      </c>
      <c r="B44" s="101" t="s">
        <v>810</v>
      </c>
      <c r="C44" s="129">
        <v>1</v>
      </c>
      <c r="D44" s="100" t="s">
        <v>79</v>
      </c>
      <c r="E44" s="100" t="s">
        <v>80</v>
      </c>
      <c r="F44" s="100" t="s">
        <v>855</v>
      </c>
      <c r="G44" s="100" t="s">
        <v>857</v>
      </c>
      <c r="H44" s="100" t="s">
        <v>618</v>
      </c>
      <c r="I44" s="100" t="s">
        <v>619</v>
      </c>
    </row>
    <row r="45" spans="1:19" ht="59" x14ac:dyDescent="0.75">
      <c r="A45" s="101" t="s">
        <v>807</v>
      </c>
      <c r="B45" s="101" t="s">
        <v>811</v>
      </c>
      <c r="C45" s="129">
        <v>1</v>
      </c>
      <c r="D45" s="100" t="s">
        <v>79</v>
      </c>
      <c r="E45" s="100" t="s">
        <v>80</v>
      </c>
      <c r="F45" s="100" t="s">
        <v>855</v>
      </c>
      <c r="G45" s="100" t="s">
        <v>858</v>
      </c>
      <c r="H45" s="100" t="s">
        <v>618</v>
      </c>
      <c r="I45" s="100" t="s">
        <v>619</v>
      </c>
    </row>
    <row r="46" spans="1:19" ht="30.25" thickBot="1" x14ac:dyDescent="0.9">
      <c r="A46" s="101" t="s">
        <v>807</v>
      </c>
      <c r="B46" s="101" t="s">
        <v>184</v>
      </c>
      <c r="C46" s="129">
        <v>1</v>
      </c>
      <c r="D46" s="100" t="s">
        <v>79</v>
      </c>
      <c r="E46" s="100" t="s">
        <v>80</v>
      </c>
      <c r="F46" s="100" t="s">
        <v>855</v>
      </c>
      <c r="G46" s="100" t="s">
        <v>859</v>
      </c>
      <c r="H46" s="100" t="s">
        <v>860</v>
      </c>
      <c r="I46" s="100" t="s">
        <v>861</v>
      </c>
      <c r="J46" s="130"/>
      <c r="K46" s="130"/>
      <c r="L46" s="130"/>
      <c r="M46" s="130"/>
      <c r="N46" s="130"/>
      <c r="O46" s="130"/>
      <c r="P46" s="130"/>
      <c r="Q46" s="130"/>
      <c r="R46" s="130"/>
      <c r="S46" s="130"/>
    </row>
    <row r="47" spans="1:19" ht="59" x14ac:dyDescent="0.75">
      <c r="A47" s="103" t="s">
        <v>812</v>
      </c>
      <c r="B47" s="101" t="s">
        <v>808</v>
      </c>
      <c r="C47" s="129">
        <v>1</v>
      </c>
      <c r="D47" s="100" t="s">
        <v>79</v>
      </c>
      <c r="E47" s="100" t="s">
        <v>80</v>
      </c>
      <c r="F47" s="100" t="s">
        <v>854</v>
      </c>
      <c r="G47" s="100" t="s">
        <v>1027</v>
      </c>
      <c r="H47" s="100" t="s">
        <v>618</v>
      </c>
      <c r="I47" s="100" t="s">
        <v>619</v>
      </c>
    </row>
    <row r="48" spans="1:19" ht="59" x14ac:dyDescent="0.75">
      <c r="A48" s="103" t="s">
        <v>812</v>
      </c>
      <c r="B48" s="101" t="s">
        <v>809</v>
      </c>
      <c r="C48" s="129">
        <v>1</v>
      </c>
      <c r="D48" s="100" t="s">
        <v>79</v>
      </c>
      <c r="E48" s="100" t="s">
        <v>80</v>
      </c>
      <c r="F48" s="100" t="s">
        <v>1026</v>
      </c>
      <c r="G48" s="100" t="s">
        <v>862</v>
      </c>
      <c r="H48" s="100" t="s">
        <v>618</v>
      </c>
      <c r="I48" s="100" t="s">
        <v>619</v>
      </c>
    </row>
    <row r="49" spans="1:19" ht="44.25" x14ac:dyDescent="0.75">
      <c r="A49" s="103" t="s">
        <v>812</v>
      </c>
      <c r="B49" s="101" t="s">
        <v>810</v>
      </c>
      <c r="C49" s="129">
        <v>1</v>
      </c>
      <c r="D49" s="100" t="s">
        <v>79</v>
      </c>
      <c r="E49" s="100" t="s">
        <v>80</v>
      </c>
      <c r="F49" s="100" t="s">
        <v>1026</v>
      </c>
      <c r="G49" s="100" t="s">
        <v>863</v>
      </c>
      <c r="H49" s="100" t="s">
        <v>618</v>
      </c>
      <c r="I49" s="100" t="s">
        <v>619</v>
      </c>
    </row>
    <row r="50" spans="1:19" ht="44.25" x14ac:dyDescent="0.75">
      <c r="A50" s="103" t="s">
        <v>812</v>
      </c>
      <c r="B50" s="101" t="s">
        <v>811</v>
      </c>
      <c r="C50" s="129">
        <v>1</v>
      </c>
      <c r="D50" s="100" t="s">
        <v>79</v>
      </c>
      <c r="E50" s="100" t="s">
        <v>80</v>
      </c>
      <c r="F50" s="100" t="s">
        <v>1026</v>
      </c>
      <c r="G50" s="100" t="s">
        <v>864</v>
      </c>
      <c r="H50" s="100" t="s">
        <v>618</v>
      </c>
      <c r="I50" s="100" t="s">
        <v>619</v>
      </c>
    </row>
    <row r="51" spans="1:19" ht="29.5" x14ac:dyDescent="0.75">
      <c r="A51" s="103" t="s">
        <v>812</v>
      </c>
      <c r="B51" s="101" t="s">
        <v>184</v>
      </c>
      <c r="C51" s="129">
        <v>1</v>
      </c>
      <c r="D51" s="100" t="s">
        <v>79</v>
      </c>
      <c r="E51" s="100" t="s">
        <v>80</v>
      </c>
      <c r="F51" s="100" t="s">
        <v>1026</v>
      </c>
      <c r="G51" s="100" t="s">
        <v>865</v>
      </c>
      <c r="H51" s="100" t="s">
        <v>860</v>
      </c>
      <c r="I51" s="100" t="s">
        <v>861</v>
      </c>
    </row>
    <row r="52" spans="1:19" ht="103.25" x14ac:dyDescent="0.75">
      <c r="A52" s="101" t="s">
        <v>833</v>
      </c>
      <c r="B52" s="101" t="s">
        <v>813</v>
      </c>
      <c r="C52" s="129">
        <v>1</v>
      </c>
      <c r="D52" s="100" t="s">
        <v>79</v>
      </c>
      <c r="E52" s="100" t="s">
        <v>80</v>
      </c>
      <c r="F52" s="100" t="s">
        <v>459</v>
      </c>
      <c r="G52" s="104" t="s">
        <v>1022</v>
      </c>
      <c r="H52" s="104" t="s">
        <v>1023</v>
      </c>
      <c r="I52" s="104" t="s">
        <v>1024</v>
      </c>
    </row>
    <row r="53" spans="1:19" ht="73.75" x14ac:dyDescent="0.75">
      <c r="A53" s="101" t="s">
        <v>833</v>
      </c>
      <c r="B53" s="101" t="s">
        <v>814</v>
      </c>
      <c r="C53" s="129">
        <v>1</v>
      </c>
      <c r="D53" s="100" t="s">
        <v>79</v>
      </c>
      <c r="E53" s="100" t="s">
        <v>80</v>
      </c>
      <c r="F53" s="104" t="s">
        <v>902</v>
      </c>
      <c r="G53" s="100" t="s">
        <v>633</v>
      </c>
      <c r="H53" s="100" t="s">
        <v>620</v>
      </c>
      <c r="I53" s="100" t="s">
        <v>621</v>
      </c>
    </row>
    <row r="54" spans="1:19" ht="73.75" x14ac:dyDescent="0.75">
      <c r="A54" s="103" t="s">
        <v>815</v>
      </c>
      <c r="B54" s="101" t="s">
        <v>816</v>
      </c>
      <c r="C54" s="129">
        <v>1</v>
      </c>
      <c r="D54" s="100" t="s">
        <v>79</v>
      </c>
      <c r="E54" s="100" t="s">
        <v>80</v>
      </c>
      <c r="F54" s="104" t="s">
        <v>902</v>
      </c>
      <c r="G54" s="100" t="s">
        <v>866</v>
      </c>
      <c r="H54" s="81" t="s">
        <v>867</v>
      </c>
      <c r="I54" s="100" t="s">
        <v>868</v>
      </c>
    </row>
    <row r="55" spans="1:19" ht="44.25" x14ac:dyDescent="0.75">
      <c r="A55" s="103" t="s">
        <v>815</v>
      </c>
      <c r="B55" s="101" t="s">
        <v>817</v>
      </c>
      <c r="C55" s="129">
        <v>1</v>
      </c>
      <c r="D55" s="100" t="s">
        <v>79</v>
      </c>
      <c r="E55" s="100" t="s">
        <v>80</v>
      </c>
      <c r="F55" s="104" t="s">
        <v>902</v>
      </c>
      <c r="G55" s="104" t="s">
        <v>999</v>
      </c>
      <c r="H55" s="124" t="s">
        <v>1000</v>
      </c>
      <c r="I55" s="104" t="s">
        <v>1001</v>
      </c>
    </row>
    <row r="56" spans="1:19" ht="74.5" thickBot="1" x14ac:dyDescent="0.9">
      <c r="A56" s="103" t="s">
        <v>818</v>
      </c>
      <c r="B56" s="101" t="s">
        <v>816</v>
      </c>
      <c r="C56" s="129">
        <v>1</v>
      </c>
      <c r="D56" s="100" t="s">
        <v>79</v>
      </c>
      <c r="E56" s="100" t="s">
        <v>80</v>
      </c>
      <c r="F56" s="100" t="s">
        <v>459</v>
      </c>
      <c r="G56" s="100" t="s">
        <v>869</v>
      </c>
      <c r="H56" s="81" t="s">
        <v>867</v>
      </c>
      <c r="I56" s="100" t="s">
        <v>868</v>
      </c>
      <c r="J56" s="130"/>
      <c r="K56" s="130"/>
      <c r="L56" s="130"/>
      <c r="M56" s="130"/>
      <c r="N56" s="130"/>
      <c r="O56" s="130"/>
      <c r="P56" s="130"/>
      <c r="Q56" s="130"/>
      <c r="R56" s="130"/>
      <c r="S56" s="130"/>
    </row>
    <row r="57" spans="1:19" ht="29.5" x14ac:dyDescent="0.75">
      <c r="A57" s="103" t="s">
        <v>818</v>
      </c>
      <c r="B57" s="101" t="s">
        <v>780</v>
      </c>
      <c r="C57" s="129">
        <v>1</v>
      </c>
      <c r="D57" s="100" t="s">
        <v>79</v>
      </c>
      <c r="E57" s="100" t="s">
        <v>80</v>
      </c>
      <c r="F57" s="100" t="s">
        <v>459</v>
      </c>
      <c r="G57" s="100" t="s">
        <v>870</v>
      </c>
      <c r="H57" s="81" t="s">
        <v>835</v>
      </c>
      <c r="I57" s="100" t="s">
        <v>836</v>
      </c>
    </row>
    <row r="58" spans="1:19" ht="44.25" x14ac:dyDescent="0.75">
      <c r="A58" s="103" t="s">
        <v>819</v>
      </c>
      <c r="B58" s="101" t="s">
        <v>820</v>
      </c>
      <c r="C58" s="129">
        <v>1</v>
      </c>
      <c r="D58" s="100" t="s">
        <v>79</v>
      </c>
      <c r="E58" s="100" t="s">
        <v>80</v>
      </c>
      <c r="F58" s="104" t="s">
        <v>902</v>
      </c>
      <c r="G58" s="100" t="s">
        <v>871</v>
      </c>
      <c r="H58" s="81" t="s">
        <v>872</v>
      </c>
      <c r="I58" s="100" t="s">
        <v>873</v>
      </c>
    </row>
    <row r="59" spans="1:19" ht="29.5" x14ac:dyDescent="0.75">
      <c r="A59" s="103" t="s">
        <v>819</v>
      </c>
      <c r="B59" s="101" t="s">
        <v>821</v>
      </c>
      <c r="C59" s="129">
        <v>1</v>
      </c>
      <c r="D59" s="100" t="s">
        <v>79</v>
      </c>
      <c r="E59" s="100" t="s">
        <v>80</v>
      </c>
      <c r="F59" s="104" t="s">
        <v>902</v>
      </c>
      <c r="G59" s="100" t="s">
        <v>897</v>
      </c>
      <c r="H59" s="81" t="s">
        <v>874</v>
      </c>
      <c r="I59" s="100" t="s">
        <v>875</v>
      </c>
    </row>
    <row r="60" spans="1:19" ht="59" x14ac:dyDescent="0.75">
      <c r="A60" s="103" t="s">
        <v>819</v>
      </c>
      <c r="B60" s="101" t="s">
        <v>822</v>
      </c>
      <c r="C60" s="129">
        <v>1</v>
      </c>
      <c r="D60" s="100" t="s">
        <v>79</v>
      </c>
      <c r="E60" s="100" t="s">
        <v>80</v>
      </c>
      <c r="F60" s="104" t="s">
        <v>902</v>
      </c>
      <c r="G60" s="104" t="s">
        <v>1012</v>
      </c>
      <c r="H60" s="124" t="s">
        <v>1000</v>
      </c>
      <c r="I60" s="104" t="s">
        <v>1001</v>
      </c>
    </row>
    <row r="61" spans="1:19" ht="73.75" x14ac:dyDescent="0.75">
      <c r="A61" s="101" t="s">
        <v>823</v>
      </c>
      <c r="B61" s="101" t="s">
        <v>822</v>
      </c>
      <c r="C61" s="129">
        <v>1</v>
      </c>
      <c r="D61" s="100" t="s">
        <v>79</v>
      </c>
      <c r="E61" s="100" t="s">
        <v>80</v>
      </c>
      <c r="F61" s="104" t="s">
        <v>902</v>
      </c>
      <c r="G61" s="100" t="s">
        <v>634</v>
      </c>
      <c r="H61" s="100" t="s">
        <v>583</v>
      </c>
      <c r="I61" s="100" t="s">
        <v>584</v>
      </c>
    </row>
    <row r="62" spans="1:19" ht="29.5" x14ac:dyDescent="0.75">
      <c r="A62" s="101" t="s">
        <v>823</v>
      </c>
      <c r="B62" s="101" t="s">
        <v>824</v>
      </c>
      <c r="C62" s="129">
        <v>1</v>
      </c>
      <c r="D62" s="100" t="s">
        <v>79</v>
      </c>
      <c r="E62" s="100" t="s">
        <v>80</v>
      </c>
      <c r="F62" s="104" t="s">
        <v>902</v>
      </c>
      <c r="G62" s="104" t="s">
        <v>1013</v>
      </c>
      <c r="H62" s="104" t="s">
        <v>1014</v>
      </c>
      <c r="I62" s="104" t="s">
        <v>1015</v>
      </c>
    </row>
    <row r="63" spans="1:19" x14ac:dyDescent="0.75">
      <c r="A63" s="101" t="s">
        <v>556</v>
      </c>
      <c r="B63" s="101" t="s">
        <v>110</v>
      </c>
      <c r="C63" s="129">
        <v>1</v>
      </c>
      <c r="D63" s="100" t="s">
        <v>77</v>
      </c>
      <c r="E63" s="100" t="s">
        <v>78</v>
      </c>
      <c r="F63" s="100" t="s">
        <v>461</v>
      </c>
      <c r="G63" s="100" t="s">
        <v>754</v>
      </c>
      <c r="I63" s="100"/>
    </row>
    <row r="64" spans="1:19" x14ac:dyDescent="0.75">
      <c r="A64" s="101" t="s">
        <v>556</v>
      </c>
      <c r="B64" s="101" t="s">
        <v>564</v>
      </c>
      <c r="C64" s="129">
        <v>1</v>
      </c>
      <c r="D64" s="100" t="s">
        <v>77</v>
      </c>
      <c r="E64" s="100" t="s">
        <v>78</v>
      </c>
      <c r="F64" s="105" t="s">
        <v>903</v>
      </c>
      <c r="G64" s="100" t="s">
        <v>753</v>
      </c>
      <c r="I64" s="100"/>
    </row>
    <row r="65" spans="1:19" x14ac:dyDescent="0.75">
      <c r="A65" s="101" t="s">
        <v>556</v>
      </c>
      <c r="B65" s="101" t="s">
        <v>561</v>
      </c>
      <c r="C65" s="129">
        <v>1</v>
      </c>
      <c r="D65" s="100" t="s">
        <v>77</v>
      </c>
      <c r="E65" s="100" t="s">
        <v>78</v>
      </c>
      <c r="F65" s="105" t="s">
        <v>903</v>
      </c>
      <c r="G65" s="100" t="s">
        <v>752</v>
      </c>
      <c r="I65" s="100"/>
    </row>
    <row r="66" spans="1:19" ht="15.5" thickBot="1" x14ac:dyDescent="0.9">
      <c r="A66" s="101" t="s">
        <v>556</v>
      </c>
      <c r="B66" s="101" t="s">
        <v>104</v>
      </c>
      <c r="C66" s="129">
        <v>1</v>
      </c>
      <c r="D66" s="100" t="s">
        <v>77</v>
      </c>
      <c r="E66" s="100" t="s">
        <v>78</v>
      </c>
      <c r="F66" s="99" t="s">
        <v>881</v>
      </c>
      <c r="G66" s="100" t="s">
        <v>751</v>
      </c>
      <c r="I66" s="100"/>
      <c r="J66" s="130"/>
      <c r="K66" s="130"/>
      <c r="L66" s="130"/>
      <c r="M66" s="130"/>
      <c r="N66" s="130"/>
      <c r="O66" s="130"/>
      <c r="P66" s="130"/>
      <c r="Q66" s="130"/>
      <c r="R66" s="130"/>
      <c r="S66" s="130"/>
    </row>
    <row r="67" spans="1:19" x14ac:dyDescent="0.75">
      <c r="A67" s="101" t="s">
        <v>556</v>
      </c>
      <c r="B67" s="101" t="s">
        <v>748</v>
      </c>
      <c r="C67" s="129">
        <v>1</v>
      </c>
      <c r="D67" s="100" t="s">
        <v>77</v>
      </c>
      <c r="E67" s="100" t="s">
        <v>78</v>
      </c>
      <c r="F67" s="99" t="s">
        <v>749</v>
      </c>
      <c r="G67" s="100" t="s">
        <v>750</v>
      </c>
      <c r="I67" s="100"/>
    </row>
    <row r="68" spans="1:19" x14ac:dyDescent="0.75">
      <c r="A68" s="101" t="s">
        <v>556</v>
      </c>
      <c r="B68" s="101" t="s">
        <v>825</v>
      </c>
      <c r="C68" s="129">
        <v>1</v>
      </c>
      <c r="D68" s="100" t="s">
        <v>77</v>
      </c>
      <c r="E68" s="100" t="s">
        <v>78</v>
      </c>
      <c r="F68" s="99" t="s">
        <v>749</v>
      </c>
      <c r="G68" s="100" t="s">
        <v>882</v>
      </c>
      <c r="I68" s="100"/>
    </row>
    <row r="69" spans="1:19" x14ac:dyDescent="0.75">
      <c r="A69" s="101" t="s">
        <v>556</v>
      </c>
      <c r="B69" s="101" t="s">
        <v>109</v>
      </c>
      <c r="C69" s="129">
        <v>1</v>
      </c>
      <c r="D69" s="100" t="s">
        <v>77</v>
      </c>
      <c r="E69" s="100" t="s">
        <v>78</v>
      </c>
      <c r="F69" s="105" t="s">
        <v>903</v>
      </c>
      <c r="G69" s="100" t="s">
        <v>883</v>
      </c>
      <c r="I69" s="100"/>
    </row>
    <row r="70" spans="1:19" ht="44.25" x14ac:dyDescent="0.75">
      <c r="A70" s="103" t="s">
        <v>826</v>
      </c>
      <c r="B70" s="101" t="s">
        <v>110</v>
      </c>
      <c r="C70" s="129">
        <v>1</v>
      </c>
      <c r="D70" s="100" t="s">
        <v>79</v>
      </c>
      <c r="E70" s="100" t="s">
        <v>844</v>
      </c>
      <c r="F70" s="100" t="s">
        <v>906</v>
      </c>
      <c r="G70" s="100" t="s">
        <v>884</v>
      </c>
      <c r="H70" s="81" t="s">
        <v>885</v>
      </c>
      <c r="I70" s="100" t="s">
        <v>886</v>
      </c>
    </row>
    <row r="71" spans="1:19" ht="29.5" x14ac:dyDescent="0.75">
      <c r="A71" s="103" t="s">
        <v>826</v>
      </c>
      <c r="B71" s="101" t="s">
        <v>564</v>
      </c>
      <c r="C71" s="129">
        <v>1</v>
      </c>
      <c r="D71" s="100" t="s">
        <v>79</v>
      </c>
      <c r="E71" s="100" t="s">
        <v>844</v>
      </c>
      <c r="F71" s="104" t="s">
        <v>907</v>
      </c>
      <c r="G71" s="104" t="s">
        <v>1009</v>
      </c>
      <c r="H71" s="124" t="s">
        <v>1010</v>
      </c>
      <c r="I71" s="104" t="s">
        <v>1011</v>
      </c>
    </row>
    <row r="72" spans="1:19" x14ac:dyDescent="0.75">
      <c r="A72" s="103" t="s">
        <v>826</v>
      </c>
      <c r="B72" s="101" t="s">
        <v>561</v>
      </c>
      <c r="C72" s="129">
        <v>1</v>
      </c>
      <c r="D72" s="100" t="s">
        <v>79</v>
      </c>
      <c r="E72" s="100" t="s">
        <v>844</v>
      </c>
      <c r="F72" s="104" t="s">
        <v>907</v>
      </c>
      <c r="G72" s="100" t="s">
        <v>887</v>
      </c>
      <c r="H72" s="81" t="s">
        <v>443</v>
      </c>
      <c r="I72" s="100" t="s">
        <v>888</v>
      </c>
    </row>
    <row r="73" spans="1:19" ht="59" x14ac:dyDescent="0.75">
      <c r="A73" s="103" t="s">
        <v>826</v>
      </c>
      <c r="B73" s="101" t="s">
        <v>104</v>
      </c>
      <c r="C73" s="129">
        <v>1</v>
      </c>
      <c r="D73" s="100" t="s">
        <v>79</v>
      </c>
      <c r="E73" s="100" t="s">
        <v>844</v>
      </c>
      <c r="F73" s="100" t="s">
        <v>908</v>
      </c>
      <c r="G73" s="104" t="s">
        <v>1008</v>
      </c>
      <c r="H73" s="124" t="s">
        <v>1003</v>
      </c>
      <c r="I73" s="104" t="s">
        <v>1004</v>
      </c>
    </row>
    <row r="74" spans="1:19" x14ac:dyDescent="0.75">
      <c r="A74" s="103" t="s">
        <v>826</v>
      </c>
      <c r="B74" s="101" t="s">
        <v>112</v>
      </c>
      <c r="C74" s="129">
        <v>1</v>
      </c>
      <c r="D74" s="100" t="s">
        <v>79</v>
      </c>
      <c r="E74" s="100" t="s">
        <v>844</v>
      </c>
      <c r="F74" s="104" t="s">
        <v>909</v>
      </c>
      <c r="G74" s="100" t="s">
        <v>889</v>
      </c>
      <c r="H74" s="81" t="s">
        <v>438</v>
      </c>
      <c r="I74" s="57">
        <v>969696</v>
      </c>
    </row>
    <row r="75" spans="1:19" ht="59" x14ac:dyDescent="0.75">
      <c r="A75" s="103" t="s">
        <v>826</v>
      </c>
      <c r="B75" s="101" t="s">
        <v>113</v>
      </c>
      <c r="C75" s="129">
        <v>1</v>
      </c>
      <c r="D75" s="100" t="s">
        <v>79</v>
      </c>
      <c r="E75" s="100" t="s">
        <v>844</v>
      </c>
      <c r="F75" s="104" t="s">
        <v>909</v>
      </c>
      <c r="G75" s="104" t="s">
        <v>1002</v>
      </c>
      <c r="H75" s="124" t="s">
        <v>1003</v>
      </c>
      <c r="I75" s="104" t="s">
        <v>1004</v>
      </c>
    </row>
    <row r="76" spans="1:19" ht="45" thickBot="1" x14ac:dyDescent="0.9">
      <c r="A76" s="103" t="s">
        <v>826</v>
      </c>
      <c r="B76" s="101" t="s">
        <v>109</v>
      </c>
      <c r="C76" s="129">
        <v>1</v>
      </c>
      <c r="D76" s="100" t="s">
        <v>79</v>
      </c>
      <c r="E76" s="100" t="s">
        <v>844</v>
      </c>
      <c r="F76" s="104" t="s">
        <v>907</v>
      </c>
      <c r="G76" s="104" t="s">
        <v>1005</v>
      </c>
      <c r="H76" s="124" t="s">
        <v>1006</v>
      </c>
      <c r="I76" s="104" t="s">
        <v>1007</v>
      </c>
      <c r="J76" s="130"/>
      <c r="K76" s="130"/>
      <c r="L76" s="130"/>
      <c r="M76" s="130"/>
      <c r="N76" s="130"/>
      <c r="O76" s="130"/>
      <c r="P76" s="130"/>
      <c r="Q76" s="130"/>
      <c r="R76" s="130"/>
      <c r="S76" s="130"/>
    </row>
    <row r="77" spans="1:19" x14ac:dyDescent="0.75">
      <c r="A77" s="103" t="s">
        <v>827</v>
      </c>
      <c r="B77" s="101" t="s">
        <v>828</v>
      </c>
      <c r="C77" s="129">
        <v>1</v>
      </c>
      <c r="D77" s="100" t="s">
        <v>77</v>
      </c>
      <c r="E77" s="100" t="s">
        <v>78</v>
      </c>
      <c r="F77" s="100" t="s">
        <v>910</v>
      </c>
      <c r="G77" s="100" t="s">
        <v>890</v>
      </c>
      <c r="I77" s="100"/>
    </row>
    <row r="78" spans="1:19" ht="29.5" x14ac:dyDescent="0.75">
      <c r="A78" s="103" t="s">
        <v>827</v>
      </c>
      <c r="B78" s="101" t="s">
        <v>829</v>
      </c>
      <c r="C78" s="129">
        <v>1</v>
      </c>
      <c r="D78" s="100" t="s">
        <v>79</v>
      </c>
      <c r="E78" s="100" t="s">
        <v>78</v>
      </c>
      <c r="F78" s="100" t="s">
        <v>911</v>
      </c>
      <c r="G78" s="100" t="s">
        <v>894</v>
      </c>
      <c r="H78" s="81" t="s">
        <v>895</v>
      </c>
      <c r="I78" s="100" t="s">
        <v>896</v>
      </c>
    </row>
    <row r="79" spans="1:19" x14ac:dyDescent="0.75">
      <c r="A79" s="103" t="s">
        <v>827</v>
      </c>
      <c r="B79" s="101" t="s">
        <v>830</v>
      </c>
      <c r="C79" s="129">
        <v>1</v>
      </c>
      <c r="D79" s="100" t="s">
        <v>77</v>
      </c>
      <c r="E79" s="100" t="s">
        <v>78</v>
      </c>
      <c r="F79" s="100" t="s">
        <v>912</v>
      </c>
      <c r="G79" s="100" t="s">
        <v>891</v>
      </c>
      <c r="I79" s="100"/>
    </row>
    <row r="80" spans="1:19" x14ac:dyDescent="0.75">
      <c r="A80" s="103" t="s">
        <v>827</v>
      </c>
      <c r="B80" s="101" t="s">
        <v>831</v>
      </c>
      <c r="C80" s="129">
        <v>1</v>
      </c>
      <c r="D80" s="100" t="s">
        <v>77</v>
      </c>
      <c r="E80" s="100" t="s">
        <v>78</v>
      </c>
      <c r="F80" s="100" t="s">
        <v>912</v>
      </c>
      <c r="G80" s="100" t="s">
        <v>892</v>
      </c>
      <c r="I80" s="100"/>
    </row>
    <row r="81" spans="1:19" ht="15.5" thickBot="1" x14ac:dyDescent="0.9">
      <c r="A81" s="103" t="s">
        <v>827</v>
      </c>
      <c r="B81" s="101" t="s">
        <v>832</v>
      </c>
      <c r="C81" s="129">
        <v>1</v>
      </c>
      <c r="D81" s="100" t="s">
        <v>77</v>
      </c>
      <c r="E81" s="100" t="s">
        <v>78</v>
      </c>
      <c r="F81" s="100" t="s">
        <v>912</v>
      </c>
      <c r="G81" s="100" t="s">
        <v>893</v>
      </c>
      <c r="I81" s="100"/>
      <c r="J81" s="130"/>
      <c r="K81" s="130"/>
      <c r="L81" s="130"/>
      <c r="M81" s="130"/>
      <c r="N81" s="130"/>
      <c r="O81" s="130"/>
      <c r="P81" s="130"/>
      <c r="Q81" s="130"/>
      <c r="R81" s="130"/>
      <c r="S81" s="130"/>
    </row>
    <row r="96" spans="1:19" ht="15.5" thickBot="1" x14ac:dyDescent="0.9">
      <c r="J96" s="130"/>
      <c r="K96" s="130"/>
      <c r="L96" s="130"/>
      <c r="M96" s="130"/>
      <c r="N96" s="130"/>
      <c r="O96" s="130"/>
      <c r="P96" s="130"/>
      <c r="Q96" s="130"/>
      <c r="R96" s="130"/>
      <c r="S96" s="130"/>
    </row>
    <row r="101" spans="10:19" ht="15.5" thickBot="1" x14ac:dyDescent="0.9">
      <c r="J101" s="130"/>
      <c r="K101" s="130"/>
      <c r="L101" s="130"/>
      <c r="M101" s="130"/>
      <c r="N101" s="130"/>
      <c r="O101" s="130"/>
      <c r="P101" s="130"/>
      <c r="Q101" s="130"/>
      <c r="R101" s="130"/>
      <c r="S101" s="130"/>
    </row>
    <row r="105" spans="10:19" ht="15.5" thickBot="1" x14ac:dyDescent="0.9">
      <c r="J105" s="130"/>
      <c r="K105" s="130"/>
      <c r="L105" s="130"/>
      <c r="M105" s="130"/>
      <c r="N105" s="130"/>
      <c r="O105" s="130"/>
      <c r="P105" s="130"/>
      <c r="Q105" s="130"/>
      <c r="R105" s="130"/>
      <c r="S105" s="130"/>
    </row>
    <row r="111" spans="10:19" ht="15.5" thickBot="1" x14ac:dyDescent="0.9">
      <c r="J111" s="130"/>
      <c r="K111" s="130"/>
      <c r="L111" s="130"/>
      <c r="M111" s="130"/>
      <c r="N111" s="130"/>
      <c r="O111" s="130"/>
      <c r="P111" s="130"/>
      <c r="Q111" s="130"/>
      <c r="R111" s="130"/>
      <c r="S111" s="130"/>
    </row>
    <row r="114" spans="10:19" ht="15.5" thickBot="1" x14ac:dyDescent="0.9">
      <c r="J114" s="130"/>
      <c r="K114" s="130"/>
      <c r="L114" s="130"/>
      <c r="M114" s="130"/>
      <c r="N114" s="130"/>
      <c r="O114" s="130"/>
      <c r="P114" s="130"/>
      <c r="Q114" s="130"/>
      <c r="R114" s="130"/>
      <c r="S114" s="130"/>
    </row>
    <row r="127" spans="10:19" ht="15.5" thickBot="1" x14ac:dyDescent="0.9">
      <c r="J127" s="130"/>
      <c r="K127" s="130"/>
      <c r="L127" s="130"/>
      <c r="M127" s="130"/>
      <c r="N127" s="130"/>
      <c r="O127" s="130"/>
      <c r="P127" s="130"/>
      <c r="Q127" s="130"/>
      <c r="R127" s="130"/>
      <c r="S127" s="130"/>
    </row>
    <row r="139" spans="10:19" ht="15.5" thickBot="1" x14ac:dyDescent="0.9">
      <c r="J139" s="130"/>
      <c r="K139" s="130"/>
      <c r="L139" s="130"/>
      <c r="M139" s="130"/>
      <c r="N139" s="130"/>
      <c r="O139" s="130"/>
      <c r="P139" s="130"/>
      <c r="Q139" s="130"/>
      <c r="R139" s="130"/>
      <c r="S139" s="130"/>
    </row>
    <row r="149" spans="10:19" ht="15.5" thickBot="1" x14ac:dyDescent="0.9">
      <c r="J149" s="130"/>
      <c r="K149" s="130"/>
      <c r="L149" s="130"/>
      <c r="M149" s="130"/>
      <c r="N149" s="130"/>
      <c r="O149" s="130"/>
      <c r="P149" s="130"/>
      <c r="Q149" s="130"/>
      <c r="R149" s="130"/>
      <c r="S149" s="130"/>
    </row>
    <row r="155" spans="10:19" ht="15.5" thickBot="1" x14ac:dyDescent="0.9">
      <c r="J155" s="130"/>
      <c r="K155" s="130"/>
      <c r="L155" s="130"/>
      <c r="M155" s="130"/>
      <c r="N155" s="130"/>
      <c r="O155" s="130"/>
      <c r="P155" s="130"/>
      <c r="Q155" s="130"/>
      <c r="R155" s="130"/>
      <c r="S155" s="130"/>
    </row>
  </sheetData>
  <conditionalFormatting sqref="C2: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86</v>
      </c>
      <c r="B1" s="51" t="s">
        <v>87</v>
      </c>
    </row>
    <row r="2" spans="1:2" x14ac:dyDescent="0.75">
      <c r="A2" s="26" t="s">
        <v>947</v>
      </c>
      <c r="B2" s="10" t="s">
        <v>1091</v>
      </c>
    </row>
    <row r="3" spans="1:2" x14ac:dyDescent="0.75">
      <c r="A3" s="26" t="s">
        <v>913</v>
      </c>
      <c r="B3" s="10" t="s">
        <v>984</v>
      </c>
    </row>
    <row r="4" spans="1:2" x14ac:dyDescent="0.75">
      <c r="A4" s="26" t="s">
        <v>914</v>
      </c>
      <c r="B4" s="10" t="s">
        <v>985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4"/>
  <sheetViews>
    <sheetView workbookViewId="0">
      <selection activeCell="A2" sqref="A2:E2"/>
    </sheetView>
  </sheetViews>
  <sheetFormatPr defaultColWidth="8.86328125" defaultRowHeight="14.75" x14ac:dyDescent="0.75"/>
  <cols>
    <col min="1" max="1" width="49.26953125" style="4" customWidth="1"/>
    <col min="2" max="2" width="10.40625" style="4" customWidth="1"/>
    <col min="3" max="3" width="12.86328125" style="4" customWidth="1"/>
    <col min="4" max="4" width="13.7265625" style="4" customWidth="1"/>
    <col min="5" max="5" width="73.40625" style="4" customWidth="1"/>
    <col min="6" max="16384" width="8.86328125" style="10"/>
  </cols>
  <sheetData>
    <row r="1" spans="1:5" s="4" customFormat="1" ht="44.25" x14ac:dyDescent="0.75">
      <c r="A1" s="1" t="s">
        <v>427</v>
      </c>
      <c r="B1" s="9" t="s">
        <v>428</v>
      </c>
      <c r="C1" s="9" t="s">
        <v>430</v>
      </c>
      <c r="D1" s="9" t="s">
        <v>431</v>
      </c>
      <c r="E1" s="1" t="s">
        <v>429</v>
      </c>
    </row>
    <row r="2" spans="1:5" ht="44.25" x14ac:dyDescent="0.75">
      <c r="A2" s="4" t="s">
        <v>913</v>
      </c>
      <c r="B2" s="4">
        <v>2030</v>
      </c>
      <c r="C2" s="6">
        <f>B57</f>
        <v>707.22600000000011</v>
      </c>
      <c r="D2" s="6">
        <f>C2</f>
        <v>707.22600000000011</v>
      </c>
      <c r="E2" s="4" t="s">
        <v>1069</v>
      </c>
    </row>
    <row r="3" spans="1:5" ht="73.75" x14ac:dyDescent="0.75">
      <c r="A3" s="4" t="s">
        <v>914</v>
      </c>
      <c r="B3" s="4">
        <v>2030</v>
      </c>
      <c r="C3" s="6">
        <f>B58</f>
        <v>580.28800000000001</v>
      </c>
      <c r="D3" s="6">
        <f>C3</f>
        <v>580.28800000000001</v>
      </c>
      <c r="E3" s="4" t="s">
        <v>1070</v>
      </c>
    </row>
    <row r="4" spans="1:5" ht="29.5" x14ac:dyDescent="0.75">
      <c r="A4" s="4" t="s">
        <v>919</v>
      </c>
      <c r="B4" s="4">
        <v>2050</v>
      </c>
      <c r="C4" s="6">
        <f>B93</f>
        <v>275.26039978737401</v>
      </c>
      <c r="D4" s="6">
        <f>C4</f>
        <v>275.26039978737401</v>
      </c>
      <c r="E4" s="4" t="s">
        <v>983</v>
      </c>
    </row>
    <row r="7" spans="1:5" x14ac:dyDescent="0.75">
      <c r="A7" s="125" t="s">
        <v>1043</v>
      </c>
      <c r="B7" s="126"/>
      <c r="C7" s="126"/>
      <c r="D7" s="126"/>
      <c r="E7" s="126"/>
    </row>
    <row r="8" spans="1:5" x14ac:dyDescent="0.75">
      <c r="A8" s="10" t="s">
        <v>1044</v>
      </c>
    </row>
    <row r="9" spans="1:5" x14ac:dyDescent="0.75">
      <c r="A9" s="50" t="s">
        <v>1045</v>
      </c>
    </row>
    <row r="10" spans="1:5" x14ac:dyDescent="0.75">
      <c r="A10" s="10"/>
    </row>
    <row r="11" spans="1:5" x14ac:dyDescent="0.75">
      <c r="A11" s="10" t="s">
        <v>1029</v>
      </c>
    </row>
    <row r="12" spans="1:5" x14ac:dyDescent="0.75">
      <c r="A12" s="10" t="s">
        <v>1030</v>
      </c>
    </row>
    <row r="13" spans="1:5" x14ac:dyDescent="0.75">
      <c r="A13" s="10"/>
    </row>
    <row r="14" spans="1:5" x14ac:dyDescent="0.75">
      <c r="A14" s="10" t="s">
        <v>1031</v>
      </c>
    </row>
    <row r="15" spans="1:5" x14ac:dyDescent="0.75">
      <c r="A15" s="10" t="s">
        <v>1032</v>
      </c>
    </row>
    <row r="16" spans="1:5" x14ac:dyDescent="0.75">
      <c r="A16" s="10" t="s">
        <v>1033</v>
      </c>
    </row>
    <row r="17" spans="1:1" x14ac:dyDescent="0.75">
      <c r="A17" s="10" t="s">
        <v>1034</v>
      </c>
    </row>
    <row r="18" spans="1:1" x14ac:dyDescent="0.75">
      <c r="A18" s="10"/>
    </row>
    <row r="19" spans="1:1" x14ac:dyDescent="0.75">
      <c r="A19" s="10" t="s">
        <v>1035</v>
      </c>
    </row>
    <row r="20" spans="1:1" x14ac:dyDescent="0.75">
      <c r="A20" s="10" t="s">
        <v>1036</v>
      </c>
    </row>
    <row r="21" spans="1:1" x14ac:dyDescent="0.75">
      <c r="A21" s="10"/>
    </row>
    <row r="22" spans="1:1" x14ac:dyDescent="0.75">
      <c r="A22" s="10" t="s">
        <v>1037</v>
      </c>
    </row>
    <row r="23" spans="1:1" x14ac:dyDescent="0.75">
      <c r="A23" s="10"/>
    </row>
    <row r="24" spans="1:1" x14ac:dyDescent="0.75">
      <c r="A24" s="10" t="s">
        <v>1038</v>
      </c>
    </row>
    <row r="25" spans="1:1" x14ac:dyDescent="0.75">
      <c r="A25" s="10" t="s">
        <v>1039</v>
      </c>
    </row>
    <row r="26" spans="1:1" x14ac:dyDescent="0.75">
      <c r="A26" s="10" t="s">
        <v>1040</v>
      </c>
    </row>
    <row r="27" spans="1:1" x14ac:dyDescent="0.75">
      <c r="A27" s="10" t="s">
        <v>1041</v>
      </c>
    </row>
    <row r="28" spans="1:1" x14ac:dyDescent="0.75">
      <c r="A28" s="10"/>
    </row>
    <row r="29" spans="1:1" x14ac:dyDescent="0.75">
      <c r="A29" s="10" t="s">
        <v>1086</v>
      </c>
    </row>
    <row r="30" spans="1:1" x14ac:dyDescent="0.75">
      <c r="A30" s="10" t="s">
        <v>1042</v>
      </c>
    </row>
    <row r="31" spans="1:1" x14ac:dyDescent="0.75">
      <c r="A31" s="10" t="s">
        <v>1087</v>
      </c>
    </row>
    <row r="32" spans="1:1" x14ac:dyDescent="0.75">
      <c r="A32" s="10" t="s">
        <v>1088</v>
      </c>
    </row>
    <row r="33" spans="1:1" x14ac:dyDescent="0.75">
      <c r="A33" s="10" t="s">
        <v>1089</v>
      </c>
    </row>
    <row r="34" spans="1:1" x14ac:dyDescent="0.75">
      <c r="A34" s="10"/>
    </row>
    <row r="35" spans="1:1" x14ac:dyDescent="0.75">
      <c r="A35" s="10" t="s">
        <v>1046</v>
      </c>
    </row>
    <row r="36" spans="1:1" x14ac:dyDescent="0.75">
      <c r="A36" s="10" t="s">
        <v>1047</v>
      </c>
    </row>
    <row r="37" spans="1:1" x14ac:dyDescent="0.75">
      <c r="A37" s="10" t="s">
        <v>1048</v>
      </c>
    </row>
    <row r="38" spans="1:1" x14ac:dyDescent="0.75">
      <c r="A38" s="10" t="s">
        <v>1049</v>
      </c>
    </row>
    <row r="39" spans="1:1" x14ac:dyDescent="0.75">
      <c r="A39" s="10" t="s">
        <v>1050</v>
      </c>
    </row>
    <row r="40" spans="1:1" x14ac:dyDescent="0.75">
      <c r="A40" s="10" t="s">
        <v>1051</v>
      </c>
    </row>
    <row r="41" spans="1:1" x14ac:dyDescent="0.75">
      <c r="A41" s="10"/>
    </row>
    <row r="42" spans="1:1" x14ac:dyDescent="0.75">
      <c r="A42" s="10" t="s">
        <v>1052</v>
      </c>
    </row>
    <row r="43" spans="1:1" x14ac:dyDescent="0.75">
      <c r="A43" s="10" t="s">
        <v>1053</v>
      </c>
    </row>
    <row r="44" spans="1:1" x14ac:dyDescent="0.75">
      <c r="A44" s="10"/>
    </row>
    <row r="45" spans="1:1" x14ac:dyDescent="0.75">
      <c r="A45" s="10" t="s">
        <v>1054</v>
      </c>
    </row>
    <row r="46" spans="1:1" x14ac:dyDescent="0.75">
      <c r="A46" s="10" t="s">
        <v>1055</v>
      </c>
    </row>
    <row r="47" spans="1:1" x14ac:dyDescent="0.75">
      <c r="A47" s="10" t="s">
        <v>1056</v>
      </c>
    </row>
    <row r="48" spans="1:1" x14ac:dyDescent="0.75">
      <c r="A48" s="10"/>
    </row>
    <row r="49" spans="1:5" ht="15.5" thickBot="1" x14ac:dyDescent="0.9">
      <c r="A49" s="14" t="s">
        <v>982</v>
      </c>
    </row>
    <row r="50" spans="1:5" ht="15.5" thickBot="1" x14ac:dyDescent="0.9">
      <c r="A50" s="106">
        <v>906.7</v>
      </c>
      <c r="B50" s="4" t="s">
        <v>915</v>
      </c>
    </row>
    <row r="51" spans="1:5" x14ac:dyDescent="0.75">
      <c r="A51" s="10"/>
      <c r="B51" s="10"/>
      <c r="C51" s="10"/>
      <c r="D51" s="10"/>
      <c r="E51" s="10"/>
    </row>
    <row r="52" spans="1:5" x14ac:dyDescent="0.75">
      <c r="A52" s="10" t="s">
        <v>1057</v>
      </c>
      <c r="B52" s="10"/>
      <c r="C52" s="10"/>
      <c r="D52" s="10"/>
      <c r="E52" s="10"/>
    </row>
    <row r="53" spans="1:5" x14ac:dyDescent="0.75">
      <c r="A53" s="10" t="s">
        <v>1058</v>
      </c>
      <c r="B53" s="18">
        <v>0.22</v>
      </c>
      <c r="C53" s="10"/>
      <c r="D53" s="10"/>
      <c r="E53" s="10"/>
    </row>
    <row r="54" spans="1:5" x14ac:dyDescent="0.75">
      <c r="A54" s="24" t="s">
        <v>1059</v>
      </c>
      <c r="B54" s="18">
        <v>0.36</v>
      </c>
      <c r="C54" s="10"/>
      <c r="D54" s="10"/>
      <c r="E54" s="10"/>
    </row>
    <row r="55" spans="1:5" x14ac:dyDescent="0.75">
      <c r="A55" s="10"/>
      <c r="B55" s="10"/>
      <c r="C55" s="10"/>
      <c r="D55" s="10"/>
      <c r="E55" s="10"/>
    </row>
    <row r="56" spans="1:5" x14ac:dyDescent="0.75">
      <c r="A56" s="10" t="s">
        <v>1060</v>
      </c>
      <c r="B56" s="10"/>
      <c r="C56" s="10"/>
      <c r="D56" s="10"/>
      <c r="E56" s="10"/>
    </row>
    <row r="57" spans="1:5" x14ac:dyDescent="0.75">
      <c r="A57" s="10" t="s">
        <v>1058</v>
      </c>
      <c r="B57" s="127">
        <f>A$50*(1-B53)</f>
        <v>707.22600000000011</v>
      </c>
      <c r="C57" s="10" t="s">
        <v>915</v>
      </c>
      <c r="D57" s="10"/>
      <c r="E57" s="10"/>
    </row>
    <row r="58" spans="1:5" x14ac:dyDescent="0.75">
      <c r="A58" s="24" t="s">
        <v>1059</v>
      </c>
      <c r="B58" s="127">
        <f>A$50*(1-B54)</f>
        <v>580.28800000000001</v>
      </c>
      <c r="C58" s="10" t="s">
        <v>915</v>
      </c>
      <c r="D58" s="10"/>
      <c r="E58" s="10"/>
    </row>
    <row r="59" spans="1:5" x14ac:dyDescent="0.75">
      <c r="A59" s="10"/>
      <c r="B59" s="10"/>
      <c r="C59" s="10"/>
      <c r="D59" s="10"/>
      <c r="E59" s="10"/>
    </row>
    <row r="60" spans="1:5" x14ac:dyDescent="0.75">
      <c r="A60" s="10"/>
      <c r="B60" s="10"/>
      <c r="C60" s="10"/>
      <c r="D60" s="10"/>
      <c r="E60" s="10"/>
    </row>
    <row r="61" spans="1:5" x14ac:dyDescent="0.75">
      <c r="A61" s="125" t="s">
        <v>1061</v>
      </c>
      <c r="B61" s="126"/>
      <c r="C61" s="126"/>
      <c r="D61" s="126"/>
      <c r="E61" s="126"/>
    </row>
    <row r="62" spans="1:5" x14ac:dyDescent="0.75">
      <c r="A62" s="10" t="s">
        <v>1064</v>
      </c>
      <c r="B62" s="10"/>
      <c r="C62" s="10"/>
      <c r="D62" s="10"/>
      <c r="E62" s="10"/>
    </row>
    <row r="63" spans="1:5" x14ac:dyDescent="0.75">
      <c r="A63" s="50" t="s">
        <v>1062</v>
      </c>
      <c r="B63" s="10"/>
      <c r="C63" s="10"/>
      <c r="D63" s="10"/>
      <c r="E63" s="10"/>
    </row>
    <row r="64" spans="1:5" x14ac:dyDescent="0.75">
      <c r="A64" s="128"/>
      <c r="B64" s="10"/>
      <c r="C64" s="10"/>
      <c r="D64" s="10"/>
      <c r="E64" s="10"/>
    </row>
    <row r="65" spans="1:5" x14ac:dyDescent="0.75">
      <c r="A65" s="24" t="s">
        <v>1063</v>
      </c>
      <c r="B65" s="10"/>
      <c r="C65" s="10"/>
      <c r="D65" s="10"/>
      <c r="E65" s="10"/>
    </row>
    <row r="66" spans="1:5" x14ac:dyDescent="0.75">
      <c r="A66" s="10"/>
      <c r="B66" s="10"/>
      <c r="C66" s="10"/>
      <c r="D66" s="10"/>
      <c r="E66" s="10"/>
    </row>
    <row r="67" spans="1:5" x14ac:dyDescent="0.75">
      <c r="A67" s="10" t="s">
        <v>1065</v>
      </c>
      <c r="B67" s="10"/>
      <c r="C67" s="10"/>
      <c r="D67" s="10"/>
      <c r="E67" s="10"/>
    </row>
    <row r="68" spans="1:5" x14ac:dyDescent="0.75">
      <c r="A68" s="10" t="s">
        <v>1066</v>
      </c>
      <c r="B68" s="10"/>
      <c r="C68" s="10"/>
      <c r="D68" s="10"/>
      <c r="E68" s="10"/>
    </row>
    <row r="69" spans="1:5" x14ac:dyDescent="0.75">
      <c r="A69" s="50" t="s">
        <v>1067</v>
      </c>
      <c r="B69" s="10"/>
      <c r="C69" s="10"/>
      <c r="D69" s="10"/>
      <c r="E69" s="10"/>
    </row>
    <row r="70" spans="1:5" x14ac:dyDescent="0.75">
      <c r="A70" s="10"/>
      <c r="B70" s="10"/>
      <c r="C70" s="10"/>
      <c r="D70" s="10"/>
      <c r="E70" s="10"/>
    </row>
    <row r="71" spans="1:5" x14ac:dyDescent="0.75">
      <c r="A71" s="10" t="s">
        <v>1073</v>
      </c>
      <c r="B71" s="10"/>
      <c r="C71" s="10"/>
      <c r="D71" s="10"/>
      <c r="E71" s="10"/>
    </row>
    <row r="72" spans="1:5" x14ac:dyDescent="0.75">
      <c r="A72" s="10" t="s">
        <v>1074</v>
      </c>
      <c r="B72" s="10"/>
      <c r="C72" s="10"/>
      <c r="D72" s="10"/>
      <c r="E72" s="10"/>
    </row>
    <row r="73" spans="1:5" x14ac:dyDescent="0.75">
      <c r="A73" s="10" t="s">
        <v>1075</v>
      </c>
      <c r="B73" s="10"/>
      <c r="C73" s="10"/>
      <c r="D73" s="10"/>
      <c r="E73" s="10"/>
    </row>
    <row r="74" spans="1:5" x14ac:dyDescent="0.75">
      <c r="A74" s="10"/>
      <c r="B74" s="10"/>
      <c r="C74" s="10"/>
      <c r="D74" s="10"/>
      <c r="E74" s="10"/>
    </row>
    <row r="75" spans="1:5" x14ac:dyDescent="0.75">
      <c r="A75" s="10" t="s">
        <v>1084</v>
      </c>
      <c r="B75" s="10"/>
      <c r="C75" s="10"/>
      <c r="D75" s="10"/>
      <c r="E75" s="10"/>
    </row>
    <row r="76" spans="1:5" x14ac:dyDescent="0.75">
      <c r="A76" s="48">
        <v>536410.97100000002</v>
      </c>
      <c r="B76" s="10" t="s">
        <v>1068</v>
      </c>
      <c r="C76" s="10"/>
      <c r="D76" s="10"/>
      <c r="E76" s="10"/>
    </row>
    <row r="77" spans="1:5" x14ac:dyDescent="0.75">
      <c r="A77" s="10"/>
      <c r="B77" s="10"/>
      <c r="C77" s="10"/>
      <c r="D77" s="10"/>
      <c r="E77" s="10"/>
    </row>
    <row r="78" spans="1:5" x14ac:dyDescent="0.75">
      <c r="A78" s="10" t="s">
        <v>1076</v>
      </c>
      <c r="B78" s="10"/>
      <c r="C78" s="10"/>
      <c r="D78" s="10"/>
      <c r="E78" s="10"/>
    </row>
    <row r="79" spans="1:5" x14ac:dyDescent="0.75">
      <c r="A79" s="48">
        <v>-4278.9770122567843</v>
      </c>
      <c r="B79" s="10" t="s">
        <v>1068</v>
      </c>
      <c r="C79" s="10" t="s">
        <v>1077</v>
      </c>
      <c r="D79" s="10"/>
      <c r="E79" s="10"/>
    </row>
    <row r="80" spans="1:5" x14ac:dyDescent="0.75">
      <c r="A80" s="48">
        <v>10958.490077151</v>
      </c>
      <c r="B80" s="10" t="s">
        <v>1068</v>
      </c>
      <c r="C80" s="10" t="s">
        <v>1078</v>
      </c>
      <c r="D80" s="10"/>
      <c r="E80" s="10"/>
    </row>
    <row r="81" spans="1:5" x14ac:dyDescent="0.75">
      <c r="A81" s="48">
        <v>5602.3630383443797</v>
      </c>
      <c r="B81" s="10" t="s">
        <v>1068</v>
      </c>
      <c r="C81" s="10" t="s">
        <v>1079</v>
      </c>
      <c r="D81" s="10"/>
      <c r="E81" s="10"/>
    </row>
    <row r="82" spans="1:5" x14ac:dyDescent="0.75">
      <c r="A82" s="48">
        <v>171.63094871223001</v>
      </c>
      <c r="B82" s="10" t="s">
        <v>1068</v>
      </c>
      <c r="C82" s="10" t="s">
        <v>1080</v>
      </c>
      <c r="D82" s="10"/>
      <c r="E82" s="10"/>
    </row>
    <row r="83" spans="1:5" x14ac:dyDescent="0.75">
      <c r="A83" s="48">
        <v>1606.137033003313</v>
      </c>
      <c r="B83" s="10" t="s">
        <v>1068</v>
      </c>
      <c r="C83" s="10" t="s">
        <v>1081</v>
      </c>
      <c r="D83" s="10"/>
      <c r="E83" s="10"/>
    </row>
    <row r="84" spans="1:5" x14ac:dyDescent="0.75">
      <c r="A84" s="48">
        <v>50.184489793911389</v>
      </c>
      <c r="B84" s="10" t="s">
        <v>1068</v>
      </c>
      <c r="C84" s="10" t="s">
        <v>1082</v>
      </c>
      <c r="D84" s="10"/>
      <c r="E84" s="10"/>
    </row>
    <row r="85" spans="1:5" x14ac:dyDescent="0.75">
      <c r="A85" s="48">
        <f>SUM(A79:A84)</f>
        <v>14109.828574748051</v>
      </c>
      <c r="B85" s="10" t="s">
        <v>1068</v>
      </c>
      <c r="C85" s="10" t="s">
        <v>1083</v>
      </c>
      <c r="D85" s="10"/>
      <c r="E85" s="10"/>
    </row>
    <row r="86" spans="1:5" x14ac:dyDescent="0.75">
      <c r="A86" s="10"/>
      <c r="B86" s="10"/>
      <c r="C86" s="10"/>
      <c r="D86" s="10"/>
      <c r="E86" s="10"/>
    </row>
    <row r="87" spans="1:5" x14ac:dyDescent="0.75">
      <c r="A87" s="10" t="s">
        <v>1085</v>
      </c>
      <c r="B87" s="10"/>
      <c r="C87" s="10"/>
      <c r="D87" s="10"/>
      <c r="E87" s="10"/>
    </row>
    <row r="88" spans="1:5" x14ac:dyDescent="0.75">
      <c r="A88" s="48">
        <f>A76+A85</f>
        <v>550520.79957474803</v>
      </c>
      <c r="B88" s="10" t="s">
        <v>1068</v>
      </c>
      <c r="C88" s="10"/>
      <c r="D88" s="10"/>
      <c r="E88" s="10"/>
    </row>
    <row r="89" spans="1:5" x14ac:dyDescent="0.75">
      <c r="A89" s="48">
        <f>A88/1000</f>
        <v>550.52079957474803</v>
      </c>
      <c r="B89" s="10" t="s">
        <v>915</v>
      </c>
      <c r="C89" s="10"/>
      <c r="D89" s="10"/>
      <c r="E89" s="10"/>
    </row>
    <row r="90" spans="1:5" x14ac:dyDescent="0.75">
      <c r="A90" s="10"/>
      <c r="B90" s="10"/>
      <c r="C90" s="10"/>
      <c r="D90" s="10"/>
      <c r="E90" s="10"/>
    </row>
    <row r="91" spans="1:5" x14ac:dyDescent="0.75">
      <c r="A91" s="10" t="s">
        <v>1071</v>
      </c>
      <c r="B91" s="18">
        <v>0.5</v>
      </c>
      <c r="C91" s="10"/>
      <c r="D91" s="10"/>
      <c r="E91" s="10"/>
    </row>
    <row r="92" spans="1:5" x14ac:dyDescent="0.75">
      <c r="A92" s="10"/>
      <c r="B92" s="10"/>
      <c r="C92" s="10"/>
      <c r="D92" s="10"/>
      <c r="E92" s="10"/>
    </row>
    <row r="93" spans="1:5" x14ac:dyDescent="0.75">
      <c r="A93" s="10" t="s">
        <v>1072</v>
      </c>
      <c r="B93" s="127">
        <f>A89*B91</f>
        <v>275.26039978737401</v>
      </c>
      <c r="C93" s="10" t="s">
        <v>915</v>
      </c>
      <c r="D93" s="10"/>
      <c r="E93" s="10"/>
    </row>
    <row r="94" spans="1:5" x14ac:dyDescent="0.75">
      <c r="A94" s="10"/>
      <c r="B94" s="10"/>
      <c r="C94" s="10"/>
      <c r="D94" s="10"/>
      <c r="E94" s="10"/>
    </row>
  </sheetData>
  <hyperlinks>
    <hyperlink ref="A9" r:id="rId1" xr:uid="{00000000-0004-0000-0400-000000000000}"/>
    <hyperlink ref="A63" r:id="rId2" xr:uid="{00000000-0004-0000-0400-000001000000}"/>
    <hyperlink ref="A69" r:id="rId3" xr:uid="{00000000-0004-0000-0400-000002000000}"/>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workbookViewId="0">
      <selection sqref="A1:E1"/>
    </sheetView>
  </sheetViews>
  <sheetFormatPr defaultColWidth="9.1328125" defaultRowHeight="14.75" x14ac:dyDescent="0.75"/>
  <cols>
    <col min="1" max="1" width="79.7265625" style="10" customWidth="1"/>
    <col min="2" max="2" width="12.7265625" style="10" bestFit="1" customWidth="1"/>
    <col min="3" max="3" width="17.40625" style="10" customWidth="1"/>
    <col min="4" max="4" width="22" style="10" customWidth="1"/>
    <col min="5" max="5" width="19.40625" style="10" customWidth="1"/>
    <col min="6" max="6" width="14.40625" style="10" customWidth="1"/>
    <col min="7" max="7" width="26.1328125" style="10" customWidth="1"/>
    <col min="8" max="8" width="26.7265625" style="10" bestFit="1" customWidth="1"/>
    <col min="9" max="9" width="17.86328125" style="10" bestFit="1" customWidth="1"/>
    <col min="10" max="10" width="33.40625" style="10" customWidth="1"/>
    <col min="11" max="16" width="9.1328125" style="10"/>
    <col min="17" max="17" width="25.86328125" style="10" customWidth="1"/>
    <col min="18" max="18" width="12.40625" style="10" customWidth="1"/>
    <col min="19" max="19" width="19.86328125" style="10" customWidth="1"/>
    <col min="20" max="21" width="12.40625" style="10" customWidth="1"/>
    <col min="22" max="23" width="16.26953125" style="10" customWidth="1"/>
    <col min="24" max="24" width="10.86328125" style="10" bestFit="1" customWidth="1"/>
    <col min="25" max="16384" width="9.1328125" style="10"/>
  </cols>
  <sheetData>
    <row r="1" spans="1:5" x14ac:dyDescent="0.75">
      <c r="A1" s="157" t="s">
        <v>11</v>
      </c>
      <c r="B1" s="157"/>
      <c r="C1" s="157"/>
      <c r="D1" s="157"/>
      <c r="E1" s="157"/>
    </row>
    <row r="2" spans="1:5" x14ac:dyDescent="0.75">
      <c r="A2" s="161" t="s">
        <v>199</v>
      </c>
      <c r="B2" s="161"/>
      <c r="C2" s="161"/>
      <c r="D2" s="161"/>
      <c r="E2" s="161"/>
    </row>
    <row r="19" spans="1:5" x14ac:dyDescent="0.75">
      <c r="A19" s="10" t="s">
        <v>200</v>
      </c>
    </row>
    <row r="20" spans="1:5" x14ac:dyDescent="0.75">
      <c r="A20" s="10">
        <v>155400</v>
      </c>
      <c r="B20" s="10" t="s">
        <v>201</v>
      </c>
    </row>
    <row r="21" spans="1:5" x14ac:dyDescent="0.75">
      <c r="A21" s="161" t="s">
        <v>202</v>
      </c>
      <c r="B21" s="161"/>
      <c r="C21" s="161"/>
      <c r="D21" s="161"/>
      <c r="E21" s="161"/>
    </row>
    <row r="38" spans="1:5" x14ac:dyDescent="0.75">
      <c r="A38" s="10" t="s">
        <v>200</v>
      </c>
    </row>
    <row r="39" spans="1:5" x14ac:dyDescent="0.75">
      <c r="A39" s="10">
        <v>100800</v>
      </c>
      <c r="B39" s="10" t="s">
        <v>201</v>
      </c>
    </row>
    <row r="40" spans="1:5" x14ac:dyDescent="0.75">
      <c r="A40" s="161" t="s">
        <v>203</v>
      </c>
      <c r="B40" s="161"/>
      <c r="C40" s="161"/>
      <c r="D40" s="161"/>
      <c r="E40" s="161"/>
    </row>
    <row r="57" spans="1:5" ht="15.5" thickBot="1" x14ac:dyDescent="0.9">
      <c r="A57" s="10" t="s">
        <v>200</v>
      </c>
    </row>
    <row r="58" spans="1:5" ht="15.5" thickBot="1" x14ac:dyDescent="0.9">
      <c r="A58" s="12">
        <v>194000</v>
      </c>
      <c r="B58" s="10" t="s">
        <v>204</v>
      </c>
    </row>
    <row r="60" spans="1:5" x14ac:dyDescent="0.75">
      <c r="A60" s="157" t="s">
        <v>205</v>
      </c>
      <c r="B60" s="157"/>
      <c r="C60" s="157"/>
      <c r="D60" s="157"/>
      <c r="E60" s="157"/>
    </row>
    <row r="85" spans="1:39" s="13" customFormat="1" x14ac:dyDescent="0.75">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470</v>
      </c>
      <c r="B88" s="15">
        <f>(B86-B85)/B85</f>
        <v>1.0254083484573502</v>
      </c>
    </row>
    <row r="89" spans="1:39" x14ac:dyDescent="0.75">
      <c r="A89" s="157" t="s">
        <v>206</v>
      </c>
      <c r="B89" s="157"/>
      <c r="C89" s="157"/>
      <c r="D89" s="157"/>
      <c r="E89" s="157"/>
    </row>
    <row r="90" spans="1:39" x14ac:dyDescent="0.75">
      <c r="A90" s="10">
        <v>6.6290250000000004</v>
      </c>
      <c r="B90" s="10" t="s">
        <v>474</v>
      </c>
      <c r="E90" s="10" t="s">
        <v>479</v>
      </c>
    </row>
    <row r="91" spans="1:39" x14ac:dyDescent="0.75">
      <c r="A91" s="10">
        <f>1/A90</f>
        <v>0.15085174667466181</v>
      </c>
      <c r="B91" s="10" t="s">
        <v>475</v>
      </c>
      <c r="E91" s="10" t="s">
        <v>211</v>
      </c>
    </row>
    <row r="92" spans="1:39" x14ac:dyDescent="0.75">
      <c r="A92" s="16">
        <v>0.5</v>
      </c>
      <c r="B92" s="10" t="s">
        <v>476</v>
      </c>
      <c r="E92" s="10" t="s">
        <v>480</v>
      </c>
    </row>
    <row r="93" spans="1:39" x14ac:dyDescent="0.75">
      <c r="A93" s="10">
        <f>A92*A91</f>
        <v>7.5425873337330904E-2</v>
      </c>
      <c r="B93" s="10" t="s">
        <v>477</v>
      </c>
      <c r="E93" s="10" t="s">
        <v>211</v>
      </c>
    </row>
    <row r="94" spans="1:39" x14ac:dyDescent="0.75">
      <c r="A94" s="10">
        <f>1/A93</f>
        <v>13.258050000000001</v>
      </c>
      <c r="B94" s="10" t="s">
        <v>478</v>
      </c>
      <c r="E94" s="10" t="s">
        <v>211</v>
      </c>
      <c r="L94" s="16"/>
    </row>
    <row r="95" spans="1:39" ht="15.5" thickBot="1" x14ac:dyDescent="0.9">
      <c r="A95" s="10">
        <v>8.0274920000000005</v>
      </c>
      <c r="B95" s="10" t="s">
        <v>472</v>
      </c>
      <c r="E95" s="10" t="s">
        <v>481</v>
      </c>
      <c r="L95" s="16"/>
    </row>
    <row r="96" spans="1:39" ht="15.5" thickBot="1" x14ac:dyDescent="0.9">
      <c r="A96" s="17">
        <f>(A94-A95)/A95</f>
        <v>0.65158059329115492</v>
      </c>
      <c r="B96" s="10" t="s">
        <v>473</v>
      </c>
      <c r="C96" s="18"/>
      <c r="E96" s="10" t="s">
        <v>211</v>
      </c>
    </row>
    <row r="98" spans="1:5" x14ac:dyDescent="0.75">
      <c r="A98" s="157" t="s">
        <v>207</v>
      </c>
      <c r="B98" s="157"/>
      <c r="C98" s="157"/>
      <c r="D98" s="157"/>
      <c r="E98" s="157"/>
    </row>
    <row r="99" spans="1:5" x14ac:dyDescent="0.75">
      <c r="A99" s="18">
        <v>0.3</v>
      </c>
      <c r="B99" s="16" t="s">
        <v>484</v>
      </c>
    </row>
    <row r="100" spans="1:5" x14ac:dyDescent="0.75">
      <c r="A100" s="10">
        <v>63.5</v>
      </c>
      <c r="B100" s="10" t="s">
        <v>485</v>
      </c>
    </row>
    <row r="101" spans="1:5" x14ac:dyDescent="0.75">
      <c r="A101" s="10">
        <f>1/A100</f>
        <v>1.5748031496062992E-2</v>
      </c>
      <c r="B101" s="10" t="s">
        <v>483</v>
      </c>
    </row>
    <row r="102" spans="1:5" x14ac:dyDescent="0.75">
      <c r="A102" s="19">
        <f>A101*(1-A99)</f>
        <v>1.1023622047244094E-2</v>
      </c>
      <c r="B102" s="10" t="s">
        <v>486</v>
      </c>
    </row>
    <row r="103" spans="1:5" x14ac:dyDescent="0.75">
      <c r="A103" s="19">
        <f>1/A102</f>
        <v>90.714285714285722</v>
      </c>
      <c r="B103" s="10" t="s">
        <v>490</v>
      </c>
    </row>
    <row r="104" spans="1:5" x14ac:dyDescent="0.75">
      <c r="A104" s="18">
        <v>0.35</v>
      </c>
      <c r="B104" s="10" t="s">
        <v>487</v>
      </c>
    </row>
    <row r="105" spans="1:5" x14ac:dyDescent="0.75">
      <c r="A105" s="10">
        <f>A102*(1-A104)</f>
        <v>7.1653543307086615E-3</v>
      </c>
      <c r="B105" s="10" t="s">
        <v>488</v>
      </c>
    </row>
    <row r="106" spans="1:5" ht="15.5" thickBot="1" x14ac:dyDescent="0.9">
      <c r="A106" s="10">
        <f>1/A105</f>
        <v>139.56043956043956</v>
      </c>
      <c r="B106" s="10" t="s">
        <v>489</v>
      </c>
    </row>
    <row r="107" spans="1:5" ht="15.5" thickBot="1" x14ac:dyDescent="0.9">
      <c r="A107" s="20">
        <f>(A106-A103)/A103</f>
        <v>0.53846153846153832</v>
      </c>
      <c r="B107" s="10" t="s">
        <v>491</v>
      </c>
    </row>
    <row r="108" spans="1:5" x14ac:dyDescent="0.75">
      <c r="A108" s="21"/>
    </row>
    <row r="109" spans="1:5" x14ac:dyDescent="0.75">
      <c r="A109" s="157" t="s">
        <v>209</v>
      </c>
      <c r="B109" s="157"/>
      <c r="C109" s="157"/>
      <c r="D109" s="157"/>
      <c r="E109" s="157"/>
    </row>
    <row r="110" spans="1:5" ht="15.5" thickBot="1" x14ac:dyDescent="0.9"/>
    <row r="111" spans="1:5" ht="15.5" thickBot="1" x14ac:dyDescent="0.9">
      <c r="A111" s="20">
        <f>A122</f>
        <v>0.20481927710843381</v>
      </c>
      <c r="B111" s="10" t="s">
        <v>493</v>
      </c>
    </row>
    <row r="113" spans="1:14" x14ac:dyDescent="0.75">
      <c r="A113" s="157" t="s">
        <v>208</v>
      </c>
      <c r="B113" s="157"/>
      <c r="C113" s="157"/>
      <c r="D113" s="157"/>
      <c r="E113" s="157"/>
    </row>
    <row r="114" spans="1:14" x14ac:dyDescent="0.75">
      <c r="A114" s="18">
        <v>0.2</v>
      </c>
      <c r="B114" s="16" t="s">
        <v>484</v>
      </c>
    </row>
    <row r="115" spans="1:14" x14ac:dyDescent="0.75">
      <c r="A115" s="10">
        <v>1.95</v>
      </c>
      <c r="B115" s="10" t="s">
        <v>492</v>
      </c>
    </row>
    <row r="116" spans="1:14" x14ac:dyDescent="0.75">
      <c r="A116" s="10">
        <f>1/A115</f>
        <v>0.51282051282051289</v>
      </c>
      <c r="B116" s="10" t="s">
        <v>483</v>
      </c>
    </row>
    <row r="117" spans="1:14" x14ac:dyDescent="0.75">
      <c r="A117" s="19">
        <f>A116*(1-A114)</f>
        <v>0.41025641025641035</v>
      </c>
      <c r="B117" s="10" t="s">
        <v>486</v>
      </c>
    </row>
    <row r="118" spans="1:14" x14ac:dyDescent="0.75">
      <c r="A118" s="19">
        <f>1/A117</f>
        <v>2.4374999999999996</v>
      </c>
      <c r="B118" s="10" t="s">
        <v>490</v>
      </c>
    </row>
    <row r="119" spans="1:14" x14ac:dyDescent="0.75">
      <c r="A119" s="18">
        <v>0.17</v>
      </c>
      <c r="B119" s="10" t="s">
        <v>487</v>
      </c>
    </row>
    <row r="120" spans="1:14" x14ac:dyDescent="0.75">
      <c r="A120" s="10">
        <f>A117*(1-A119)</f>
        <v>0.34051282051282056</v>
      </c>
      <c r="B120" s="10" t="s">
        <v>488</v>
      </c>
    </row>
    <row r="121" spans="1:14" ht="15.5" thickBot="1" x14ac:dyDescent="0.9">
      <c r="A121" s="10">
        <f>1/A120</f>
        <v>2.9367469879518069</v>
      </c>
      <c r="B121" s="10" t="s">
        <v>489</v>
      </c>
    </row>
    <row r="122" spans="1:14" ht="15.5" thickBot="1" x14ac:dyDescent="0.9">
      <c r="A122" s="20">
        <f>(A121-A118)/A118</f>
        <v>0.20481927710843381</v>
      </c>
      <c r="B122" s="10" t="s">
        <v>491</v>
      </c>
    </row>
    <row r="124" spans="1:14" x14ac:dyDescent="0.75">
      <c r="A124" s="157" t="s">
        <v>494</v>
      </c>
      <c r="B124" s="157"/>
      <c r="C124" s="157"/>
      <c r="D124" s="157"/>
      <c r="E124" s="157"/>
      <c r="L124" s="22"/>
    </row>
    <row r="125" spans="1:14" x14ac:dyDescent="0.75">
      <c r="A125" s="23">
        <v>4.4824543659231753E-4</v>
      </c>
      <c r="B125" s="10" t="s">
        <v>496</v>
      </c>
      <c r="M125" s="16"/>
      <c r="N125" s="16"/>
    </row>
    <row r="126" spans="1:14" x14ac:dyDescent="0.75">
      <c r="A126" s="10">
        <v>1.27</v>
      </c>
      <c r="B126" s="24" t="s">
        <v>501</v>
      </c>
      <c r="F126" s="25"/>
      <c r="L126" s="4"/>
      <c r="M126" s="23"/>
      <c r="N126" s="23"/>
    </row>
    <row r="127" spans="1:14" x14ac:dyDescent="0.75">
      <c r="A127" s="10">
        <f>(1/CONVERT(A125/A126,"mi","km")*0.00105505585)</f>
        <v>1.857438352962903</v>
      </c>
      <c r="B127" s="24" t="s">
        <v>497</v>
      </c>
      <c r="L127" s="26"/>
      <c r="M127" s="23"/>
      <c r="N127" s="23"/>
    </row>
    <row r="128" spans="1:14" x14ac:dyDescent="0.75">
      <c r="A128" s="10">
        <f>1/A127</f>
        <v>0.53837587578874124</v>
      </c>
      <c r="B128" s="24" t="s">
        <v>498</v>
      </c>
      <c r="F128" s="25"/>
      <c r="M128" s="18"/>
      <c r="N128" s="16"/>
    </row>
    <row r="129" spans="1:14" x14ac:dyDescent="0.75">
      <c r="A129" s="10">
        <v>1.07</v>
      </c>
      <c r="B129" s="10" t="s">
        <v>495</v>
      </c>
      <c r="F129" s="25"/>
      <c r="M129" s="18"/>
      <c r="N129" s="16"/>
    </row>
    <row r="130" spans="1:14" ht="15.5" thickBot="1" x14ac:dyDescent="0.9">
      <c r="A130" s="10">
        <f>1/A129</f>
        <v>0.93457943925233644</v>
      </c>
      <c r="B130" s="10" t="s">
        <v>499</v>
      </c>
      <c r="F130" s="25"/>
      <c r="M130" s="16"/>
      <c r="N130" s="16"/>
    </row>
    <row r="131" spans="1:14" ht="15.5" thickBot="1" x14ac:dyDescent="0.9">
      <c r="A131" s="20">
        <f>(A130-A128)/A128</f>
        <v>0.73592369435785332</v>
      </c>
      <c r="B131" s="10" t="s">
        <v>491</v>
      </c>
      <c r="F131" s="25"/>
    </row>
    <row r="132" spans="1:14" x14ac:dyDescent="0.75">
      <c r="J132" s="27"/>
    </row>
    <row r="133" spans="1:14" x14ac:dyDescent="0.75">
      <c r="A133" s="22"/>
      <c r="B133" s="16"/>
      <c r="C133" s="16"/>
    </row>
    <row r="134" spans="1:14" x14ac:dyDescent="0.75">
      <c r="A134" s="157" t="s">
        <v>118</v>
      </c>
      <c r="B134" s="157"/>
      <c r="C134" s="157"/>
      <c r="D134" s="157"/>
      <c r="E134" s="157"/>
    </row>
    <row r="135" spans="1:14" x14ac:dyDescent="0.75">
      <c r="A135" s="28" t="s">
        <v>513</v>
      </c>
      <c r="B135" s="29"/>
      <c r="C135" s="29"/>
      <c r="D135" s="29"/>
      <c r="E135" s="29"/>
      <c r="F135" s="29"/>
      <c r="G135" s="29"/>
    </row>
    <row r="136" spans="1:14" x14ac:dyDescent="0.75">
      <c r="A136" s="30"/>
      <c r="B136" s="158" t="s">
        <v>514</v>
      </c>
      <c r="C136" s="159"/>
      <c r="D136" s="159"/>
      <c r="E136" s="160"/>
      <c r="F136" s="29"/>
      <c r="G136" s="29"/>
    </row>
    <row r="137" spans="1:14" x14ac:dyDescent="0.75">
      <c r="A137" s="31"/>
      <c r="B137" s="158" t="s">
        <v>515</v>
      </c>
      <c r="C137" s="160"/>
      <c r="D137" s="158" t="s">
        <v>516</v>
      </c>
      <c r="E137" s="160"/>
      <c r="F137" s="29"/>
      <c r="G137" s="29"/>
    </row>
    <row r="138" spans="1:14" x14ac:dyDescent="0.75">
      <c r="A138" s="32" t="s">
        <v>517</v>
      </c>
      <c r="B138" s="33" t="s">
        <v>518</v>
      </c>
      <c r="C138" s="33" t="s">
        <v>519</v>
      </c>
      <c r="D138" s="33" t="s">
        <v>518</v>
      </c>
      <c r="E138" s="33" t="s">
        <v>519</v>
      </c>
      <c r="F138" s="29"/>
      <c r="G138" s="34" t="s">
        <v>520</v>
      </c>
    </row>
    <row r="139" spans="1:14" x14ac:dyDescent="0.75">
      <c r="A139" s="35" t="s">
        <v>521</v>
      </c>
      <c r="B139" s="36">
        <v>95</v>
      </c>
      <c r="C139" s="37">
        <v>95</v>
      </c>
      <c r="D139" s="36">
        <v>50</v>
      </c>
      <c r="E139" s="37">
        <v>50</v>
      </c>
      <c r="F139" s="34" t="s">
        <v>144</v>
      </c>
      <c r="G139" s="29">
        <f>(C139-E139)/C139</f>
        <v>0.47368421052631576</v>
      </c>
    </row>
    <row r="140" spans="1:14" x14ac:dyDescent="0.75">
      <c r="A140" s="38" t="s">
        <v>522</v>
      </c>
      <c r="B140" s="39">
        <v>100</v>
      </c>
      <c r="C140" s="40">
        <v>100</v>
      </c>
      <c r="D140" s="39">
        <v>70</v>
      </c>
      <c r="E140" s="40">
        <v>70</v>
      </c>
      <c r="F140" s="34" t="s">
        <v>144</v>
      </c>
      <c r="G140" s="29">
        <f t="shared" ref="G140:G156" si="0">(C140-E140)/C140</f>
        <v>0.3</v>
      </c>
    </row>
    <row r="141" spans="1:14" x14ac:dyDescent="0.75">
      <c r="A141" s="38" t="s">
        <v>523</v>
      </c>
      <c r="B141" s="39">
        <v>95</v>
      </c>
      <c r="C141" s="40">
        <v>95</v>
      </c>
      <c r="D141" s="39">
        <v>50</v>
      </c>
      <c r="E141" s="40">
        <v>50</v>
      </c>
      <c r="F141" s="34" t="s">
        <v>144</v>
      </c>
      <c r="G141" s="29">
        <f t="shared" si="0"/>
        <v>0.47368421052631576</v>
      </c>
    </row>
    <row r="142" spans="1:14" x14ac:dyDescent="0.75">
      <c r="A142" s="38" t="s">
        <v>524</v>
      </c>
      <c r="B142" s="39">
        <v>105</v>
      </c>
      <c r="C142" s="40">
        <v>105</v>
      </c>
      <c r="D142" s="39">
        <v>110</v>
      </c>
      <c r="E142" s="40">
        <v>110</v>
      </c>
      <c r="F142" s="41" t="s">
        <v>540</v>
      </c>
      <c r="G142" s="29">
        <f t="shared" si="0"/>
        <v>-4.7619047619047616E-2</v>
      </c>
    </row>
    <row r="143" spans="1:14" x14ac:dyDescent="0.75">
      <c r="A143" s="38" t="s">
        <v>525</v>
      </c>
      <c r="B143" s="39">
        <v>80</v>
      </c>
      <c r="C143" s="40">
        <v>80</v>
      </c>
      <c r="D143" s="39">
        <v>35</v>
      </c>
      <c r="E143" s="40">
        <v>35</v>
      </c>
      <c r="F143" s="34" t="s">
        <v>144</v>
      </c>
      <c r="G143" s="29">
        <f t="shared" si="0"/>
        <v>0.5625</v>
      </c>
    </row>
    <row r="144" spans="1:14" x14ac:dyDescent="0.75">
      <c r="A144" s="38" t="s">
        <v>526</v>
      </c>
      <c r="B144" s="39">
        <v>70</v>
      </c>
      <c r="C144" s="40">
        <v>70</v>
      </c>
      <c r="D144" s="39">
        <v>50</v>
      </c>
      <c r="E144" s="40">
        <v>50</v>
      </c>
      <c r="F144" s="34" t="s">
        <v>144</v>
      </c>
      <c r="G144" s="29">
        <f t="shared" si="0"/>
        <v>0.2857142857142857</v>
      </c>
    </row>
    <row r="145" spans="1:9" x14ac:dyDescent="0.75">
      <c r="A145" s="38" t="s">
        <v>527</v>
      </c>
      <c r="B145" s="39">
        <v>90</v>
      </c>
      <c r="C145" s="40">
        <v>90</v>
      </c>
      <c r="D145" s="39">
        <v>80</v>
      </c>
      <c r="E145" s="40">
        <v>80</v>
      </c>
      <c r="F145" s="34" t="s">
        <v>528</v>
      </c>
      <c r="G145" s="29">
        <f t="shared" si="0"/>
        <v>0.1111111111111111</v>
      </c>
    </row>
    <row r="146" spans="1:9" x14ac:dyDescent="0.75">
      <c r="A146" s="38" t="s">
        <v>529</v>
      </c>
      <c r="B146" s="39">
        <v>100</v>
      </c>
      <c r="C146" s="40">
        <v>100</v>
      </c>
      <c r="D146" s="39">
        <v>90</v>
      </c>
      <c r="E146" s="40">
        <v>90</v>
      </c>
      <c r="F146" s="34" t="s">
        <v>144</v>
      </c>
      <c r="G146" s="29">
        <f t="shared" si="0"/>
        <v>0.1</v>
      </c>
    </row>
    <row r="147" spans="1:9" x14ac:dyDescent="0.75">
      <c r="A147" s="38" t="s">
        <v>530</v>
      </c>
      <c r="B147" s="39">
        <v>80</v>
      </c>
      <c r="C147" s="40">
        <v>80</v>
      </c>
      <c r="D147" s="39">
        <v>40</v>
      </c>
      <c r="E147" s="40">
        <v>40</v>
      </c>
      <c r="F147" s="34" t="s">
        <v>144</v>
      </c>
      <c r="G147" s="29">
        <f t="shared" si="0"/>
        <v>0.5</v>
      </c>
    </row>
    <row r="148" spans="1:9" x14ac:dyDescent="0.75">
      <c r="A148" s="38" t="s">
        <v>531</v>
      </c>
      <c r="B148" s="39">
        <v>80</v>
      </c>
      <c r="C148" s="40">
        <v>80</v>
      </c>
      <c r="D148" s="39">
        <v>50</v>
      </c>
      <c r="E148" s="40">
        <v>50</v>
      </c>
      <c r="F148" s="34" t="s">
        <v>144</v>
      </c>
      <c r="G148" s="29">
        <f t="shared" si="0"/>
        <v>0.375</v>
      </c>
    </row>
    <row r="149" spans="1:9" x14ac:dyDescent="0.75">
      <c r="A149" s="38" t="s">
        <v>532</v>
      </c>
      <c r="B149" s="39">
        <v>90</v>
      </c>
      <c r="C149" s="40">
        <v>90</v>
      </c>
      <c r="D149" s="39">
        <v>80</v>
      </c>
      <c r="E149" s="40">
        <v>80</v>
      </c>
      <c r="F149" s="34" t="s">
        <v>528</v>
      </c>
      <c r="G149" s="29">
        <f t="shared" si="0"/>
        <v>0.1111111111111111</v>
      </c>
    </row>
    <row r="150" spans="1:9" x14ac:dyDescent="0.75">
      <c r="A150" s="38" t="s">
        <v>533</v>
      </c>
      <c r="B150" s="39">
        <v>95</v>
      </c>
      <c r="C150" s="40">
        <v>95</v>
      </c>
      <c r="D150" s="39">
        <v>90</v>
      </c>
      <c r="E150" s="40">
        <v>90</v>
      </c>
      <c r="F150" s="41" t="s">
        <v>540</v>
      </c>
      <c r="G150" s="29">
        <f t="shared" si="0"/>
        <v>5.2631578947368418E-2</v>
      </c>
    </row>
    <row r="151" spans="1:9" x14ac:dyDescent="0.75">
      <c r="A151" s="38" t="s">
        <v>534</v>
      </c>
      <c r="B151" s="39">
        <v>95</v>
      </c>
      <c r="C151" s="40">
        <v>95</v>
      </c>
      <c r="D151" s="39">
        <v>90</v>
      </c>
      <c r="E151" s="40">
        <v>90</v>
      </c>
      <c r="F151" s="41" t="s">
        <v>540</v>
      </c>
      <c r="G151" s="29">
        <f t="shared" si="0"/>
        <v>5.2631578947368418E-2</v>
      </c>
    </row>
    <row r="152" spans="1:9" x14ac:dyDescent="0.75">
      <c r="A152" s="38" t="s">
        <v>535</v>
      </c>
      <c r="B152" s="39">
        <v>80</v>
      </c>
      <c r="C152" s="40">
        <v>50</v>
      </c>
      <c r="D152" s="39">
        <v>30</v>
      </c>
      <c r="E152" s="40">
        <v>30</v>
      </c>
      <c r="F152" s="34" t="s">
        <v>143</v>
      </c>
      <c r="G152" s="29">
        <f t="shared" si="0"/>
        <v>0.4</v>
      </c>
    </row>
    <row r="153" spans="1:9" x14ac:dyDescent="0.75">
      <c r="A153" s="38" t="s">
        <v>536</v>
      </c>
      <c r="B153" s="39">
        <v>90</v>
      </c>
      <c r="C153" s="40">
        <v>90</v>
      </c>
      <c r="D153" s="39">
        <v>70</v>
      </c>
      <c r="E153" s="40">
        <v>70</v>
      </c>
      <c r="F153" s="34" t="s">
        <v>140</v>
      </c>
      <c r="G153" s="29">
        <f t="shared" si="0"/>
        <v>0.22222222222222221</v>
      </c>
    </row>
    <row r="154" spans="1:9" x14ac:dyDescent="0.75">
      <c r="A154" s="38" t="s">
        <v>537</v>
      </c>
      <c r="B154" s="39">
        <v>95</v>
      </c>
      <c r="C154" s="40">
        <v>90</v>
      </c>
      <c r="D154" s="39">
        <v>80</v>
      </c>
      <c r="E154" s="40">
        <v>80</v>
      </c>
      <c r="F154" s="41" t="s">
        <v>540</v>
      </c>
      <c r="G154" s="29">
        <f t="shared" si="0"/>
        <v>0.1111111111111111</v>
      </c>
      <c r="I154" s="42"/>
    </row>
    <row r="155" spans="1:9" x14ac:dyDescent="0.75">
      <c r="A155" s="38" t="s">
        <v>538</v>
      </c>
      <c r="B155" s="39">
        <v>80</v>
      </c>
      <c r="C155" s="40">
        <v>65</v>
      </c>
      <c r="D155" s="39">
        <v>60</v>
      </c>
      <c r="E155" s="40">
        <v>30</v>
      </c>
      <c r="F155" s="34" t="s">
        <v>141</v>
      </c>
      <c r="G155" s="29">
        <f t="shared" si="0"/>
        <v>0.53846153846153844</v>
      </c>
    </row>
    <row r="156" spans="1:9" x14ac:dyDescent="0.75">
      <c r="A156" s="43" t="s">
        <v>539</v>
      </c>
      <c r="B156" s="44">
        <v>90</v>
      </c>
      <c r="C156" s="45">
        <v>90</v>
      </c>
      <c r="D156" s="44">
        <v>70</v>
      </c>
      <c r="E156" s="45">
        <v>70</v>
      </c>
      <c r="F156" s="34" t="s">
        <v>141</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144</v>
      </c>
      <c r="B159" s="29">
        <f>AVERAGEIF(F139:F156,A159,G139:G156)</f>
        <v>0.38382283834586467</v>
      </c>
      <c r="C159" s="29"/>
      <c r="D159" s="29"/>
      <c r="E159" s="29"/>
      <c r="F159" s="29"/>
      <c r="G159" s="29"/>
    </row>
    <row r="160" spans="1:9" x14ac:dyDescent="0.75">
      <c r="A160" s="29" t="s">
        <v>528</v>
      </c>
      <c r="B160" s="29">
        <f>AVERAGEIF(F139:F156,A160,G139:G156)</f>
        <v>0.1111111111111111</v>
      </c>
      <c r="C160" s="29"/>
      <c r="D160" s="29"/>
      <c r="E160" s="29"/>
      <c r="F160" s="29"/>
      <c r="G160" s="29"/>
    </row>
    <row r="161" spans="1:7" x14ac:dyDescent="0.75">
      <c r="A161" s="29" t="s">
        <v>143</v>
      </c>
      <c r="B161" s="29">
        <f>AVERAGEIF(F139:F156,A161,G139:G156)</f>
        <v>0.4</v>
      </c>
      <c r="C161" s="29"/>
      <c r="D161" s="29"/>
      <c r="E161" s="29"/>
      <c r="F161" s="29"/>
      <c r="G161" s="29"/>
    </row>
    <row r="162" spans="1:7" x14ac:dyDescent="0.75">
      <c r="A162" s="29" t="s">
        <v>140</v>
      </c>
      <c r="B162" s="29">
        <f>AVERAGEIF(F139:F156,A162,G139:G156)</f>
        <v>0.22222222222222221</v>
      </c>
      <c r="C162" s="29"/>
      <c r="D162" s="29"/>
      <c r="E162" s="29"/>
      <c r="F162" s="29"/>
      <c r="G162" s="29"/>
    </row>
    <row r="163" spans="1:7" x14ac:dyDescent="0.75">
      <c r="A163" s="29" t="s">
        <v>141</v>
      </c>
      <c r="B163" s="29">
        <f>AVERAGEIF(F139:F156,A163,G139:G156)</f>
        <v>0.38034188034188032</v>
      </c>
      <c r="C163" s="29"/>
      <c r="D163" s="29"/>
      <c r="E163" s="29"/>
      <c r="F163" s="29"/>
      <c r="G163" s="29"/>
    </row>
    <row r="165" spans="1:7" x14ac:dyDescent="0.75">
      <c r="A165" s="157" t="s">
        <v>212</v>
      </c>
      <c r="B165" s="157"/>
      <c r="C165" s="157"/>
      <c r="D165" s="157"/>
      <c r="E165" s="157"/>
    </row>
    <row r="166" spans="1:7" ht="15.5" thickBot="1" x14ac:dyDescent="0.9">
      <c r="A166" s="24" t="s">
        <v>213</v>
      </c>
      <c r="B166" s="18">
        <v>0.4</v>
      </c>
    </row>
    <row r="167" spans="1:7" ht="15.5" thickBot="1" x14ac:dyDescent="0.9">
      <c r="A167" s="10" t="s">
        <v>214</v>
      </c>
      <c r="B167" s="46">
        <f>(1+B166)^(1/(2020-2010))-1</f>
        <v>3.4219694129380196E-2</v>
      </c>
    </row>
    <row r="168" spans="1:7" x14ac:dyDescent="0.75">
      <c r="B168" s="47"/>
    </row>
    <row r="169" spans="1:7" x14ac:dyDescent="0.75">
      <c r="A169" s="157" t="s">
        <v>502</v>
      </c>
      <c r="B169" s="157"/>
    </row>
    <row r="170" spans="1:7" x14ac:dyDescent="0.75">
      <c r="A170" s="24" t="s">
        <v>503</v>
      </c>
      <c r="B170" s="48">
        <v>972.7</v>
      </c>
    </row>
    <row r="171" spans="1:7" ht="15.5" thickBot="1" x14ac:dyDescent="0.9">
      <c r="A171" s="24" t="s">
        <v>504</v>
      </c>
      <c r="B171" s="49">
        <f>400.9+53.5+276.5+255.7+63.5+462.5+B170+975.4+227.6+436.5</f>
        <v>4124.8</v>
      </c>
    </row>
    <row r="172" spans="1:7" ht="15.5" thickBot="1" x14ac:dyDescent="0.9">
      <c r="A172" s="24" t="s">
        <v>505</v>
      </c>
      <c r="B172" s="46">
        <f>B170/B171</f>
        <v>0.23581749418153608</v>
      </c>
    </row>
    <row r="173" spans="1:7" x14ac:dyDescent="0.75">
      <c r="B173" s="47"/>
    </row>
    <row r="174" spans="1:7" x14ac:dyDescent="0.75">
      <c r="A174" s="157" t="s">
        <v>222</v>
      </c>
      <c r="B174" s="157"/>
      <c r="C174" s="157"/>
      <c r="D174" s="157"/>
      <c r="E174" s="157"/>
    </row>
    <row r="175" spans="1:7" ht="15.5" thickBot="1" x14ac:dyDescent="0.9">
      <c r="A175" s="24" t="s">
        <v>512</v>
      </c>
      <c r="B175" s="47">
        <v>0.1246</v>
      </c>
    </row>
    <row r="176" spans="1:7" ht="15.5" thickBot="1" x14ac:dyDescent="0.9">
      <c r="A176" s="24" t="s">
        <v>507</v>
      </c>
      <c r="B176" s="46">
        <f>1-B175</f>
        <v>0.87539999999999996</v>
      </c>
    </row>
    <row r="178" spans="1:5" x14ac:dyDescent="0.75">
      <c r="A178" s="157" t="s">
        <v>215</v>
      </c>
      <c r="B178" s="157"/>
      <c r="C178" s="157"/>
      <c r="D178" s="157"/>
      <c r="E178" s="157"/>
    </row>
    <row r="179" spans="1:5" x14ac:dyDescent="0.75">
      <c r="A179" s="26" t="s">
        <v>509</v>
      </c>
      <c r="B179" s="10">
        <v>197000</v>
      </c>
    </row>
    <row r="180" spans="1:5" ht="15.5" thickBot="1" x14ac:dyDescent="0.9">
      <c r="A180" s="10" t="s">
        <v>510</v>
      </c>
      <c r="B180" s="10">
        <v>175000</v>
      </c>
    </row>
    <row r="181" spans="1:5" ht="15.5" thickBot="1" x14ac:dyDescent="0.9">
      <c r="A181" s="10" t="s">
        <v>216</v>
      </c>
      <c r="B181" s="20">
        <f>B179/B180</f>
        <v>1.1257142857142857</v>
      </c>
    </row>
    <row r="183" spans="1:5" x14ac:dyDescent="0.75">
      <c r="A183" s="157" t="s">
        <v>217</v>
      </c>
      <c r="B183" s="157"/>
      <c r="C183" s="157"/>
      <c r="D183" s="157"/>
      <c r="E183" s="157"/>
    </row>
    <row r="184" spans="1:5" x14ac:dyDescent="0.75">
      <c r="A184" s="24" t="s">
        <v>649</v>
      </c>
      <c r="B184" s="91">
        <v>1.2E-2</v>
      </c>
    </row>
    <row r="185" spans="1:5" x14ac:dyDescent="0.75">
      <c r="A185" s="24" t="s">
        <v>650</v>
      </c>
      <c r="B185" s="91">
        <v>2.4E-2</v>
      </c>
    </row>
    <row r="186" spans="1:5" x14ac:dyDescent="0.75">
      <c r="A186" s="24" t="s">
        <v>651</v>
      </c>
      <c r="B186" s="10">
        <f>2050-2018+1</f>
        <v>33</v>
      </c>
    </row>
    <row r="187" spans="1:5" x14ac:dyDescent="0.75">
      <c r="A187" s="24" t="s">
        <v>652</v>
      </c>
      <c r="B187" s="16">
        <f>(1-B184)^B186</f>
        <v>0.67139665221009714</v>
      </c>
    </row>
    <row r="188" spans="1:5" ht="15.5" thickBot="1" x14ac:dyDescent="0.9">
      <c r="A188" s="24" t="s">
        <v>653</v>
      </c>
      <c r="B188" s="16">
        <f>(1-B185)^B186</f>
        <v>0.44858421050781644</v>
      </c>
    </row>
    <row r="189" spans="1:5" ht="15.5" thickBot="1" x14ac:dyDescent="0.9">
      <c r="A189" s="24" t="s">
        <v>654</v>
      </c>
      <c r="B189" s="20">
        <f>(B187-B188)/B187</f>
        <v>0.33186409400289502</v>
      </c>
    </row>
    <row r="191" spans="1:5" x14ac:dyDescent="0.75">
      <c r="A191" s="157" t="s">
        <v>234</v>
      </c>
      <c r="B191" s="157"/>
      <c r="C191" s="157"/>
      <c r="D191" s="157"/>
      <c r="E191" s="157"/>
    </row>
    <row r="192" spans="1:5" x14ac:dyDescent="0.75">
      <c r="A192" s="22" t="s">
        <v>226</v>
      </c>
      <c r="B192" s="22" t="s">
        <v>227</v>
      </c>
      <c r="C192" s="22"/>
    </row>
    <row r="193" spans="1:3" x14ac:dyDescent="0.75">
      <c r="A193" s="10" t="s">
        <v>228</v>
      </c>
      <c r="B193" s="23">
        <v>15277777.777777778</v>
      </c>
      <c r="C193" s="10" t="s">
        <v>229</v>
      </c>
    </row>
    <row r="194" spans="1:3" x14ac:dyDescent="0.75">
      <c r="A194" s="10" t="s">
        <v>230</v>
      </c>
      <c r="B194" s="23">
        <f>3.4*10^6</f>
        <v>3400000</v>
      </c>
      <c r="C194" s="50"/>
    </row>
    <row r="195" spans="1:3" x14ac:dyDescent="0.75">
      <c r="A195" s="10" t="s">
        <v>231</v>
      </c>
      <c r="B195" s="10">
        <v>2</v>
      </c>
    </row>
    <row r="196" spans="1:3" ht="15.5" thickBot="1" x14ac:dyDescent="0.9">
      <c r="A196" s="10" t="s">
        <v>232</v>
      </c>
      <c r="B196" s="23">
        <f>B195*B194</f>
        <v>6800000</v>
      </c>
    </row>
    <row r="197" spans="1:3" ht="15.5" thickBot="1" x14ac:dyDescent="0.9">
      <c r="A197" s="10" t="s">
        <v>233</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workbookViewId="0"/>
  </sheetViews>
  <sheetFormatPr defaultColWidth="10.86328125" defaultRowHeight="16" x14ac:dyDescent="0.8"/>
  <cols>
    <col min="1" max="3" width="10.86328125" style="111"/>
    <col min="4" max="4" width="12.7265625" style="111" customWidth="1"/>
    <col min="5" max="6" width="6.7265625" style="111" customWidth="1"/>
    <col min="7" max="13" width="10.86328125" style="111"/>
    <col min="14" max="14" width="2.40625" style="111" customWidth="1"/>
    <col min="15" max="17" width="10.86328125" style="111"/>
    <col min="18" max="18" width="7.1328125" style="111" bestFit="1" customWidth="1"/>
    <col min="19" max="16384" width="10.86328125" style="111"/>
  </cols>
  <sheetData>
    <row r="1" spans="1:19" x14ac:dyDescent="0.8">
      <c r="A1" s="121" t="s">
        <v>981</v>
      </c>
      <c r="C1" s="120"/>
      <c r="D1" s="120">
        <v>1</v>
      </c>
      <c r="E1" s="120">
        <v>2</v>
      </c>
      <c r="F1" s="120">
        <v>3</v>
      </c>
      <c r="G1" s="120">
        <v>4</v>
      </c>
      <c r="H1" s="120">
        <v>5</v>
      </c>
      <c r="I1" s="120">
        <v>6</v>
      </c>
      <c r="J1" s="120">
        <v>7</v>
      </c>
      <c r="K1" s="120">
        <v>8</v>
      </c>
      <c r="L1" s="120">
        <v>9</v>
      </c>
      <c r="M1" s="120">
        <v>10</v>
      </c>
      <c r="N1" s="120"/>
      <c r="Q1" s="111" t="s">
        <v>980</v>
      </c>
      <c r="R1" s="111" t="s">
        <v>979</v>
      </c>
    </row>
    <row r="2" spans="1:19" x14ac:dyDescent="0.8">
      <c r="A2" s="112"/>
      <c r="C2" s="120">
        <v>2006</v>
      </c>
      <c r="D2" s="120">
        <v>2007</v>
      </c>
      <c r="E2" s="120">
        <v>2008</v>
      </c>
      <c r="F2" s="120">
        <v>2009</v>
      </c>
      <c r="G2" s="120">
        <v>2010</v>
      </c>
      <c r="H2" s="120">
        <v>2011</v>
      </c>
      <c r="I2" s="120">
        <v>2012</v>
      </c>
      <c r="J2" s="120">
        <v>2013</v>
      </c>
      <c r="K2" s="120">
        <v>2014</v>
      </c>
      <c r="L2" s="120">
        <v>2015</v>
      </c>
      <c r="M2" s="120">
        <v>2016</v>
      </c>
      <c r="N2" s="120"/>
      <c r="O2" s="111" t="s">
        <v>978</v>
      </c>
      <c r="P2" s="111" t="s">
        <v>977</v>
      </c>
      <c r="Q2" s="111" t="s">
        <v>976</v>
      </c>
      <c r="R2" s="111" t="s">
        <v>976</v>
      </c>
      <c r="S2" s="111" t="s">
        <v>975</v>
      </c>
    </row>
    <row r="3" spans="1:19" x14ac:dyDescent="0.8">
      <c r="A3" s="112">
        <v>148</v>
      </c>
      <c r="B3" s="111" t="s">
        <v>974</v>
      </c>
      <c r="C3" s="111">
        <v>29.63</v>
      </c>
      <c r="D3" s="111">
        <v>27.57</v>
      </c>
      <c r="E3" s="111">
        <v>30.24</v>
      </c>
      <c r="F3" s="111">
        <v>28.22</v>
      </c>
      <c r="G3" s="111">
        <v>21.82</v>
      </c>
      <c r="H3" s="111">
        <v>22.25</v>
      </c>
      <c r="I3" s="111">
        <v>23.69</v>
      </c>
      <c r="J3" s="111">
        <v>26.48</v>
      </c>
      <c r="K3" s="111">
        <v>33.85</v>
      </c>
      <c r="L3" s="111">
        <v>32.979999999999997</v>
      </c>
      <c r="M3" s="111">
        <v>31</v>
      </c>
      <c r="O3" s="111">
        <f>AVERAGE(D3:M3)</f>
        <v>27.809999999999995</v>
      </c>
      <c r="P3" s="119">
        <f>M3/C3-1</f>
        <v>4.6236922038474626E-2</v>
      </c>
      <c r="Q3" s="118">
        <f>(M3/G3)^(1/(M$2-G$2))-1</f>
        <v>6.0273298868906977E-2</v>
      </c>
      <c r="R3" s="118">
        <f>(M3/C3)^(1/(M$2-C$2))-1</f>
        <v>4.5302148271060272E-3</v>
      </c>
      <c r="S3" s="111" t="s">
        <v>972</v>
      </c>
    </row>
    <row r="4" spans="1:19" x14ac:dyDescent="0.8">
      <c r="A4" s="112"/>
      <c r="C4" s="111" t="s">
        <v>971</v>
      </c>
      <c r="D4" s="111">
        <f t="shared" ref="D4:M4" si="0">D3/$C$3*100</f>
        <v>93.047586905163698</v>
      </c>
      <c r="E4" s="111">
        <f t="shared" si="0"/>
        <v>102.05872426594667</v>
      </c>
      <c r="F4" s="111">
        <f t="shared" si="0"/>
        <v>95.241309483631454</v>
      </c>
      <c r="G4" s="111">
        <f t="shared" si="0"/>
        <v>73.641579480256496</v>
      </c>
      <c r="H4" s="111">
        <f t="shared" si="0"/>
        <v>75.092811339858258</v>
      </c>
      <c r="I4" s="111">
        <f t="shared" si="0"/>
        <v>79.952750590617626</v>
      </c>
      <c r="J4" s="111">
        <f t="shared" si="0"/>
        <v>89.368882888963896</v>
      </c>
      <c r="K4" s="111">
        <f t="shared" si="0"/>
        <v>114.24232197097537</v>
      </c>
      <c r="L4" s="111">
        <f t="shared" si="0"/>
        <v>111.30610867364157</v>
      </c>
      <c r="M4" s="111">
        <f t="shared" si="0"/>
        <v>104.62369220384747</v>
      </c>
    </row>
    <row r="5" spans="1:19" x14ac:dyDescent="0.8">
      <c r="A5" s="112"/>
    </row>
    <row r="6" spans="1:19" x14ac:dyDescent="0.8">
      <c r="A6" s="112">
        <v>149</v>
      </c>
      <c r="B6" s="111" t="s">
        <v>973</v>
      </c>
      <c r="C6" s="111">
        <v>2.1800000000000002</v>
      </c>
      <c r="D6" s="111">
        <v>1.2</v>
      </c>
      <c r="E6" s="111">
        <v>1.42</v>
      </c>
      <c r="F6" s="111">
        <v>1.39</v>
      </c>
      <c r="G6" s="111">
        <v>1.57</v>
      </c>
      <c r="H6" s="111">
        <v>2.36</v>
      </c>
      <c r="I6" s="111">
        <v>8.43</v>
      </c>
      <c r="J6" s="111">
        <v>5.94</v>
      </c>
      <c r="K6" s="111">
        <v>9.14</v>
      </c>
      <c r="L6" s="111">
        <v>8.7899999999999991</v>
      </c>
      <c r="M6" s="111">
        <v>12.46</v>
      </c>
      <c r="O6" s="111">
        <f>AVERAGE(D6:M6)</f>
        <v>5.27</v>
      </c>
      <c r="P6" s="119">
        <f>M6/G6-1</f>
        <v>6.9363057324840769</v>
      </c>
      <c r="Q6" s="118">
        <f>(M6/G6)^(1/(M$2-G$2))-1</f>
        <v>0.41233069607192507</v>
      </c>
      <c r="R6" s="118">
        <f>(M6/C6)^(1/(M$2-C$2))-1</f>
        <v>0.19043628222971321</v>
      </c>
      <c r="S6" s="111" t="s">
        <v>972</v>
      </c>
    </row>
    <row r="7" spans="1:19" x14ac:dyDescent="0.8">
      <c r="A7" s="112"/>
      <c r="C7" s="111" t="s">
        <v>971</v>
      </c>
      <c r="D7" s="111">
        <f t="shared" ref="D7:M7" si="1">D6/$C$3*100</f>
        <v>4.0499493756328047</v>
      </c>
      <c r="E7" s="111">
        <f t="shared" si="1"/>
        <v>4.7924400944988186</v>
      </c>
      <c r="F7" s="111">
        <f t="shared" si="1"/>
        <v>4.6911913601079984</v>
      </c>
      <c r="G7" s="111">
        <f t="shared" si="1"/>
        <v>5.2986837664529194</v>
      </c>
      <c r="H7" s="111">
        <f t="shared" si="1"/>
        <v>7.9649004387445155</v>
      </c>
      <c r="I7" s="111">
        <f t="shared" si="1"/>
        <v>28.450894363820449</v>
      </c>
      <c r="J7" s="111">
        <f t="shared" si="1"/>
        <v>20.047249409382385</v>
      </c>
      <c r="K7" s="111">
        <f t="shared" si="1"/>
        <v>30.847114411069864</v>
      </c>
      <c r="L7" s="111">
        <f t="shared" si="1"/>
        <v>29.665879176510291</v>
      </c>
      <c r="M7" s="111">
        <f t="shared" si="1"/>
        <v>42.051974350320627</v>
      </c>
      <c r="O7" s="111">
        <f>M6/M3</f>
        <v>0.40193548387096778</v>
      </c>
    </row>
    <row r="8" spans="1:19" x14ac:dyDescent="0.8">
      <c r="A8" s="112"/>
    </row>
    <row r="9" spans="1:19" x14ac:dyDescent="0.8">
      <c r="A9" s="112"/>
    </row>
    <row r="10" spans="1:19" x14ac:dyDescent="0.8">
      <c r="A10" s="112">
        <v>33</v>
      </c>
      <c r="B10" s="111" t="s">
        <v>970</v>
      </c>
      <c r="C10" s="111" t="s">
        <v>969</v>
      </c>
      <c r="D10" s="111">
        <v>181</v>
      </c>
      <c r="E10" s="111" t="s">
        <v>968</v>
      </c>
      <c r="I10" s="117" t="s">
        <v>967</v>
      </c>
    </row>
    <row r="11" spans="1:19" x14ac:dyDescent="0.8">
      <c r="A11" s="112"/>
      <c r="C11" s="111" t="s">
        <v>966</v>
      </c>
      <c r="D11" s="115">
        <f>SUM(D14:P14)/1000</f>
        <v>157.92479931999998</v>
      </c>
      <c r="E11" s="111" t="s">
        <v>965</v>
      </c>
      <c r="F11" s="116"/>
      <c r="G11" s="116">
        <f>D11*0.66</f>
        <v>104.23036755119999</v>
      </c>
      <c r="H11" s="111" t="s">
        <v>964</v>
      </c>
      <c r="I11" s="116">
        <f>G11*0.14</f>
        <v>14.592251457168</v>
      </c>
      <c r="J11" s="111" t="s">
        <v>963</v>
      </c>
    </row>
    <row r="12" spans="1:19" x14ac:dyDescent="0.8">
      <c r="A12" s="112"/>
      <c r="C12" s="111" t="s">
        <v>962</v>
      </c>
      <c r="D12" s="115">
        <v>1600</v>
      </c>
      <c r="E12" s="111" t="s">
        <v>961</v>
      </c>
      <c r="F12" s="114">
        <f>D10/(D12*0.8)</f>
        <v>0.14140625000000001</v>
      </c>
    </row>
    <row r="13" spans="1:19" x14ac:dyDescent="0.8">
      <c r="A13" s="112"/>
      <c r="D13" s="111" t="s">
        <v>960</v>
      </c>
      <c r="E13" s="111" t="s">
        <v>959</v>
      </c>
      <c r="F13" s="111" t="s">
        <v>958</v>
      </c>
      <c r="G13" s="111" t="s">
        <v>957</v>
      </c>
      <c r="H13" s="111" t="s">
        <v>956</v>
      </c>
      <c r="I13" s="111" t="s">
        <v>955</v>
      </c>
      <c r="J13" s="111" t="s">
        <v>954</v>
      </c>
      <c r="K13" s="111" t="s">
        <v>953</v>
      </c>
      <c r="L13" s="111" t="s">
        <v>952</v>
      </c>
      <c r="M13" s="111" t="s">
        <v>951</v>
      </c>
      <c r="N13" s="111" t="s">
        <v>950</v>
      </c>
      <c r="O13" s="111" t="s">
        <v>949</v>
      </c>
      <c r="P13" s="111" t="s">
        <v>948</v>
      </c>
    </row>
    <row r="14" spans="1:19" x14ac:dyDescent="0.8">
      <c r="A14" s="112"/>
      <c r="D14" s="111">
        <v>3409</v>
      </c>
      <c r="E14" s="111">
        <v>64675</v>
      </c>
      <c r="F14" s="111">
        <v>1608</v>
      </c>
      <c r="G14" s="111">
        <v>20434</v>
      </c>
      <c r="H14" s="111">
        <v>25575</v>
      </c>
      <c r="I14" s="111">
        <v>33499</v>
      </c>
      <c r="J14" s="111">
        <v>0</v>
      </c>
      <c r="K14" s="111">
        <v>889</v>
      </c>
      <c r="L14" s="111">
        <v>909</v>
      </c>
      <c r="M14" s="111">
        <v>3057.7993200000001</v>
      </c>
      <c r="N14" s="111">
        <v>3729</v>
      </c>
      <c r="O14" s="111">
        <v>0</v>
      </c>
      <c r="P14" s="111">
        <v>140</v>
      </c>
    </row>
    <row r="15" spans="1:19" x14ac:dyDescent="0.8">
      <c r="A15" s="112"/>
    </row>
    <row r="16" spans="1:19" x14ac:dyDescent="0.8">
      <c r="A16" s="112"/>
      <c r="F16" s="113"/>
    </row>
    <row r="17" spans="1:1" x14ac:dyDescent="0.8">
      <c r="A17" s="112"/>
    </row>
    <row r="18" spans="1:1" x14ac:dyDescent="0.8">
      <c r="A18" s="112"/>
    </row>
    <row r="19" spans="1:1" x14ac:dyDescent="0.8">
      <c r="A19" s="112"/>
    </row>
    <row r="20" spans="1:1" x14ac:dyDescent="0.8">
      <c r="A20" s="112"/>
    </row>
    <row r="21" spans="1:1" x14ac:dyDescent="0.8">
      <c r="A21" s="112"/>
    </row>
    <row r="22" spans="1:1" x14ac:dyDescent="0.8">
      <c r="A22" s="112"/>
    </row>
    <row r="23" spans="1:1" x14ac:dyDescent="0.8">
      <c r="A23" s="112"/>
    </row>
    <row r="24" spans="1:1" x14ac:dyDescent="0.8">
      <c r="A24" s="112"/>
    </row>
    <row r="25" spans="1:1" x14ac:dyDescent="0.8">
      <c r="A25" s="112"/>
    </row>
    <row r="26" spans="1:1" x14ac:dyDescent="0.8">
      <c r="A26" s="112"/>
    </row>
    <row r="27" spans="1:1" x14ac:dyDescent="0.8">
      <c r="A27" s="112"/>
    </row>
    <row r="28" spans="1:1" x14ac:dyDescent="0.8">
      <c r="A28" s="112"/>
    </row>
    <row r="29" spans="1:1" x14ac:dyDescent="0.8">
      <c r="A29" s="112"/>
    </row>
    <row r="30" spans="1:1" x14ac:dyDescent="0.8">
      <c r="A30" s="112"/>
    </row>
    <row r="31" spans="1:1" x14ac:dyDescent="0.8">
      <c r="A31" s="112"/>
    </row>
    <row r="32" spans="1:1" x14ac:dyDescent="0.8">
      <c r="A32" s="112"/>
    </row>
    <row r="33" spans="1:1" x14ac:dyDescent="0.8">
      <c r="A33" s="112"/>
    </row>
    <row r="34" spans="1:1" x14ac:dyDescent="0.8">
      <c r="A34" s="112"/>
    </row>
    <row r="35" spans="1:1" x14ac:dyDescent="0.8">
      <c r="A35" s="112"/>
    </row>
    <row r="36" spans="1:1" x14ac:dyDescent="0.8">
      <c r="A36" s="112"/>
    </row>
    <row r="37" spans="1:1" x14ac:dyDescent="0.8">
      <c r="A37" s="112"/>
    </row>
    <row r="38" spans="1:1" x14ac:dyDescent="0.8">
      <c r="A38" s="112"/>
    </row>
    <row r="39" spans="1:1" x14ac:dyDescent="0.8">
      <c r="A39" s="112"/>
    </row>
    <row r="40" spans="1:1" x14ac:dyDescent="0.8">
      <c r="A40" s="112"/>
    </row>
    <row r="41" spans="1:1" x14ac:dyDescent="0.8">
      <c r="A41" s="112"/>
    </row>
    <row r="42" spans="1:1" x14ac:dyDescent="0.8">
      <c r="A42" s="112"/>
    </row>
    <row r="43" spans="1:1" x14ac:dyDescent="0.8">
      <c r="A43" s="112"/>
    </row>
    <row r="44" spans="1:1" x14ac:dyDescent="0.8">
      <c r="A44" s="112"/>
    </row>
    <row r="45" spans="1:1" x14ac:dyDescent="0.8">
      <c r="A45" s="112"/>
    </row>
    <row r="46" spans="1:1" x14ac:dyDescent="0.8">
      <c r="A46" s="112"/>
    </row>
    <row r="47" spans="1:1" x14ac:dyDescent="0.8">
      <c r="A47" s="112"/>
    </row>
    <row r="48" spans="1:1" x14ac:dyDescent="0.8">
      <c r="A48" s="112"/>
    </row>
    <row r="49" spans="1:1" x14ac:dyDescent="0.8">
      <c r="A49" s="112"/>
    </row>
    <row r="50" spans="1:1" x14ac:dyDescent="0.8">
      <c r="A50" s="112"/>
    </row>
    <row r="51" spans="1:1" x14ac:dyDescent="0.8">
      <c r="A51" s="112"/>
    </row>
    <row r="52" spans="1:1" x14ac:dyDescent="0.8">
      <c r="A52" s="112"/>
    </row>
    <row r="53" spans="1:1" x14ac:dyDescent="0.8">
      <c r="A53" s="112"/>
    </row>
    <row r="54" spans="1:1" x14ac:dyDescent="0.8">
      <c r="A54" s="112"/>
    </row>
    <row r="55" spans="1:1" x14ac:dyDescent="0.8">
      <c r="A55" s="112"/>
    </row>
    <row r="56" spans="1:1" x14ac:dyDescent="0.8">
      <c r="A56" s="112"/>
    </row>
    <row r="57" spans="1:1" x14ac:dyDescent="0.8">
      <c r="A57" s="112"/>
    </row>
    <row r="58" spans="1:1" x14ac:dyDescent="0.8">
      <c r="A58" s="112"/>
    </row>
    <row r="59" spans="1:1" x14ac:dyDescent="0.8">
      <c r="A59" s="112"/>
    </row>
    <row r="60" spans="1:1" x14ac:dyDescent="0.8">
      <c r="A60" s="112"/>
    </row>
    <row r="61" spans="1:1" x14ac:dyDescent="0.8">
      <c r="A61" s="112"/>
    </row>
    <row r="62" spans="1:1" x14ac:dyDescent="0.8">
      <c r="A62" s="112"/>
    </row>
    <row r="63" spans="1:1" x14ac:dyDescent="0.8">
      <c r="A63" s="112"/>
    </row>
    <row r="64" spans="1:1" x14ac:dyDescent="0.8">
      <c r="A64" s="112"/>
    </row>
    <row r="65" spans="1:1" x14ac:dyDescent="0.8">
      <c r="A65" s="112"/>
    </row>
    <row r="66" spans="1:1" x14ac:dyDescent="0.8">
      <c r="A66" s="112"/>
    </row>
    <row r="67" spans="1:1" x14ac:dyDescent="0.8">
      <c r="A67" s="112"/>
    </row>
    <row r="68" spans="1:1" x14ac:dyDescent="0.8">
      <c r="A68" s="112"/>
    </row>
    <row r="69" spans="1:1" x14ac:dyDescent="0.8">
      <c r="A69" s="112"/>
    </row>
    <row r="70" spans="1:1" x14ac:dyDescent="0.8">
      <c r="A70" s="112"/>
    </row>
    <row r="71" spans="1:1" x14ac:dyDescent="0.8">
      <c r="A71" s="112"/>
    </row>
    <row r="72" spans="1:1" x14ac:dyDescent="0.8">
      <c r="A72" s="112"/>
    </row>
    <row r="73" spans="1:1" x14ac:dyDescent="0.8">
      <c r="A73" s="112"/>
    </row>
    <row r="74" spans="1:1" x14ac:dyDescent="0.8">
      <c r="A74" s="112"/>
    </row>
    <row r="75" spans="1:1" x14ac:dyDescent="0.8">
      <c r="A75" s="112"/>
    </row>
    <row r="76" spans="1:1" x14ac:dyDescent="0.8">
      <c r="A76" s="112"/>
    </row>
    <row r="77" spans="1:1" x14ac:dyDescent="0.8">
      <c r="A77" s="112"/>
    </row>
    <row r="78" spans="1:1" x14ac:dyDescent="0.8">
      <c r="A78" s="112"/>
    </row>
    <row r="79" spans="1:1" x14ac:dyDescent="0.8">
      <c r="A79" s="112"/>
    </row>
    <row r="80" spans="1:1" x14ac:dyDescent="0.8">
      <c r="A80" s="112"/>
    </row>
    <row r="81" spans="1:1" x14ac:dyDescent="0.8">
      <c r="A81" s="112"/>
    </row>
    <row r="82" spans="1:1" x14ac:dyDescent="0.8">
      <c r="A82" s="112"/>
    </row>
    <row r="83" spans="1:1" x14ac:dyDescent="0.8">
      <c r="A83" s="112"/>
    </row>
    <row r="84" spans="1:1" x14ac:dyDescent="0.8">
      <c r="A84" s="112"/>
    </row>
    <row r="85" spans="1:1" x14ac:dyDescent="0.8">
      <c r="A85" s="112"/>
    </row>
    <row r="86" spans="1:1" x14ac:dyDescent="0.8">
      <c r="A86" s="112"/>
    </row>
    <row r="87" spans="1:1" x14ac:dyDescent="0.8">
      <c r="A87" s="112"/>
    </row>
    <row r="88" spans="1:1" x14ac:dyDescent="0.8">
      <c r="A88" s="112"/>
    </row>
    <row r="89" spans="1:1" x14ac:dyDescent="0.8">
      <c r="A89" s="112"/>
    </row>
    <row r="90" spans="1:1" x14ac:dyDescent="0.8">
      <c r="A90" s="112"/>
    </row>
    <row r="91" spans="1:1" x14ac:dyDescent="0.8">
      <c r="A91" s="112"/>
    </row>
    <row r="92" spans="1:1" x14ac:dyDescent="0.8">
      <c r="A92" s="112"/>
    </row>
    <row r="93" spans="1:1" x14ac:dyDescent="0.8">
      <c r="A93" s="112"/>
    </row>
    <row r="94" spans="1:1" x14ac:dyDescent="0.8">
      <c r="A94" s="112"/>
    </row>
    <row r="95" spans="1:1" x14ac:dyDescent="0.8">
      <c r="A95" s="112"/>
    </row>
    <row r="96" spans="1:1" x14ac:dyDescent="0.8">
      <c r="A96" s="112"/>
    </row>
    <row r="97" spans="1:1" x14ac:dyDescent="0.8">
      <c r="A97" s="112"/>
    </row>
    <row r="98" spans="1:1" x14ac:dyDescent="0.8">
      <c r="A98" s="112"/>
    </row>
    <row r="99" spans="1:1" x14ac:dyDescent="0.8">
      <c r="A99" s="112"/>
    </row>
    <row r="100" spans="1:1" x14ac:dyDescent="0.8">
      <c r="A100" s="1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2021-08-07T00:40:37Z</dcterms:modified>
</cp:coreProperties>
</file>