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xolt/Google Drive/2021/D.Development/TARGET_eps-us-3.2.1/InputData/bldgs/SYCEU/"/>
    </mc:Choice>
  </mc:AlternateContent>
  <xr:revisionPtr revIDLastSave="0" documentId="13_ncr:1_{72384CD1-2CC4-0F41-807A-5F13D22FBE9B}" xr6:coauthVersionLast="47" xr6:coauthVersionMax="47" xr10:uidLastSave="{00000000-0000-0000-0000-000000000000}"/>
  <bookViews>
    <workbookView xWindow="40880" yWindow="-20240" windowWidth="33960" windowHeight="17640" tabRatio="776" activeTab="1" xr2:uid="{00000000-000D-0000-FFFF-FFFF00000000}"/>
  </bookViews>
  <sheets>
    <sheet name="About" sheetId="1" r:id="rId1"/>
    <sheet name="MEX Urban vs. Rural" sheetId="32" r:id="rId2"/>
    <sheet name="BCEU_consumoPJ" sheetId="33" r:id="rId3"/>
    <sheet name="BCEU_consumoBTU" sheetId="34" r:id="rId4"/>
    <sheet name="BNE Fuel &amp; component splits" sheetId="35" r:id="rId5"/>
    <sheet name="SYCEU-urban-residential" sheetId="18" r:id="rId6"/>
    <sheet name="SYCEU-rural-residential" sheetId="30" r:id="rId7"/>
    <sheet name="SYCEU-commercial" sheetId="31" r:id="rId8"/>
  </sheets>
  <externalReferences>
    <externalReference r:id="rId9"/>
    <externalReference r:id="rId10"/>
    <externalReference r:id="rId11"/>
    <externalReference r:id="rId12"/>
  </externalReferences>
  <definedNames>
    <definedName name="Fraction_coal" localSheetId="1">[1]About!$C$50</definedName>
    <definedName name="Fraction_coal">[2]About!#REF!</definedName>
    <definedName name="gal_per_barrel">[3]About!$A$63</definedName>
    <definedName name="Percent_rural" localSheetId="1">[1]About!$A$77</definedName>
    <definedName name="Percent_rural">[2]About!#REF!</definedName>
    <definedName name="Percent_urban" localSheetId="1">[1]About!$A$76</definedName>
    <definedName name="Percent_urban">[2]About!#REF!</definedName>
    <definedName name="quadrillion" localSheetId="1">[1]About!$B$79</definedName>
    <definedName name="quadrillion">[2]About!$B$62</definedName>
    <definedName name="Table4" localSheetId="1">'[1]AEO Table 4'!$C$34:$AI$72</definedName>
    <definedName name="Table4">#REF!</definedName>
    <definedName name="Table4_1">#REF!</definedName>
    <definedName name="Table4_A">#REF!</definedName>
    <definedName name="Table5" localSheetId="1">'[1]AEO Table 5'!$C$31:$AI$58</definedName>
    <definedName name="Table5">#REF!</definedName>
    <definedName name="Table5_1">#REF!</definedName>
    <definedName name="Table5_A">#REF!</definedName>
    <definedName name="UrbFrac">'[4]MX urban Rural'!$B$3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9" i="35" l="1"/>
  <c r="K59" i="35"/>
  <c r="L59" i="35"/>
  <c r="M59" i="35"/>
  <c r="Q59" i="35"/>
  <c r="S59" i="35"/>
  <c r="I60" i="35"/>
  <c r="K60" i="35"/>
  <c r="L60" i="35"/>
  <c r="M60" i="35"/>
  <c r="Q60" i="35"/>
  <c r="S60" i="35"/>
  <c r="I61" i="35"/>
  <c r="K61" i="35"/>
  <c r="L61" i="35"/>
  <c r="M61" i="35"/>
  <c r="Q61" i="35"/>
  <c r="S61" i="35"/>
  <c r="I62" i="35"/>
  <c r="K62" i="35"/>
  <c r="L62" i="35"/>
  <c r="M62" i="35"/>
  <c r="Q62" i="35"/>
  <c r="S62" i="35"/>
  <c r="I63" i="35"/>
  <c r="K63" i="35"/>
  <c r="L63" i="35"/>
  <c r="M63" i="35"/>
  <c r="Q63" i="35"/>
  <c r="S63" i="35"/>
  <c r="AF63" i="35"/>
  <c r="AF62" i="35"/>
  <c r="AF61" i="35"/>
  <c r="AF60" i="35"/>
  <c r="AF59" i="35"/>
  <c r="AF50" i="35"/>
  <c r="AF49" i="35"/>
  <c r="AF48" i="35"/>
  <c r="AF47" i="35"/>
  <c r="AF46" i="35"/>
  <c r="I46" i="35"/>
  <c r="K46" i="35"/>
  <c r="M46" i="35"/>
  <c r="N46" i="35"/>
  <c r="O46" i="35"/>
  <c r="Q46" i="35"/>
  <c r="I47" i="35"/>
  <c r="K47" i="35"/>
  <c r="M47" i="35"/>
  <c r="N47" i="35"/>
  <c r="O47" i="35"/>
  <c r="Q47" i="35"/>
  <c r="I48" i="35"/>
  <c r="K48" i="35"/>
  <c r="M48" i="35"/>
  <c r="N48" i="35"/>
  <c r="O48" i="35"/>
  <c r="Q48" i="35"/>
  <c r="I49" i="35"/>
  <c r="K49" i="35"/>
  <c r="M49" i="35"/>
  <c r="N49" i="35"/>
  <c r="O49" i="35"/>
  <c r="Q49" i="35"/>
  <c r="I50" i="35"/>
  <c r="K50" i="35"/>
  <c r="M50" i="35"/>
  <c r="N50" i="35"/>
  <c r="O50" i="35"/>
  <c r="Q50" i="35"/>
  <c r="I51" i="35"/>
  <c r="K51" i="35"/>
  <c r="M51" i="35"/>
  <c r="N51" i="35"/>
  <c r="O51" i="35"/>
  <c r="Q51" i="35"/>
  <c r="I52" i="35"/>
  <c r="K52" i="35"/>
  <c r="M52" i="35"/>
  <c r="N52" i="35"/>
  <c r="O52" i="35"/>
  <c r="Q52" i="35"/>
  <c r="I53" i="35"/>
  <c r="K53" i="35"/>
  <c r="M53" i="35"/>
  <c r="N53" i="35"/>
  <c r="O53" i="35"/>
  <c r="Q53" i="35"/>
  <c r="I54" i="35"/>
  <c r="K54" i="35"/>
  <c r="M54" i="35"/>
  <c r="N54" i="35"/>
  <c r="O54" i="35"/>
  <c r="Q54" i="35"/>
  <c r="I55" i="35"/>
  <c r="K55" i="35"/>
  <c r="M55" i="35"/>
  <c r="N55" i="35"/>
  <c r="O55" i="35"/>
  <c r="Q55" i="35"/>
  <c r="I56" i="35"/>
  <c r="K56" i="35"/>
  <c r="M56" i="35"/>
  <c r="N56" i="35"/>
  <c r="O56" i="35"/>
  <c r="Q56" i="35"/>
  <c r="B35" i="34"/>
  <c r="C35" i="34"/>
  <c r="D35" i="34"/>
  <c r="B36" i="34"/>
  <c r="C36" i="34"/>
  <c r="D36" i="34"/>
  <c r="G3" i="31" s="1"/>
  <c r="B37" i="34"/>
  <c r="C37" i="34"/>
  <c r="D37" i="34"/>
  <c r="B38" i="34"/>
  <c r="C38" i="34"/>
  <c r="D38" i="34"/>
  <c r="B39" i="34"/>
  <c r="C39" i="34"/>
  <c r="D39" i="34"/>
  <c r="B40" i="34"/>
  <c r="C40" i="34"/>
  <c r="D40" i="34"/>
  <c r="B41" i="34"/>
  <c r="C41" i="34"/>
  <c r="D41" i="34"/>
  <c r="G8" i="31" s="1"/>
  <c r="B42" i="34"/>
  <c r="C42" i="34"/>
  <c r="D42" i="34"/>
  <c r="B43" i="34"/>
  <c r="C43" i="34"/>
  <c r="D43" i="34"/>
  <c r="B44" i="34"/>
  <c r="C44" i="34"/>
  <c r="D44" i="34"/>
  <c r="G11" i="31" s="1"/>
  <c r="B20" i="34"/>
  <c r="C20" i="34"/>
  <c r="D20" i="34"/>
  <c r="B21" i="34"/>
  <c r="C21" i="34"/>
  <c r="D21" i="34"/>
  <c r="B22" i="34"/>
  <c r="C22" i="34"/>
  <c r="D22" i="34"/>
  <c r="B23" i="34"/>
  <c r="C23" i="34"/>
  <c r="D23" i="34"/>
  <c r="B24" i="34"/>
  <c r="C24" i="34"/>
  <c r="D24" i="34"/>
  <c r="G6" i="30" s="1"/>
  <c r="B25" i="34"/>
  <c r="C25" i="34"/>
  <c r="D25" i="34"/>
  <c r="B26" i="34"/>
  <c r="C26" i="34"/>
  <c r="D26" i="34"/>
  <c r="B27" i="34"/>
  <c r="C27" i="34"/>
  <c r="D27" i="34"/>
  <c r="G9" i="30" s="1"/>
  <c r="B28" i="34"/>
  <c r="C28" i="34"/>
  <c r="D28" i="34"/>
  <c r="B29" i="34"/>
  <c r="C29" i="34"/>
  <c r="D29" i="34"/>
  <c r="B5" i="34"/>
  <c r="C5" i="34"/>
  <c r="D5" i="34"/>
  <c r="B6" i="34"/>
  <c r="C6" i="34"/>
  <c r="D6" i="34"/>
  <c r="B7" i="34"/>
  <c r="C7" i="34"/>
  <c r="D7" i="34"/>
  <c r="B8" i="34"/>
  <c r="C8" i="34"/>
  <c r="D8" i="34"/>
  <c r="B9" i="34"/>
  <c r="C9" i="34"/>
  <c r="D9" i="34"/>
  <c r="B10" i="34"/>
  <c r="C10" i="34"/>
  <c r="D10" i="34"/>
  <c r="B11" i="34"/>
  <c r="C11" i="34"/>
  <c r="D11" i="34"/>
  <c r="B12" i="34"/>
  <c r="C12" i="34"/>
  <c r="D12" i="34"/>
  <c r="B13" i="34"/>
  <c r="C13" i="34"/>
  <c r="D13" i="34"/>
  <c r="B14" i="34"/>
  <c r="C14" i="34"/>
  <c r="D14" i="34"/>
  <c r="G2" i="31"/>
  <c r="G4" i="31"/>
  <c r="G5" i="31"/>
  <c r="G6" i="31"/>
  <c r="G7" i="31"/>
  <c r="G9" i="31"/>
  <c r="G10" i="31"/>
  <c r="G2" i="30"/>
  <c r="G3" i="30"/>
  <c r="G4" i="30"/>
  <c r="G5" i="30"/>
  <c r="G7" i="30"/>
  <c r="G8" i="30"/>
  <c r="G10" i="30"/>
  <c r="G11" i="30"/>
  <c r="AD63" i="35" l="1"/>
  <c r="AB63" i="35"/>
  <c r="AA63" i="35"/>
  <c r="Z63" i="35"/>
  <c r="Y63" i="35"/>
  <c r="X63" i="35"/>
  <c r="F61" i="35" s="1"/>
  <c r="F4" i="31" s="1"/>
  <c r="V63" i="35"/>
  <c r="AD62" i="35"/>
  <c r="AB62" i="35"/>
  <c r="AA62" i="35"/>
  <c r="Z62" i="35"/>
  <c r="Y62" i="35"/>
  <c r="X62" i="35"/>
  <c r="E61" i="35" s="1"/>
  <c r="E4" i="31" s="1"/>
  <c r="V62" i="35"/>
  <c r="AD61" i="35"/>
  <c r="AB61" i="35"/>
  <c r="AA61" i="35"/>
  <c r="Z61" i="35"/>
  <c r="Y61" i="35"/>
  <c r="X61" i="35"/>
  <c r="D61" i="35" s="1"/>
  <c r="D4" i="31" s="1"/>
  <c r="V61" i="35"/>
  <c r="AD60" i="35"/>
  <c r="C67" i="35" s="1"/>
  <c r="C10" i="31" s="1"/>
  <c r="AB60" i="35"/>
  <c r="AA60" i="35"/>
  <c r="Z60" i="35"/>
  <c r="Y60" i="35"/>
  <c r="X60" i="35"/>
  <c r="C61" i="35" s="1"/>
  <c r="C4" i="31" s="1"/>
  <c r="V60" i="35"/>
  <c r="AD59" i="35"/>
  <c r="B67" i="35" s="1"/>
  <c r="B10" i="31" s="1"/>
  <c r="AB59" i="35"/>
  <c r="AA59" i="35"/>
  <c r="Z59" i="35"/>
  <c r="Y59" i="35"/>
  <c r="X59" i="35"/>
  <c r="B61" i="35" s="1"/>
  <c r="B4" i="31" s="1"/>
  <c r="V59" i="35"/>
  <c r="F68" i="35" s="1"/>
  <c r="F11" i="31" s="1"/>
  <c r="B63" i="35"/>
  <c r="B6" i="31" s="1"/>
  <c r="B62" i="35"/>
  <c r="B5" i="31" s="1"/>
  <c r="AD50" i="35"/>
  <c r="AB50" i="35"/>
  <c r="AA50" i="35"/>
  <c r="F51" i="35" s="1"/>
  <c r="F7" i="30" s="1"/>
  <c r="Z50" i="35"/>
  <c r="F50" i="35" s="1"/>
  <c r="F6" i="30" s="1"/>
  <c r="Y50" i="35"/>
  <c r="F49" i="35" s="1"/>
  <c r="F5" i="30" s="1"/>
  <c r="X50" i="35"/>
  <c r="V50" i="35"/>
  <c r="AD49" i="35"/>
  <c r="AB49" i="35"/>
  <c r="AA49" i="35"/>
  <c r="E51" i="35" s="1"/>
  <c r="E7" i="30" s="1"/>
  <c r="Z49" i="35"/>
  <c r="E50" i="35" s="1"/>
  <c r="E6" i="30" s="1"/>
  <c r="Y49" i="35"/>
  <c r="E49" i="35" s="1"/>
  <c r="E5" i="30" s="1"/>
  <c r="X49" i="35"/>
  <c r="V49" i="35"/>
  <c r="AD48" i="35"/>
  <c r="AB48" i="35"/>
  <c r="AA48" i="35"/>
  <c r="D51" i="35" s="1"/>
  <c r="D7" i="30" s="1"/>
  <c r="Z48" i="35"/>
  <c r="D50" i="35" s="1"/>
  <c r="D6" i="30" s="1"/>
  <c r="Y48" i="35"/>
  <c r="D49" i="35" s="1"/>
  <c r="D5" i="30" s="1"/>
  <c r="X48" i="35"/>
  <c r="V48" i="35"/>
  <c r="AD47" i="35"/>
  <c r="AB47" i="35"/>
  <c r="AA47" i="35"/>
  <c r="C51" i="35" s="1"/>
  <c r="C7" i="30" s="1"/>
  <c r="Z47" i="35"/>
  <c r="C50" i="35" s="1"/>
  <c r="C6" i="30" s="1"/>
  <c r="Y47" i="35"/>
  <c r="C49" i="35" s="1"/>
  <c r="C5" i="30" s="1"/>
  <c r="X47" i="35"/>
  <c r="V47" i="35"/>
  <c r="AD46" i="35"/>
  <c r="AB46" i="35"/>
  <c r="AA46" i="35"/>
  <c r="B51" i="35" s="1"/>
  <c r="B7" i="30" s="1"/>
  <c r="Z46" i="35"/>
  <c r="B50" i="35" s="1"/>
  <c r="B6" i="30" s="1"/>
  <c r="Y46" i="35"/>
  <c r="B49" i="35" s="1"/>
  <c r="B5" i="30" s="1"/>
  <c r="X46" i="35"/>
  <c r="B48" i="35" s="1"/>
  <c r="B4" i="30" s="1"/>
  <c r="V46" i="35"/>
  <c r="B53" i="35"/>
  <c r="B9" i="30" s="1"/>
  <c r="B52" i="35"/>
  <c r="B8" i="30" s="1"/>
  <c r="J41" i="35"/>
  <c r="I41" i="35"/>
  <c r="H41" i="35" s="1"/>
  <c r="G41" i="35"/>
  <c r="J40" i="35"/>
  <c r="I40" i="35"/>
  <c r="H40" i="35"/>
  <c r="G40" i="35"/>
  <c r="J39" i="35"/>
  <c r="I39" i="35"/>
  <c r="H39" i="35" s="1"/>
  <c r="G39" i="35"/>
  <c r="J38" i="35"/>
  <c r="J42" i="35" s="1"/>
  <c r="I38" i="35"/>
  <c r="H38" i="35"/>
  <c r="G38" i="35"/>
  <c r="G42" i="35" s="1"/>
  <c r="I37" i="35"/>
  <c r="I42" i="35" s="1"/>
  <c r="G37" i="35"/>
  <c r="B4" i="35"/>
  <c r="D34" i="34"/>
  <c r="C34" i="34"/>
  <c r="B34" i="34"/>
  <c r="D19" i="34"/>
  <c r="C19" i="34"/>
  <c r="B19" i="34"/>
  <c r="G8" i="18"/>
  <c r="G4" i="18"/>
  <c r="D4" i="34"/>
  <c r="C4" i="34"/>
  <c r="B4" i="34"/>
  <c r="B22" i="32"/>
  <c r="B21" i="32"/>
  <c r="D18" i="32"/>
  <c r="D17" i="32"/>
  <c r="B11" i="32"/>
  <c r="D11" i="32" s="1"/>
  <c r="B10" i="32"/>
  <c r="D10" i="32" s="1"/>
  <c r="B9" i="32"/>
  <c r="E7" i="32"/>
  <c r="B7" i="32" s="1"/>
  <c r="D7" i="32" s="1"/>
  <c r="E6" i="32"/>
  <c r="B6" i="32"/>
  <c r="D6" i="32" s="1"/>
  <c r="B5" i="32"/>
  <c r="E5" i="32" s="1"/>
  <c r="B24" i="1"/>
  <c r="B5" i="18" l="1"/>
  <c r="E7" i="18"/>
  <c r="C6" i="18"/>
  <c r="B9" i="18"/>
  <c r="D7" i="18"/>
  <c r="B6" i="18"/>
  <c r="G9" i="18"/>
  <c r="C7" i="18"/>
  <c r="G5" i="18"/>
  <c r="B7" i="18"/>
  <c r="F5" i="18"/>
  <c r="G10" i="18"/>
  <c r="G6" i="18"/>
  <c r="E5" i="18"/>
  <c r="G2" i="18"/>
  <c r="B8" i="18"/>
  <c r="F6" i="18"/>
  <c r="D5" i="18"/>
  <c r="B4" i="18"/>
  <c r="G11" i="18"/>
  <c r="G7" i="18"/>
  <c r="E6" i="18"/>
  <c r="C5" i="18"/>
  <c r="G3" i="18"/>
  <c r="F7" i="18"/>
  <c r="D6" i="18"/>
  <c r="F59" i="35"/>
  <c r="F2" i="31" s="1"/>
  <c r="E59" i="35"/>
  <c r="E2" i="31" s="1"/>
  <c r="D59" i="35"/>
  <c r="D2" i="31" s="1"/>
  <c r="C59" i="35"/>
  <c r="C2" i="31" s="1"/>
  <c r="H42" i="35"/>
  <c r="H37" i="35"/>
  <c r="C52" i="35"/>
  <c r="C8" i="30" s="1"/>
  <c r="D52" i="35"/>
  <c r="D8" i="30" s="1"/>
  <c r="E52" i="35"/>
  <c r="E8" i="30" s="1"/>
  <c r="F52" i="35"/>
  <c r="C62" i="35"/>
  <c r="C5" i="31" s="1"/>
  <c r="D62" i="35"/>
  <c r="D5" i="31" s="1"/>
  <c r="E62" i="35"/>
  <c r="E5" i="31" s="1"/>
  <c r="F62" i="35"/>
  <c r="F5" i="31" s="1"/>
  <c r="C53" i="35"/>
  <c r="C9" i="30" s="1"/>
  <c r="D53" i="35"/>
  <c r="D9" i="30" s="1"/>
  <c r="E53" i="35"/>
  <c r="E9" i="30" s="1"/>
  <c r="F53" i="35"/>
  <c r="F9" i="30" s="1"/>
  <c r="C63" i="35"/>
  <c r="C6" i="31" s="1"/>
  <c r="D63" i="35"/>
  <c r="D6" i="31" s="1"/>
  <c r="E63" i="35"/>
  <c r="E6" i="31" s="1"/>
  <c r="F63" i="35"/>
  <c r="F6" i="31" s="1"/>
  <c r="B54" i="35"/>
  <c r="C54" i="35"/>
  <c r="D54" i="35"/>
  <c r="D10" i="30" s="1"/>
  <c r="E54" i="35"/>
  <c r="E10" i="30" s="1"/>
  <c r="F54" i="35"/>
  <c r="F10" i="30" s="1"/>
  <c r="B64" i="35"/>
  <c r="B7" i="31" s="1"/>
  <c r="C64" i="35"/>
  <c r="C7" i="31" s="1"/>
  <c r="D64" i="35"/>
  <c r="D7" i="31" s="1"/>
  <c r="E64" i="35"/>
  <c r="E7" i="31" s="1"/>
  <c r="F64" i="35"/>
  <c r="F7" i="31" s="1"/>
  <c r="B47" i="35"/>
  <c r="B3" i="30" s="1"/>
  <c r="B55" i="35"/>
  <c r="B11" i="30" s="1"/>
  <c r="C47" i="35"/>
  <c r="C3" i="30" s="1"/>
  <c r="C55" i="35"/>
  <c r="C11" i="30" s="1"/>
  <c r="D47" i="35"/>
  <c r="D55" i="35"/>
  <c r="E47" i="35"/>
  <c r="E55" i="35"/>
  <c r="F47" i="35"/>
  <c r="F3" i="30" s="1"/>
  <c r="F55" i="35"/>
  <c r="F11" i="30" s="1"/>
  <c r="B65" i="35"/>
  <c r="B8" i="31" s="1"/>
  <c r="C65" i="35"/>
  <c r="C8" i="31" s="1"/>
  <c r="D65" i="35"/>
  <c r="D8" i="31" s="1"/>
  <c r="E65" i="35"/>
  <c r="E8" i="31" s="1"/>
  <c r="F65" i="35"/>
  <c r="F8" i="31" s="1"/>
  <c r="C48" i="35"/>
  <c r="C4" i="30" s="1"/>
  <c r="D48" i="35"/>
  <c r="D4" i="30" s="1"/>
  <c r="E48" i="35"/>
  <c r="E4" i="30" s="1"/>
  <c r="F48" i="35"/>
  <c r="F4" i="30" s="1"/>
  <c r="B66" i="35"/>
  <c r="B9" i="31" s="1"/>
  <c r="C66" i="35"/>
  <c r="C9" i="31" s="1"/>
  <c r="D66" i="35"/>
  <c r="D9" i="31" s="1"/>
  <c r="E66" i="35"/>
  <c r="E9" i="31" s="1"/>
  <c r="F66" i="35"/>
  <c r="F9" i="31" s="1"/>
  <c r="D67" i="35"/>
  <c r="D10" i="31" s="1"/>
  <c r="E67" i="35"/>
  <c r="E10" i="31" s="1"/>
  <c r="F67" i="35"/>
  <c r="F10" i="31" s="1"/>
  <c r="B60" i="35"/>
  <c r="B3" i="31" s="1"/>
  <c r="B68" i="35"/>
  <c r="B11" i="31" s="1"/>
  <c r="C60" i="35"/>
  <c r="C3" i="31" s="1"/>
  <c r="C68" i="35"/>
  <c r="C11" i="31" s="1"/>
  <c r="D60" i="35"/>
  <c r="D3" i="31" s="1"/>
  <c r="D68" i="35"/>
  <c r="D11" i="31" s="1"/>
  <c r="E60" i="35"/>
  <c r="E3" i="31" s="1"/>
  <c r="E68" i="35"/>
  <c r="E11" i="31" s="1"/>
  <c r="F60" i="35"/>
  <c r="F3" i="31" s="1"/>
  <c r="E8" i="18" l="1"/>
  <c r="D8" i="18"/>
  <c r="F9" i="18"/>
  <c r="F11" i="18"/>
  <c r="B11" i="18"/>
  <c r="D9" i="18"/>
  <c r="C8" i="18"/>
  <c r="E10" i="18"/>
  <c r="F10" i="18"/>
  <c r="D3" i="30"/>
  <c r="D3" i="18"/>
  <c r="C11" i="18"/>
  <c r="D11" i="30"/>
  <c r="D11" i="18"/>
  <c r="E9" i="18"/>
  <c r="F4" i="18"/>
  <c r="D10" i="18"/>
  <c r="F8" i="30"/>
  <c r="F8" i="18"/>
  <c r="B3" i="18"/>
  <c r="C3" i="18"/>
  <c r="D4" i="18"/>
  <c r="C10" i="30"/>
  <c r="C10" i="18"/>
  <c r="C4" i="18"/>
  <c r="F3" i="18"/>
  <c r="E4" i="18"/>
  <c r="E11" i="30"/>
  <c r="E11" i="18"/>
  <c r="E3" i="30"/>
  <c r="E3" i="18"/>
  <c r="B10" i="30"/>
  <c r="B10" i="18"/>
  <c r="C9" i="18"/>
  <c r="S52" i="35"/>
  <c r="S51" i="35"/>
  <c r="C46" i="35"/>
  <c r="S55" i="35"/>
  <c r="B59" i="35"/>
  <c r="S56" i="35"/>
  <c r="F46" i="35"/>
  <c r="B46" i="35"/>
  <c r="S46" i="35"/>
  <c r="S48" i="35"/>
  <c r="D46" i="35"/>
  <c r="S53" i="35"/>
  <c r="E46" i="35"/>
  <c r="B73" i="35" l="1"/>
  <c r="B2" i="31"/>
  <c r="S47" i="35"/>
  <c r="S49" i="35"/>
  <c r="S50" i="35"/>
  <c r="S54" i="35"/>
  <c r="B74" i="35"/>
  <c r="C2" i="30"/>
  <c r="C2" i="18"/>
  <c r="B76" i="35"/>
  <c r="F2" i="30"/>
  <c r="F2" i="18"/>
  <c r="B75" i="35"/>
  <c r="D2" i="30"/>
  <c r="D2" i="18"/>
  <c r="B77" i="35"/>
  <c r="E2" i="30"/>
  <c r="E2" i="18"/>
  <c r="B2" i="30"/>
  <c r="B2" i="18"/>
  <c r="B78" i="35" l="1"/>
</calcChain>
</file>

<file path=xl/sharedStrings.xml><?xml version="1.0" encoding="utf-8"?>
<sst xmlns="http://schemas.openxmlformats.org/spreadsheetml/2006/main" count="564" uniqueCount="180">
  <si>
    <t>Sources:</t>
  </si>
  <si>
    <t/>
  </si>
  <si>
    <t>Year</t>
  </si>
  <si>
    <t>electricity (BTU)</t>
  </si>
  <si>
    <t>coal (BTU)</t>
  </si>
  <si>
    <t>natural gas (BTU)</t>
  </si>
  <si>
    <t>petroleum diesel (BTU)</t>
  </si>
  <si>
    <t>heat (BTU)</t>
  </si>
  <si>
    <t>Notes:</t>
  </si>
  <si>
    <t>Wood</t>
  </si>
  <si>
    <t>Urban vs. Rural Residential Households</t>
  </si>
  <si>
    <t>biomass (BTU)</t>
  </si>
  <si>
    <t>Electricity</t>
  </si>
  <si>
    <t>Solar</t>
  </si>
  <si>
    <t>kerosene (BTU)</t>
  </si>
  <si>
    <t>heavy or residual fuel oil (BTU)</t>
  </si>
  <si>
    <t>LPG propane or butane (BTU)</t>
  </si>
  <si>
    <t>hydrogen (BTU)</t>
  </si>
  <si>
    <t>heating</t>
  </si>
  <si>
    <t>cooling &amp; ventilation</t>
  </si>
  <si>
    <t>lighting</t>
  </si>
  <si>
    <t>appliances</t>
  </si>
  <si>
    <t>other</t>
  </si>
  <si>
    <t>The "Start Year" is the year before the first simulated year.</t>
  </si>
  <si>
    <t>This variable is based on bldgs/BCEU and uses the same data sources.</t>
  </si>
  <si>
    <t>We separate the start year values into their own variable so that</t>
  </si>
  <si>
    <t>we do not need to access data from a year outside of the model's</t>
  </si>
  <si>
    <t>run range from BCEU, which helps people avoid introducing</t>
  </si>
  <si>
    <t>bugs when they update model data.</t>
  </si>
  <si>
    <t>The start year can be updated using the following field:</t>
  </si>
  <si>
    <t>envelope</t>
  </si>
  <si>
    <t>Energy consumption (residential, commercial &amp; public)</t>
  </si>
  <si>
    <t>Energy Ministry (SENER)</t>
  </si>
  <si>
    <t>Energy System Information (SIE)</t>
  </si>
  <si>
    <t>http://sie.energia.gob.mx</t>
  </si>
  <si>
    <t>Balance Nacional de Energía: Consumo de energía en los sectores residencial, comercial y público</t>
  </si>
  <si>
    <t>National Institute of Statistic and Geography</t>
  </si>
  <si>
    <t>National Household Survey</t>
  </si>
  <si>
    <t>http://www.inegi.org.mx/saladeprensa/boletines/2016/especiales/especiales2016_06_05.pdf</t>
  </si>
  <si>
    <t>3rd paragraph</t>
  </si>
  <si>
    <t>% of houses with components</t>
  </si>
  <si>
    <t>National Commission for the Efficient Use of Energy (CONUEE)</t>
  </si>
  <si>
    <t>Energy Efficiency Indicators Data Base (BIEE)</t>
  </si>
  <si>
    <t>http://www.biee-conuee.enerdata.net/site/index.php</t>
  </si>
  <si>
    <t>Residencial&gt;Tasa de equipamiento</t>
  </si>
  <si>
    <t>BTU/PJ</t>
  </si>
  <si>
    <t>Source: SENER- SIE</t>
  </si>
  <si>
    <t>https://sie.energia.gob.mx/docs/cat_unidades_es.pdf</t>
  </si>
  <si>
    <t>SYCEU Start Year Components Energy Use</t>
  </si>
  <si>
    <t>Demographics</t>
  </si>
  <si>
    <t>National household survey 2020</t>
  </si>
  <si>
    <t>%</t>
  </si>
  <si>
    <t xml:space="preserve">Total population </t>
  </si>
  <si>
    <t>millions</t>
  </si>
  <si>
    <t>pop</t>
  </si>
  <si>
    <t>Urban population</t>
  </si>
  <si>
    <t>Living in cities over 5,000 people</t>
  </si>
  <si>
    <t>Rural population</t>
  </si>
  <si>
    <t>Living in cities under 5,000 people</t>
  </si>
  <si>
    <t>No. of households</t>
  </si>
  <si>
    <t>households</t>
  </si>
  <si>
    <t>Urban households</t>
  </si>
  <si>
    <t>Rural households</t>
  </si>
  <si>
    <t>National household survey 2015</t>
  </si>
  <si>
    <t>INEGI. Censo de Población y Vivienda 2020. Tabulados del Cuestionario Básico</t>
  </si>
  <si>
    <t>Índice</t>
  </si>
  <si>
    <t>Fecha de elaboración: 25/01/2021</t>
  </si>
  <si>
    <t>Localidades y población total por entidad federativa según tamaño de localidad</t>
  </si>
  <si>
    <t>Población 1</t>
  </si>
  <si>
    <t>Entidad federativa</t>
  </si>
  <si>
    <t>Localidades/Población</t>
  </si>
  <si>
    <r>
      <t>Total de localidades y población</t>
    </r>
    <r>
      <rPr>
        <b/>
        <vertAlign val="superscript"/>
        <sz val="7"/>
        <color indexed="9"/>
        <rFont val="Arial Narrow"/>
        <family val="2"/>
      </rPr>
      <t>1</t>
    </r>
  </si>
  <si>
    <t>Tamaño de localidad</t>
  </si>
  <si>
    <t>1-249 habitantes</t>
  </si>
  <si>
    <t>250-499 habitantes</t>
  </si>
  <si>
    <t>500-999 habitantes</t>
  </si>
  <si>
    <t>1 000-2 499 habitantes</t>
  </si>
  <si>
    <t>2 500-4 999 habitantes</t>
  </si>
  <si>
    <t>5 000-9 999 habitantes</t>
  </si>
  <si>
    <t>10 000-14 999 habitantes</t>
  </si>
  <si>
    <t>15 000-29 999 habitantes</t>
  </si>
  <si>
    <t>30 000-49 999 habitantes</t>
  </si>
  <si>
    <t>50 000-99 999 habitantes</t>
  </si>
  <si>
    <t>100 000-249 999 habitantes</t>
  </si>
  <si>
    <t>250 000-499 999 habitantes</t>
  </si>
  <si>
    <t>500 000-999 999 habitantes</t>
  </si>
  <si>
    <t>1 000 000 y más habitantes</t>
  </si>
  <si>
    <t>Estados Unidos Mexicanos</t>
  </si>
  <si>
    <t>Localidad</t>
  </si>
  <si>
    <t>Población</t>
  </si>
  <si>
    <t>09 Ciudad de México</t>
  </si>
  <si>
    <r>
      <t>1</t>
    </r>
    <r>
      <rPr>
        <sz val="8"/>
        <color indexed="8"/>
        <rFont val="Arial Narrow"/>
        <family val="2"/>
      </rPr>
      <t> Incluye una estimación de población de 6 337 751 personas que corresponden a 1 588 422 viviendas sin información de ocupantes y menores omitidos.</t>
    </r>
  </si>
  <si>
    <t>Viviendas habitadas y ocupantes por tamaño de localidad, tipo y clase de vivienda según sexo de los ocupantes</t>
  </si>
  <si>
    <t>Vivienda 1</t>
  </si>
  <si>
    <t>Tipo de vivienda</t>
  </si>
  <si>
    <t>Clase de vivienda</t>
  </si>
  <si>
    <t>Viviendas habitadas</t>
  </si>
  <si>
    <r>
      <t>Ocupantes</t>
    </r>
    <r>
      <rPr>
        <b/>
        <vertAlign val="superscript"/>
        <sz val="7"/>
        <color indexed="9"/>
        <rFont val="Arial Narrow"/>
        <family val="2"/>
      </rPr>
      <t>1</t>
    </r>
  </si>
  <si>
    <t>Total</t>
  </si>
  <si>
    <t>Hombres</t>
  </si>
  <si>
    <t>Mujeres</t>
  </si>
  <si>
    <t>Vivienda colectiva</t>
  </si>
  <si>
    <t>Vivienda particular</t>
  </si>
  <si>
    <t>Nota: Incluye una estimación de 6 337 751 personas que corresponden a 1 588 422 viviendas sin información de ocupantes y menores omitidos.</t>
  </si>
  <si>
    <r>
      <t>1</t>
    </r>
    <r>
      <rPr>
        <sz val="8"/>
        <color indexed="8"/>
        <rFont val="Arial Narrow"/>
        <family val="2"/>
      </rPr>
      <t> Excluye a la población sin vivienda, así como al personal del Servicio Exterior Mexicano y a sus familiares.</t>
    </r>
  </si>
  <si>
    <t>Urban residential</t>
  </si>
  <si>
    <t>BNE2019</t>
  </si>
  <si>
    <t>Rural residential</t>
  </si>
  <si>
    <t>Commercial</t>
  </si>
  <si>
    <t>ENERGIA PRIMARIA</t>
  </si>
  <si>
    <t>ENERGIA SECUNDARIA</t>
  </si>
  <si>
    <t>LPG</t>
  </si>
  <si>
    <t>Kerosene</t>
  </si>
  <si>
    <t>Diesel and gasoil</t>
  </si>
  <si>
    <t>Natural gas (dry)</t>
  </si>
  <si>
    <t>Total secondary energy</t>
  </si>
  <si>
    <t>Energía solar</t>
  </si>
  <si>
    <t>Leña</t>
  </si>
  <si>
    <t>Gas LP</t>
  </si>
  <si>
    <t>Querosenos</t>
  </si>
  <si>
    <t>Diesel</t>
  </si>
  <si>
    <t>Gas seco</t>
  </si>
  <si>
    <t>Electricidad</t>
  </si>
  <si>
    <t>Total de energía primaria</t>
  </si>
  <si>
    <t>Total de energía secundaria</t>
  </si>
  <si>
    <t>Residencial, comercial y público</t>
  </si>
  <si>
    <t>Residencial [2]</t>
  </si>
  <si>
    <t>Calefacción</t>
  </si>
  <si>
    <t>Agua caliente</t>
  </si>
  <si>
    <t>Cocción</t>
  </si>
  <si>
    <t>Calor sub-total</t>
  </si>
  <si>
    <t>Iluminación</t>
  </si>
  <si>
    <t>Electrodomésticos sub-total</t>
  </si>
  <si>
    <t>TV</t>
  </si>
  <si>
    <t>Refrigerador</t>
  </si>
  <si>
    <t>Lavadora</t>
  </si>
  <si>
    <t>Aire acondicionado</t>
  </si>
  <si>
    <t>Otro</t>
  </si>
  <si>
    <t>Comercial [1]</t>
  </si>
  <si>
    <t>Cómputo</t>
  </si>
  <si>
    <t>Refrigeración</t>
  </si>
  <si>
    <t>Bombeo</t>
  </si>
  <si>
    <t>Otros</t>
  </si>
  <si>
    <t>Público y Servicios [1]</t>
  </si>
  <si>
    <t>Fuente: Balance Nacional de Energía, SENER 2010.</t>
  </si>
  <si>
    <t>Component split</t>
  </si>
  <si>
    <t>Energía</t>
  </si>
  <si>
    <t>Urban res</t>
  </si>
  <si>
    <t>Rural res</t>
  </si>
  <si>
    <t>Residencial</t>
  </si>
  <si>
    <t>Com+Pub</t>
  </si>
  <si>
    <t>Comercial</t>
  </si>
  <si>
    <t>Publico</t>
  </si>
  <si>
    <t>Heating</t>
  </si>
  <si>
    <t>Cooling</t>
  </si>
  <si>
    <t>Lighting</t>
  </si>
  <si>
    <t>Appliances</t>
  </si>
  <si>
    <t>Other</t>
  </si>
  <si>
    <t>Fuel split by component</t>
  </si>
  <si>
    <t>H</t>
  </si>
  <si>
    <t>cero</t>
  </si>
  <si>
    <t>G</t>
  </si>
  <si>
    <t>F</t>
  </si>
  <si>
    <t>B</t>
  </si>
  <si>
    <t>C</t>
  </si>
  <si>
    <t>E</t>
  </si>
  <si>
    <t>D</t>
  </si>
  <si>
    <t>Urban Res y Rural Res</t>
  </si>
  <si>
    <t>RESIDENTIAL</t>
  </si>
  <si>
    <t>COMMERCIAL</t>
  </si>
  <si>
    <t xml:space="preserve">residential </t>
  </si>
  <si>
    <t>electricity</t>
  </si>
  <si>
    <t>cooling</t>
  </si>
  <si>
    <t xml:space="preserve">    Energía solar</t>
  </si>
  <si>
    <t xml:space="preserve">    Leña</t>
  </si>
  <si>
    <t xml:space="preserve">    Total de petrolíferos</t>
  </si>
  <si>
    <t xml:space="preserve">        Gas licuado</t>
  </si>
  <si>
    <t xml:space="preserve">        Querosenos</t>
  </si>
  <si>
    <t xml:space="preserve">    Gas seco</t>
  </si>
  <si>
    <t xml:space="preserve">    Electricidad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</si>
</sst>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E+00"/>
    <numFmt numFmtId="165" formatCode="###\ ###\ ###\ ##0"/>
    <numFmt numFmtId="166" formatCode="_(* #,##0_);_(* \(#,##0\);_(* &quot;-&quot;??_);_(@_)"/>
    <numFmt numFmtId="167" formatCode="_-* #,##0.00_-;\-* #,##0.00_-;_-* &quot;-&quot;??_-;_-@_-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3361"/>
      <name val="Arial"/>
      <family val="2"/>
    </font>
    <font>
      <sz val="12"/>
      <color rgb="FF000000"/>
      <name val="Arial Narrow"/>
      <family val="2"/>
    </font>
    <font>
      <u/>
      <sz val="11"/>
      <color theme="10"/>
      <name val="Arial"/>
      <family val="2"/>
    </font>
    <font>
      <sz val="10"/>
      <color rgb="FF003361"/>
      <name val="Arial"/>
      <family val="2"/>
    </font>
    <font>
      <b/>
      <sz val="10"/>
      <color rgb="FF000000"/>
      <name val="Arial Narrow"/>
      <family val="2"/>
    </font>
    <font>
      <sz val="8"/>
      <color rgb="FF000000"/>
      <name val="Arial Narrow"/>
      <family val="2"/>
    </font>
    <font>
      <b/>
      <sz val="7"/>
      <color rgb="FFFFFFFF"/>
      <name val="Arial Narrow"/>
      <family val="2"/>
    </font>
    <font>
      <b/>
      <vertAlign val="superscript"/>
      <sz val="7"/>
      <color indexed="9"/>
      <name val="Arial Narrow"/>
      <family val="2"/>
    </font>
    <font>
      <b/>
      <sz val="7"/>
      <color rgb="FF000000"/>
      <name val="Arial Narrow"/>
      <family val="2"/>
    </font>
    <font>
      <sz val="7"/>
      <color rgb="FF000000"/>
      <name val="Arial Narrow"/>
      <family val="2"/>
    </font>
    <font>
      <vertAlign val="superscript"/>
      <sz val="8"/>
      <color rgb="FF000000"/>
      <name val="Arial Narrow"/>
      <family val="2"/>
    </font>
    <font>
      <sz val="8"/>
      <color indexed="8"/>
      <name val="Arial Narrow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8"/>
      <color rgb="FF000000"/>
      <name val="Arial"/>
      <family val="2"/>
    </font>
    <font>
      <sz val="7.5"/>
      <name val="Arial"/>
      <family val="2"/>
    </font>
    <font>
      <sz val="8"/>
      <color rgb="FFFF0000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6" fillId="0" borderId="0" applyNumberFormat="0" applyFill="0" applyBorder="0" applyAlignment="0" applyProtection="0"/>
    <xf numFmtId="0" fontId="8" fillId="0" borderId="0"/>
    <xf numFmtId="0" fontId="8" fillId="0" borderId="8" applyNumberFormat="0" applyProtection="0">
      <alignment wrapText="1"/>
    </xf>
    <xf numFmtId="0" fontId="9" fillId="0" borderId="6" applyNumberFormat="0" applyProtection="0">
      <alignment wrapText="1"/>
    </xf>
    <xf numFmtId="0" fontId="8" fillId="0" borderId="7" applyNumberFormat="0" applyFont="0" applyProtection="0">
      <alignment wrapText="1"/>
    </xf>
    <xf numFmtId="0" fontId="9" fillId="0" borderId="5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9" fontId="12" fillId="0" borderId="0" applyFont="0" applyFill="0" applyBorder="0" applyAlignment="0" applyProtection="0"/>
    <xf numFmtId="0" fontId="4" fillId="0" borderId="9" applyNumberFormat="0" applyProtection="0">
      <alignment horizontal="left" wrapText="1"/>
    </xf>
    <xf numFmtId="43" fontId="12" fillId="0" borderId="0" applyFont="0" applyFill="0" applyBorder="0" applyAlignment="0" applyProtection="0"/>
    <xf numFmtId="0" fontId="1" fillId="0" borderId="0"/>
    <xf numFmtId="167" fontId="12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6" fillId="0" borderId="0" xfId="7"/>
    <xf numFmtId="0" fontId="0" fillId="0" borderId="0" xfId="0" applyFont="1"/>
    <xf numFmtId="4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right"/>
    </xf>
    <xf numFmtId="0" fontId="0" fillId="5" borderId="10" xfId="0" applyFont="1" applyFill="1" applyBorder="1"/>
    <xf numFmtId="0" fontId="0" fillId="4" borderId="0" xfId="0" applyNumberFormat="1" applyFill="1"/>
    <xf numFmtId="0" fontId="0" fillId="3" borderId="10" xfId="0" applyFill="1" applyBorder="1"/>
    <xf numFmtId="43" fontId="0" fillId="0" borderId="0" xfId="17" applyFont="1"/>
    <xf numFmtId="9" fontId="0" fillId="0" borderId="0" xfId="15" applyFont="1"/>
    <xf numFmtId="165" fontId="0" fillId="0" borderId="0" xfId="0" applyNumberFormat="1"/>
    <xf numFmtId="2" fontId="0" fillId="0" borderId="0" xfId="0" applyNumberFormat="1"/>
    <xf numFmtId="0" fontId="14" fillId="6" borderId="0" xfId="0" applyFont="1" applyFill="1" applyAlignment="1">
      <alignment horizontal="left"/>
    </xf>
    <xf numFmtId="0" fontId="15" fillId="6" borderId="0" xfId="0" applyFont="1" applyFill="1" applyAlignment="1">
      <alignment horizontal="center"/>
    </xf>
    <xf numFmtId="0" fontId="16" fillId="6" borderId="0" xfId="7" applyFont="1" applyFill="1" applyAlignment="1" applyProtection="1">
      <alignment horizontal="right" vertical="center"/>
    </xf>
    <xf numFmtId="0" fontId="17" fillId="6" borderId="0" xfId="0" applyFont="1" applyFill="1" applyAlignment="1">
      <alignment horizontal="left"/>
    </xf>
    <xf numFmtId="0" fontId="19" fillId="6" borderId="0" xfId="0" applyFont="1" applyFill="1" applyAlignment="1">
      <alignment horizontal="right" vertical="top"/>
    </xf>
    <xf numFmtId="0" fontId="20" fillId="7" borderId="11" xfId="0" applyFont="1" applyFill="1" applyBorder="1" applyAlignment="1">
      <alignment horizontal="center" vertical="center" wrapText="1"/>
    </xf>
    <xf numFmtId="0" fontId="20" fillId="8" borderId="0" xfId="0" applyFont="1" applyFill="1" applyAlignment="1">
      <alignment horizontal="center" vertical="center" wrapText="1"/>
    </xf>
    <xf numFmtId="0" fontId="22" fillId="6" borderId="0" xfId="0" applyFont="1" applyFill="1" applyAlignment="1">
      <alignment horizontal="left" vertical="center" wrapText="1"/>
    </xf>
    <xf numFmtId="165" fontId="22" fillId="6" borderId="0" xfId="0" applyNumberFormat="1" applyFont="1" applyFill="1" applyAlignment="1">
      <alignment horizontal="right" vertical="center" wrapText="1"/>
    </xf>
    <xf numFmtId="0" fontId="23" fillId="6" borderId="0" xfId="0" applyFont="1" applyFill="1" applyAlignment="1">
      <alignment horizontal="left" vertical="center" wrapText="1"/>
    </xf>
    <xf numFmtId="165" fontId="23" fillId="6" borderId="0" xfId="0" applyNumberFormat="1" applyFont="1" applyFill="1" applyAlignment="1">
      <alignment horizontal="right" vertical="center" wrapText="1"/>
    </xf>
    <xf numFmtId="0" fontId="22" fillId="9" borderId="0" xfId="0" applyFont="1" applyFill="1" applyAlignment="1">
      <alignment horizontal="left" vertical="center" wrapText="1"/>
    </xf>
    <xf numFmtId="165" fontId="22" fillId="9" borderId="0" xfId="0" applyNumberFormat="1" applyFont="1" applyFill="1" applyAlignment="1">
      <alignment horizontal="right" vertical="center" wrapText="1"/>
    </xf>
    <xf numFmtId="0" fontId="23" fillId="9" borderId="0" xfId="0" applyFont="1" applyFill="1" applyAlignment="1">
      <alignment horizontal="left" vertical="center" wrapText="1"/>
    </xf>
    <xf numFmtId="165" fontId="23" fillId="9" borderId="0" xfId="0" applyNumberFormat="1" applyFont="1" applyFill="1" applyAlignment="1">
      <alignment horizontal="right" vertical="center" wrapText="1"/>
    </xf>
    <xf numFmtId="0" fontId="24" fillId="6" borderId="0" xfId="0" applyFont="1" applyFill="1" applyAlignment="1">
      <alignment horizontal="left"/>
    </xf>
    <xf numFmtId="0" fontId="15" fillId="6" borderId="0" xfId="0" applyFont="1" applyFill="1" applyAlignment="1" applyProtection="1">
      <alignment horizontal="center"/>
      <protection locked="0"/>
    </xf>
    <xf numFmtId="0" fontId="19" fillId="6" borderId="0" xfId="0" applyFont="1" applyFill="1" applyAlignment="1">
      <alignment horizontal="left"/>
    </xf>
    <xf numFmtId="0" fontId="1" fillId="0" borderId="0" xfId="18"/>
    <xf numFmtId="166" fontId="13" fillId="10" borderId="0" xfId="17" applyNumberFormat="1" applyFont="1" applyFill="1"/>
    <xf numFmtId="0" fontId="26" fillId="0" borderId="0" xfId="18" applyFont="1"/>
    <xf numFmtId="0" fontId="26" fillId="10" borderId="0" xfId="18" applyFont="1" applyFill="1"/>
    <xf numFmtId="166" fontId="27" fillId="10" borderId="0" xfId="17" applyNumberFormat="1" applyFont="1" applyFill="1"/>
    <xf numFmtId="166" fontId="28" fillId="10" borderId="0" xfId="17" applyNumberFormat="1" applyFont="1" applyFill="1"/>
    <xf numFmtId="166" fontId="1" fillId="10" borderId="0" xfId="17" applyNumberFormat="1" applyFont="1" applyFill="1"/>
    <xf numFmtId="166" fontId="1" fillId="0" borderId="0" xfId="17" applyNumberFormat="1" applyFont="1"/>
    <xf numFmtId="164" fontId="27" fillId="0" borderId="0" xfId="18" applyNumberFormat="1" applyFont="1"/>
    <xf numFmtId="43" fontId="1" fillId="0" borderId="0" xfId="17" applyFont="1"/>
    <xf numFmtId="0" fontId="27" fillId="0" borderId="0" xfId="18" applyFont="1"/>
    <xf numFmtId="0" fontId="13" fillId="0" borderId="0" xfId="0" applyFont="1"/>
    <xf numFmtId="0" fontId="29" fillId="0" borderId="0" xfId="0" applyFont="1" applyAlignment="1">
      <alignment wrapText="1"/>
    </xf>
    <xf numFmtId="167" fontId="10" fillId="4" borderId="0" xfId="19" applyFont="1" applyFill="1" applyBorder="1" applyAlignment="1">
      <alignment horizontal="center" vertical="top" wrapText="1"/>
    </xf>
    <xf numFmtId="0" fontId="29" fillId="11" borderId="0" xfId="0" applyFont="1" applyFill="1" applyAlignment="1">
      <alignment horizontal="center" vertical="top" wrapText="1"/>
    </xf>
    <xf numFmtId="167" fontId="10" fillId="11" borderId="0" xfId="19" applyFont="1" applyFill="1" applyBorder="1" applyAlignment="1">
      <alignment horizontal="center" vertical="top" wrapText="1"/>
    </xf>
    <xf numFmtId="167" fontId="10" fillId="12" borderId="0" xfId="19" applyFont="1" applyFill="1" applyBorder="1" applyAlignment="1">
      <alignment horizontal="center" vertical="top" wrapText="1"/>
    </xf>
    <xf numFmtId="0" fontId="30" fillId="11" borderId="0" xfId="0" applyFont="1" applyFill="1"/>
    <xf numFmtId="167" fontId="31" fillId="4" borderId="0" xfId="19" applyFont="1" applyFill="1" applyBorder="1" applyAlignment="1"/>
    <xf numFmtId="167" fontId="32" fillId="13" borderId="12" xfId="0" applyNumberFormat="1" applyFont="1" applyFill="1" applyBorder="1"/>
    <xf numFmtId="167" fontId="31" fillId="12" borderId="0" xfId="19" applyFont="1" applyFill="1" applyBorder="1" applyAlignment="1"/>
    <xf numFmtId="0" fontId="33" fillId="11" borderId="0" xfId="0" applyFont="1" applyFill="1"/>
    <xf numFmtId="167" fontId="33" fillId="14" borderId="0" xfId="19" applyFont="1" applyFill="1"/>
    <xf numFmtId="167" fontId="33" fillId="14" borderId="0" xfId="19" applyFont="1" applyFill="1" applyAlignment="1">
      <alignment horizontal="right"/>
    </xf>
    <xf numFmtId="167" fontId="11" fillId="15" borderId="13" xfId="19" applyFont="1" applyFill="1" applyBorder="1"/>
    <xf numFmtId="0" fontId="33" fillId="11" borderId="0" xfId="0" applyFont="1" applyFill="1" applyAlignment="1">
      <alignment horizontal="right"/>
    </xf>
    <xf numFmtId="167" fontId="33" fillId="16" borderId="0" xfId="19" applyFont="1" applyFill="1"/>
    <xf numFmtId="167" fontId="33" fillId="16" borderId="0" xfId="19" applyFont="1" applyFill="1" applyAlignment="1">
      <alignment horizontal="right"/>
    </xf>
    <xf numFmtId="167" fontId="33" fillId="17" borderId="0" xfId="19" applyFont="1" applyFill="1"/>
    <xf numFmtId="167" fontId="33" fillId="17" borderId="0" xfId="19" applyFont="1" applyFill="1" applyAlignment="1">
      <alignment horizontal="right"/>
    </xf>
    <xf numFmtId="167" fontId="33" fillId="15" borderId="0" xfId="19" applyFont="1" applyFill="1"/>
    <xf numFmtId="167" fontId="33" fillId="15" borderId="0" xfId="19" applyFont="1" applyFill="1" applyAlignment="1">
      <alignment horizontal="right"/>
    </xf>
    <xf numFmtId="167" fontId="34" fillId="16" borderId="0" xfId="19" applyFont="1" applyFill="1" applyAlignment="1">
      <alignment horizontal="right"/>
    </xf>
    <xf numFmtId="43" fontId="0" fillId="0" borderId="0" xfId="0" applyNumberFormat="1"/>
    <xf numFmtId="0" fontId="35" fillId="0" borderId="0" xfId="0" applyFont="1" applyAlignment="1">
      <alignment horizontal="left"/>
    </xf>
    <xf numFmtId="0" fontId="13" fillId="18" borderId="14" xfId="0" applyFont="1" applyFill="1" applyBorder="1"/>
    <xf numFmtId="0" fontId="0" fillId="0" borderId="14" xfId="0" applyBorder="1"/>
    <xf numFmtId="0" fontId="0" fillId="15" borderId="14" xfId="0" applyFill="1" applyBorder="1"/>
    <xf numFmtId="0" fontId="13" fillId="15" borderId="14" xfId="0" applyFont="1" applyFill="1" applyBorder="1"/>
    <xf numFmtId="0" fontId="0" fillId="19" borderId="0" xfId="0" applyFill="1"/>
    <xf numFmtId="10" fontId="0" fillId="15" borderId="14" xfId="15" applyNumberFormat="1" applyFont="1" applyFill="1" applyBorder="1"/>
    <xf numFmtId="10" fontId="0" fillId="0" borderId="0" xfId="0" applyNumberFormat="1"/>
    <xf numFmtId="43" fontId="0" fillId="19" borderId="0" xfId="0" applyNumberFormat="1" applyFill="1"/>
    <xf numFmtId="10" fontId="0" fillId="0" borderId="14" xfId="0" applyNumberFormat="1" applyBorder="1"/>
    <xf numFmtId="10" fontId="0" fillId="15" borderId="14" xfId="0" applyNumberFormat="1" applyFill="1" applyBorder="1"/>
    <xf numFmtId="0" fontId="0" fillId="15" borderId="14" xfId="15" applyNumberFormat="1" applyFont="1" applyFill="1" applyBorder="1"/>
    <xf numFmtId="43" fontId="0" fillId="15" borderId="14" xfId="15" applyNumberFormat="1" applyFont="1" applyFill="1" applyBorder="1"/>
    <xf numFmtId="0" fontId="20" fillId="7" borderId="11" xfId="0" applyFont="1" applyFill="1" applyBorder="1" applyAlignment="1">
      <alignment horizontal="center" vertical="center" wrapText="1"/>
    </xf>
    <xf numFmtId="0" fontId="18" fillId="6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20">
    <cellStyle name="Body: normal cell" xfId="4" xr:uid="{00000000-0005-0000-0000-000000000000}"/>
    <cellStyle name="Body: normal cell 2" xfId="11" xr:uid="{00000000-0005-0000-0000-000001000000}"/>
    <cellStyle name="Comma" xfId="17" builtinId="3"/>
    <cellStyle name="Comma 2" xfId="19" xr:uid="{9276920C-6C78-7848-A429-435296DA391A}"/>
    <cellStyle name="Font: Calibri, 9pt regular" xfId="1" xr:uid="{00000000-0005-0000-0000-000002000000}"/>
    <cellStyle name="Font: Calibri, 9pt regular 2" xfId="13" xr:uid="{00000000-0005-0000-0000-000003000000}"/>
    <cellStyle name="Footnotes: top row" xfId="6" xr:uid="{00000000-0005-0000-0000-000004000000}"/>
    <cellStyle name="Footnotes: top row 2" xfId="9" xr:uid="{00000000-0005-0000-0000-000005000000}"/>
    <cellStyle name="Header: bottom row" xfId="2" xr:uid="{00000000-0005-0000-0000-000006000000}"/>
    <cellStyle name="Header: bottom row 2" xfId="12" xr:uid="{00000000-0005-0000-0000-000007000000}"/>
    <cellStyle name="Header: top rows" xfId="16" xr:uid="{00000000-0005-0000-0000-000008000000}"/>
    <cellStyle name="Hyperlink" xfId="7" builtinId="8"/>
    <cellStyle name="Normal" xfId="0" builtinId="0"/>
    <cellStyle name="Normal 2" xfId="8" xr:uid="{00000000-0005-0000-0000-00000B000000}"/>
    <cellStyle name="Normal 4" xfId="18" xr:uid="{A94F50C6-C442-594B-A3DF-20E6BA2D9B5C}"/>
    <cellStyle name="Parent row" xfId="5" xr:uid="{00000000-0005-0000-0000-00000C000000}"/>
    <cellStyle name="Parent row 2" xfId="10" xr:uid="{00000000-0005-0000-0000-00000D000000}"/>
    <cellStyle name="Per cent" xfId="15" builtinId="5"/>
    <cellStyle name="Table title" xfId="3" xr:uid="{00000000-0005-0000-0000-00000F000000}"/>
    <cellStyle name="Table title 2" xfId="14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xolt/Google%20Drive/2021/D.Development/TARGET_eps-us-3.2.1/InputData/bldgs/BCEU/BAU%20Components%20Energy%20Use%20_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xolt/Google%20Drive/2021/D.Development/TARGET_eps-us-3.2.1/InputData/bldgs/BCEU/BAU%20Components%20Energy%20Usechec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riana%20Bulos/Google%20Drive/2018.WRI-EPS2/0.Documentos%20trabajo%20modelo/eps-1.1.4-mexico_PHASE%201/InputData_PHASE%201/bldgs_PHASE%201/BASoBC/BAU%20Amt%20Spent%20on%20Bldg%20Components_PHAS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 MX"/>
      <sheetName val="Energy consumption (PJ)"/>
      <sheetName val="Electricity GR"/>
      <sheetName val="NG &amp; Biomass GR"/>
      <sheetName val="Diesel GR"/>
      <sheetName val="Heat GR"/>
      <sheetName val="Energy consumption (BTU)"/>
      <sheetName val="BNE Fuel &amp; component splits"/>
      <sheetName val="MEX Urban vs. Rural"/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0">
        <row r="34">
          <cell r="C34">
            <v>0.71245800000000004</v>
          </cell>
          <cell r="D34">
            <v>0.69934700000000005</v>
          </cell>
          <cell r="E34">
            <v>0.67821299999999995</v>
          </cell>
          <cell r="F34">
            <v>0.67223299999999997</v>
          </cell>
          <cell r="G34">
            <v>0.66493199999999997</v>
          </cell>
          <cell r="H34">
            <v>0.65703699999999998</v>
          </cell>
          <cell r="I34">
            <v>0.64855200000000002</v>
          </cell>
          <cell r="J34">
            <v>0.63985199999999998</v>
          </cell>
          <cell r="K34">
            <v>0.63198699999999997</v>
          </cell>
          <cell r="L34">
            <v>0.62503799999999998</v>
          </cell>
          <cell r="M34">
            <v>0.61892199999999997</v>
          </cell>
          <cell r="N34">
            <v>0.61324900000000004</v>
          </cell>
          <cell r="O34">
            <v>0.60793699999999995</v>
          </cell>
          <cell r="P34">
            <v>0.60282999999999998</v>
          </cell>
          <cell r="Q34">
            <v>0.59757199999999999</v>
          </cell>
          <cell r="R34">
            <v>0.59213300000000002</v>
          </cell>
          <cell r="S34">
            <v>0.58752899999999997</v>
          </cell>
          <cell r="T34">
            <v>0.58305099999999999</v>
          </cell>
          <cell r="U34">
            <v>0.57860999999999996</v>
          </cell>
          <cell r="V34">
            <v>0.57405200000000001</v>
          </cell>
          <cell r="W34">
            <v>0.56929700000000005</v>
          </cell>
          <cell r="X34">
            <v>0.56488000000000005</v>
          </cell>
          <cell r="Y34">
            <v>0.56057999999999997</v>
          </cell>
          <cell r="Z34">
            <v>0.55634499999999998</v>
          </cell>
          <cell r="AA34">
            <v>0.55226699999999995</v>
          </cell>
          <cell r="AB34">
            <v>0.54790700000000003</v>
          </cell>
          <cell r="AC34">
            <v>0.54388000000000003</v>
          </cell>
          <cell r="AD34">
            <v>0.53988100000000006</v>
          </cell>
          <cell r="AE34">
            <v>0.53615999999999997</v>
          </cell>
          <cell r="AF34">
            <v>0.53233799999999998</v>
          </cell>
          <cell r="AG34">
            <v>0.52907899999999997</v>
          </cell>
          <cell r="AH34">
            <v>0.525729</v>
          </cell>
          <cell r="AI34">
            <v>-9.7560000000000008E-3</v>
          </cell>
        </row>
        <row r="35">
          <cell r="C35">
            <v>0.772702</v>
          </cell>
          <cell r="D35">
            <v>0.69437400000000005</v>
          </cell>
          <cell r="E35">
            <v>0.80934700000000004</v>
          </cell>
          <cell r="F35">
            <v>0.82285699999999995</v>
          </cell>
          <cell r="G35">
            <v>0.83160900000000004</v>
          </cell>
          <cell r="H35">
            <v>0.83966300000000005</v>
          </cell>
          <cell r="I35">
            <v>0.84638199999999997</v>
          </cell>
          <cell r="J35">
            <v>0.85308600000000001</v>
          </cell>
          <cell r="K35">
            <v>0.86099800000000004</v>
          </cell>
          <cell r="L35">
            <v>0.87073</v>
          </cell>
          <cell r="M35">
            <v>0.88250099999999998</v>
          </cell>
          <cell r="N35">
            <v>0.89538499999999999</v>
          </cell>
          <cell r="O35">
            <v>0.90917300000000001</v>
          </cell>
          <cell r="P35">
            <v>0.92387200000000003</v>
          </cell>
          <cell r="Q35">
            <v>0.93836399999999998</v>
          </cell>
          <cell r="R35">
            <v>0.95314200000000004</v>
          </cell>
          <cell r="S35">
            <v>0.969503</v>
          </cell>
          <cell r="T35">
            <v>0.98705200000000004</v>
          </cell>
          <cell r="U35">
            <v>1.005425</v>
          </cell>
          <cell r="V35">
            <v>1.02356</v>
          </cell>
          <cell r="W35">
            <v>1.041668</v>
          </cell>
          <cell r="X35">
            <v>1.0603990000000001</v>
          </cell>
          <cell r="Y35">
            <v>1.079688</v>
          </cell>
          <cell r="Z35">
            <v>1.099475</v>
          </cell>
          <cell r="AA35">
            <v>1.1189979999999999</v>
          </cell>
          <cell r="AB35">
            <v>1.1385540000000001</v>
          </cell>
          <cell r="AC35">
            <v>1.1590640000000001</v>
          </cell>
          <cell r="AD35">
            <v>1.1806950000000001</v>
          </cell>
          <cell r="AE35">
            <v>1.2020740000000001</v>
          </cell>
          <cell r="AF35">
            <v>1.2239</v>
          </cell>
          <cell r="AG35">
            <v>1.2465090000000001</v>
          </cell>
          <cell r="AH35">
            <v>1.2693460000000001</v>
          </cell>
          <cell r="AI35">
            <v>1.6140999999999999E-2</v>
          </cell>
        </row>
        <row r="36">
          <cell r="C36">
            <v>0.592256</v>
          </cell>
          <cell r="D36">
            <v>0.59603499999999998</v>
          </cell>
          <cell r="E36">
            <v>0.59704100000000004</v>
          </cell>
          <cell r="F36">
            <v>0.59716100000000005</v>
          </cell>
          <cell r="G36">
            <v>0.59637799999999996</v>
          </cell>
          <cell r="H36">
            <v>0.59452400000000005</v>
          </cell>
          <cell r="I36">
            <v>0.59156299999999995</v>
          </cell>
          <cell r="J36">
            <v>0.58801199999999998</v>
          </cell>
          <cell r="K36">
            <v>0.58509699999999998</v>
          </cell>
          <cell r="L36">
            <v>0.58326599999999995</v>
          </cell>
          <cell r="M36">
            <v>0.58231500000000003</v>
          </cell>
          <cell r="N36">
            <v>0.58167000000000002</v>
          </cell>
          <cell r="O36">
            <v>0.58168399999999998</v>
          </cell>
          <cell r="P36">
            <v>0.58210700000000004</v>
          </cell>
          <cell r="Q36">
            <v>0.58243</v>
          </cell>
          <cell r="R36">
            <v>0.58288399999999996</v>
          </cell>
          <cell r="S36">
            <v>0.58415300000000003</v>
          </cell>
          <cell r="T36">
            <v>0.58579400000000004</v>
          </cell>
          <cell r="U36">
            <v>0.58764000000000005</v>
          </cell>
          <cell r="V36">
            <v>0.58924500000000002</v>
          </cell>
          <cell r="W36">
            <v>0.59065599999999996</v>
          </cell>
          <cell r="X36">
            <v>0.59222200000000003</v>
          </cell>
          <cell r="Y36">
            <v>0.59375999999999995</v>
          </cell>
          <cell r="Z36">
            <v>0.595499</v>
          </cell>
          <cell r="AA36">
            <v>0.597217</v>
          </cell>
          <cell r="AB36">
            <v>0.59896000000000005</v>
          </cell>
          <cell r="AC36">
            <v>0.600935</v>
          </cell>
          <cell r="AD36">
            <v>0.60329999999999995</v>
          </cell>
          <cell r="AE36">
            <v>0.60577199999999998</v>
          </cell>
          <cell r="AF36">
            <v>0.60846100000000003</v>
          </cell>
          <cell r="AG36">
            <v>0.61155199999999998</v>
          </cell>
          <cell r="AH36">
            <v>0.614815</v>
          </cell>
          <cell r="AI36">
            <v>1.207E-3</v>
          </cell>
        </row>
        <row r="37">
          <cell r="C37">
            <v>0.29492000000000002</v>
          </cell>
          <cell r="D37">
            <v>0.29289100000000001</v>
          </cell>
          <cell r="E37">
            <v>0.29088000000000003</v>
          </cell>
          <cell r="F37">
            <v>0.288794</v>
          </cell>
          <cell r="G37">
            <v>0.28657199999999999</v>
          </cell>
          <cell r="H37">
            <v>0.28452499999999997</v>
          </cell>
          <cell r="I37">
            <v>0.28270600000000001</v>
          </cell>
          <cell r="J37">
            <v>0.28104699999999999</v>
          </cell>
          <cell r="K37">
            <v>0.27953499999999998</v>
          </cell>
          <cell r="L37">
            <v>0.27823300000000001</v>
          </cell>
          <cell r="M37">
            <v>0.27716099999999999</v>
          </cell>
          <cell r="N37">
            <v>0.27640799999999999</v>
          </cell>
          <cell r="O37">
            <v>0.27607399999999999</v>
          </cell>
          <cell r="P37">
            <v>0.27601799999999999</v>
          </cell>
          <cell r="Q37">
            <v>0.27630900000000003</v>
          </cell>
          <cell r="R37">
            <v>0.276972</v>
          </cell>
          <cell r="S37">
            <v>0.27801300000000001</v>
          </cell>
          <cell r="T37">
            <v>0.27934999999999999</v>
          </cell>
          <cell r="U37">
            <v>0.28095900000000001</v>
          </cell>
          <cell r="V37">
            <v>0.28283999999999998</v>
          </cell>
          <cell r="W37">
            <v>0.28494900000000001</v>
          </cell>
          <cell r="X37">
            <v>0.28733700000000001</v>
          </cell>
          <cell r="Y37">
            <v>0.29000399999999998</v>
          </cell>
          <cell r="Z37">
            <v>0.29292099999999999</v>
          </cell>
          <cell r="AA37">
            <v>0.29583500000000001</v>
          </cell>
          <cell r="AB37">
            <v>0.29876599999999998</v>
          </cell>
          <cell r="AC37">
            <v>0.301707</v>
          </cell>
          <cell r="AD37">
            <v>0.30463800000000002</v>
          </cell>
          <cell r="AE37">
            <v>0.30753000000000003</v>
          </cell>
          <cell r="AF37">
            <v>0.31035000000000001</v>
          </cell>
          <cell r="AG37">
            <v>0.31309599999999999</v>
          </cell>
          <cell r="AH37">
            <v>0.31575999999999999</v>
          </cell>
          <cell r="AI37">
            <v>2.2049999999999999E-3</v>
          </cell>
        </row>
        <row r="38">
          <cell r="C38">
            <v>5.3922999999999999E-2</v>
          </cell>
          <cell r="D38">
            <v>5.4093000000000002E-2</v>
          </cell>
          <cell r="E38">
            <v>5.4278E-2</v>
          </cell>
          <cell r="F38">
            <v>5.4465E-2</v>
          </cell>
          <cell r="G38">
            <v>5.4642999999999997E-2</v>
          </cell>
          <cell r="H38">
            <v>5.4814000000000002E-2</v>
          </cell>
          <cell r="I38">
            <v>5.4982000000000003E-2</v>
          </cell>
          <cell r="J38">
            <v>5.5135999999999998E-2</v>
          </cell>
          <cell r="K38">
            <v>5.5271000000000001E-2</v>
          </cell>
          <cell r="L38">
            <v>5.5393999999999999E-2</v>
          </cell>
          <cell r="M38">
            <v>5.5493000000000001E-2</v>
          </cell>
          <cell r="N38">
            <v>5.5576E-2</v>
          </cell>
          <cell r="O38">
            <v>5.5645E-2</v>
          </cell>
          <cell r="P38">
            <v>5.5674000000000001E-2</v>
          </cell>
          <cell r="Q38">
            <v>5.5718999999999998E-2</v>
          </cell>
          <cell r="R38">
            <v>5.5799000000000001E-2</v>
          </cell>
          <cell r="S38">
            <v>5.5916E-2</v>
          </cell>
          <cell r="T38">
            <v>5.6064999999999997E-2</v>
          </cell>
          <cell r="U38">
            <v>5.6251000000000002E-2</v>
          </cell>
          <cell r="V38">
            <v>5.6424000000000002E-2</v>
          </cell>
          <cell r="W38">
            <v>5.6583000000000001E-2</v>
          </cell>
          <cell r="X38">
            <v>5.6736000000000002E-2</v>
          </cell>
          <cell r="Y38">
            <v>5.6882000000000002E-2</v>
          </cell>
          <cell r="Z38">
            <v>5.7022000000000003E-2</v>
          </cell>
          <cell r="AA38">
            <v>5.7158E-2</v>
          </cell>
          <cell r="AB38">
            <v>5.7296E-2</v>
          </cell>
          <cell r="AC38">
            <v>5.7437000000000002E-2</v>
          </cell>
          <cell r="AD38">
            <v>5.7579999999999999E-2</v>
          </cell>
          <cell r="AE38">
            <v>5.7724999999999999E-2</v>
          </cell>
          <cell r="AF38">
            <v>5.7868999999999997E-2</v>
          </cell>
          <cell r="AG38">
            <v>5.8014000000000003E-2</v>
          </cell>
          <cell r="AH38">
            <v>5.8161999999999998E-2</v>
          </cell>
          <cell r="AI38">
            <v>2.4450000000000001E-3</v>
          </cell>
        </row>
        <row r="39">
          <cell r="C39">
            <v>0.20835000000000001</v>
          </cell>
          <cell r="D39">
            <v>0.21265100000000001</v>
          </cell>
          <cell r="E39">
            <v>0.216005</v>
          </cell>
          <cell r="F39">
            <v>0.21882499999999999</v>
          </cell>
          <cell r="G39">
            <v>0.221357</v>
          </cell>
          <cell r="H39">
            <v>0.22359499999999999</v>
          </cell>
          <cell r="I39">
            <v>0.22556399999999999</v>
          </cell>
          <cell r="J39">
            <v>0.22728200000000001</v>
          </cell>
          <cell r="K39">
            <v>0.229048</v>
          </cell>
          <cell r="L39">
            <v>0.231239</v>
          </cell>
          <cell r="M39">
            <v>0.23377800000000001</v>
          </cell>
          <cell r="N39">
            <v>0.236429</v>
          </cell>
          <cell r="O39">
            <v>0.23925099999999999</v>
          </cell>
          <cell r="P39">
            <v>0.24210899999999999</v>
          </cell>
          <cell r="Q39">
            <v>0.24488299999999999</v>
          </cell>
          <cell r="R39">
            <v>0.247781</v>
          </cell>
          <cell r="S39">
            <v>0.25100699999999998</v>
          </cell>
          <cell r="T39">
            <v>0.25440600000000002</v>
          </cell>
          <cell r="U39">
            <v>0.25775799999999999</v>
          </cell>
          <cell r="V39">
            <v>0.26089699999999999</v>
          </cell>
          <cell r="W39">
            <v>0.26400499999999999</v>
          </cell>
          <cell r="X39">
            <v>0.26719700000000002</v>
          </cell>
          <cell r="Y39">
            <v>0.27036199999999999</v>
          </cell>
          <cell r="Z39">
            <v>0.27355200000000002</v>
          </cell>
          <cell r="AA39">
            <v>0.27668599999999999</v>
          </cell>
          <cell r="AB39">
            <v>0.27978700000000001</v>
          </cell>
          <cell r="AC39">
            <v>0.28293800000000002</v>
          </cell>
          <cell r="AD39">
            <v>0.28620099999999998</v>
          </cell>
          <cell r="AE39">
            <v>0.28944199999999998</v>
          </cell>
          <cell r="AF39">
            <v>0.292717</v>
          </cell>
          <cell r="AG39">
            <v>0.296124</v>
          </cell>
          <cell r="AH39">
            <v>0.29957400000000001</v>
          </cell>
          <cell r="AI39">
            <v>1.1783E-2</v>
          </cell>
        </row>
        <row r="40">
          <cell r="C40">
            <v>6.8360000000000004E-2</v>
          </cell>
          <cell r="D40">
            <v>6.8026000000000003E-2</v>
          </cell>
          <cell r="E40">
            <v>6.7716999999999999E-2</v>
          </cell>
          <cell r="F40">
            <v>6.7414000000000002E-2</v>
          </cell>
          <cell r="G40">
            <v>6.7088999999999996E-2</v>
          </cell>
          <cell r="H40">
            <v>6.6740999999999995E-2</v>
          </cell>
          <cell r="I40">
            <v>6.6377000000000005E-2</v>
          </cell>
          <cell r="J40">
            <v>6.5984000000000001E-2</v>
          </cell>
          <cell r="K40">
            <v>6.5562999999999996E-2</v>
          </cell>
          <cell r="L40">
            <v>6.5169000000000005E-2</v>
          </cell>
          <cell r="M40">
            <v>6.4802999999999999E-2</v>
          </cell>
          <cell r="N40">
            <v>6.4477000000000007E-2</v>
          </cell>
          <cell r="O40">
            <v>6.4197000000000004E-2</v>
          </cell>
          <cell r="P40">
            <v>6.3935000000000006E-2</v>
          </cell>
          <cell r="Q40">
            <v>6.3707E-2</v>
          </cell>
          <cell r="R40">
            <v>6.3516000000000003E-2</v>
          </cell>
          <cell r="S40">
            <v>6.3362000000000002E-2</v>
          </cell>
          <cell r="T40">
            <v>6.3237000000000002E-2</v>
          </cell>
          <cell r="U40">
            <v>6.3135999999999998E-2</v>
          </cell>
          <cell r="V40">
            <v>6.3062000000000007E-2</v>
          </cell>
          <cell r="W40">
            <v>6.3010999999999998E-2</v>
          </cell>
          <cell r="X40">
            <v>6.2993999999999994E-2</v>
          </cell>
          <cell r="Y40">
            <v>6.3019000000000006E-2</v>
          </cell>
          <cell r="Z40">
            <v>6.3083E-2</v>
          </cell>
          <cell r="AA40">
            <v>6.3197000000000003E-2</v>
          </cell>
          <cell r="AB40">
            <v>6.3370999999999997E-2</v>
          </cell>
          <cell r="AC40">
            <v>6.3605999999999996E-2</v>
          </cell>
          <cell r="AD40">
            <v>6.3898999999999997E-2</v>
          </cell>
          <cell r="AE40">
            <v>6.4237000000000002E-2</v>
          </cell>
          <cell r="AF40">
            <v>6.4572000000000004E-2</v>
          </cell>
          <cell r="AG40">
            <v>6.4903000000000002E-2</v>
          </cell>
          <cell r="AH40">
            <v>6.5230999999999997E-2</v>
          </cell>
          <cell r="AI40">
            <v>-1.5100000000000001E-3</v>
          </cell>
        </row>
        <row r="41">
          <cell r="C41">
            <v>0.25604500000000002</v>
          </cell>
          <cell r="D41">
            <v>0.23879600000000001</v>
          </cell>
          <cell r="E41">
            <v>0.230631</v>
          </cell>
          <cell r="F41">
            <v>0.22553400000000001</v>
          </cell>
          <cell r="G41">
            <v>0.221581</v>
          </cell>
          <cell r="H41">
            <v>0.21904199999999999</v>
          </cell>
          <cell r="I41">
            <v>0.21710199999999999</v>
          </cell>
          <cell r="J41">
            <v>0.21512899999999999</v>
          </cell>
          <cell r="K41">
            <v>0.213755</v>
          </cell>
          <cell r="L41">
            <v>0.21294299999999999</v>
          </cell>
          <cell r="M41">
            <v>0.212843</v>
          </cell>
          <cell r="N41">
            <v>0.20053499999999999</v>
          </cell>
          <cell r="O41">
            <v>0.19170400000000001</v>
          </cell>
          <cell r="P41">
            <v>0.186775</v>
          </cell>
          <cell r="Q41">
            <v>0.185498</v>
          </cell>
          <cell r="R41">
            <v>0.185061</v>
          </cell>
          <cell r="S41">
            <v>0.18565599999999999</v>
          </cell>
          <cell r="T41">
            <v>0.18668299999999999</v>
          </cell>
          <cell r="U41">
            <v>0.18784400000000001</v>
          </cell>
          <cell r="V41">
            <v>0.18893199999999999</v>
          </cell>
          <cell r="W41">
            <v>0.19007099999999999</v>
          </cell>
          <cell r="X41">
            <v>0.18820200000000001</v>
          </cell>
          <cell r="Y41">
            <v>0.18690999999999999</v>
          </cell>
          <cell r="Z41">
            <v>0.18611800000000001</v>
          </cell>
          <cell r="AA41">
            <v>0.18571799999999999</v>
          </cell>
          <cell r="AB41">
            <v>0.18534500000000001</v>
          </cell>
          <cell r="AC41">
            <v>0.185026</v>
          </cell>
          <cell r="AD41">
            <v>0.18479200000000001</v>
          </cell>
          <cell r="AE41">
            <v>0.18456900000000001</v>
          </cell>
          <cell r="AF41">
            <v>0.184418</v>
          </cell>
          <cell r="AG41">
            <v>0.184392</v>
          </cell>
          <cell r="AH41">
            <v>0.184448</v>
          </cell>
          <cell r="AI41">
            <v>-1.0524E-2</v>
          </cell>
        </row>
        <row r="42">
          <cell r="C42">
            <v>3.5947E-2</v>
          </cell>
          <cell r="D42">
            <v>3.6193000000000003E-2</v>
          </cell>
          <cell r="E42">
            <v>3.6456000000000002E-2</v>
          </cell>
          <cell r="F42">
            <v>3.6725000000000001E-2</v>
          </cell>
          <cell r="G42">
            <v>3.6989000000000001E-2</v>
          </cell>
          <cell r="H42">
            <v>3.7248000000000003E-2</v>
          </cell>
          <cell r="I42">
            <v>3.7506999999999999E-2</v>
          </cell>
          <cell r="J42">
            <v>3.7755999999999998E-2</v>
          </cell>
          <cell r="K42">
            <v>3.7990999999999997E-2</v>
          </cell>
          <cell r="L42">
            <v>3.8225000000000002E-2</v>
          </cell>
          <cell r="M42">
            <v>3.8461000000000002E-2</v>
          </cell>
          <cell r="N42">
            <v>3.8720999999999998E-2</v>
          </cell>
          <cell r="O42">
            <v>3.8995000000000002E-2</v>
          </cell>
          <cell r="P42">
            <v>3.9265000000000001E-2</v>
          </cell>
          <cell r="Q42">
            <v>3.9536000000000002E-2</v>
          </cell>
          <cell r="R42">
            <v>3.9813000000000001E-2</v>
          </cell>
          <cell r="S42">
            <v>4.0094999999999999E-2</v>
          </cell>
          <cell r="T42">
            <v>4.0372999999999999E-2</v>
          </cell>
          <cell r="U42">
            <v>4.0646000000000002E-2</v>
          </cell>
          <cell r="V42">
            <v>4.0913999999999999E-2</v>
          </cell>
          <cell r="W42">
            <v>4.1175000000000003E-2</v>
          </cell>
          <cell r="X42">
            <v>4.1436000000000001E-2</v>
          </cell>
          <cell r="Y42">
            <v>4.1697999999999999E-2</v>
          </cell>
          <cell r="Z42">
            <v>4.1958000000000002E-2</v>
          </cell>
          <cell r="AA42">
            <v>4.2221000000000002E-2</v>
          </cell>
          <cell r="AB42">
            <v>4.2491000000000001E-2</v>
          </cell>
          <cell r="AC42">
            <v>4.2768E-2</v>
          </cell>
          <cell r="AD42">
            <v>4.3050999999999999E-2</v>
          </cell>
          <cell r="AE42">
            <v>4.3334999999999999E-2</v>
          </cell>
          <cell r="AF42">
            <v>4.3617999999999997E-2</v>
          </cell>
          <cell r="AG42">
            <v>4.3899000000000001E-2</v>
          </cell>
          <cell r="AH42">
            <v>4.4179000000000003E-2</v>
          </cell>
          <cell r="AI42">
            <v>6.6740000000000002E-3</v>
          </cell>
        </row>
        <row r="43">
          <cell r="C43">
            <v>2.5829999999999999E-2</v>
          </cell>
          <cell r="D43">
            <v>2.6223E-2</v>
          </cell>
          <cell r="E43">
            <v>2.6616999999999998E-2</v>
          </cell>
          <cell r="F43">
            <v>2.7004E-2</v>
          </cell>
          <cell r="G43">
            <v>2.7380000000000002E-2</v>
          </cell>
          <cell r="H43">
            <v>2.7743E-2</v>
          </cell>
          <cell r="I43">
            <v>2.8094999999999998E-2</v>
          </cell>
          <cell r="J43">
            <v>2.8427000000000001E-2</v>
          </cell>
          <cell r="K43">
            <v>2.8733999999999999E-2</v>
          </cell>
          <cell r="L43">
            <v>2.9076000000000001E-2</v>
          </cell>
          <cell r="M43">
            <v>2.9453E-2</v>
          </cell>
          <cell r="N43">
            <v>2.9870000000000001E-2</v>
          </cell>
          <cell r="O43">
            <v>3.0334E-2</v>
          </cell>
          <cell r="P43">
            <v>3.0831000000000001E-2</v>
          </cell>
          <cell r="Q43">
            <v>3.1371000000000003E-2</v>
          </cell>
          <cell r="R43">
            <v>3.1956999999999999E-2</v>
          </cell>
          <cell r="S43">
            <v>3.2543000000000002E-2</v>
          </cell>
          <cell r="T43">
            <v>3.3121999999999999E-2</v>
          </cell>
          <cell r="U43">
            <v>3.3695000000000003E-2</v>
          </cell>
          <cell r="V43">
            <v>3.4261E-2</v>
          </cell>
          <cell r="W43">
            <v>3.4819999999999997E-2</v>
          </cell>
          <cell r="X43">
            <v>3.5375999999999998E-2</v>
          </cell>
          <cell r="Y43">
            <v>3.5930999999999998E-2</v>
          </cell>
          <cell r="Z43">
            <v>3.6481E-2</v>
          </cell>
          <cell r="AA43">
            <v>3.7032000000000002E-2</v>
          </cell>
          <cell r="AB43">
            <v>3.7586000000000001E-2</v>
          </cell>
          <cell r="AC43">
            <v>3.8143000000000003E-2</v>
          </cell>
          <cell r="AD43">
            <v>3.8702E-2</v>
          </cell>
          <cell r="AE43">
            <v>3.9260000000000003E-2</v>
          </cell>
          <cell r="AF43">
            <v>3.9815000000000003E-2</v>
          </cell>
          <cell r="AG43">
            <v>4.0365999999999999E-2</v>
          </cell>
          <cell r="AH43">
            <v>4.0912999999999998E-2</v>
          </cell>
          <cell r="AI43">
            <v>1.4947E-2</v>
          </cell>
        </row>
        <row r="44">
          <cell r="C44">
            <v>0.20808299999999999</v>
          </cell>
          <cell r="D44">
            <v>0.20495099999999999</v>
          </cell>
          <cell r="E44">
            <v>0.20144400000000001</v>
          </cell>
          <cell r="F44">
            <v>0.19812399999999999</v>
          </cell>
          <cell r="G44">
            <v>0.19530900000000001</v>
          </cell>
          <cell r="H44">
            <v>0.19306400000000001</v>
          </cell>
          <cell r="I44">
            <v>0.19136800000000001</v>
          </cell>
          <cell r="J44">
            <v>0.190277</v>
          </cell>
          <cell r="K44">
            <v>0.19003100000000001</v>
          </cell>
          <cell r="L44">
            <v>0.19079599999999999</v>
          </cell>
          <cell r="M44">
            <v>0.192493</v>
          </cell>
          <cell r="N44">
            <v>0.1948</v>
          </cell>
          <cell r="O44">
            <v>0.19772600000000001</v>
          </cell>
          <cell r="P44">
            <v>0.20114699999999999</v>
          </cell>
          <cell r="Q44">
            <v>0.20486599999999999</v>
          </cell>
          <cell r="R44">
            <v>0.20885100000000001</v>
          </cell>
          <cell r="S44">
            <v>0.21329999999999999</v>
          </cell>
          <cell r="T44">
            <v>0.21798799999999999</v>
          </cell>
          <cell r="U44">
            <v>0.222723</v>
          </cell>
          <cell r="V44">
            <v>0.227242</v>
          </cell>
          <cell r="W44">
            <v>0.231576</v>
          </cell>
          <cell r="X44">
            <v>0.23571900000000001</v>
          </cell>
          <cell r="Y44">
            <v>0.23938100000000001</v>
          </cell>
          <cell r="Z44">
            <v>0.242558</v>
          </cell>
          <cell r="AA44">
            <v>0.24543699999999999</v>
          </cell>
          <cell r="AB44">
            <v>0.24821099999999999</v>
          </cell>
          <cell r="AC44">
            <v>0.25095699999999999</v>
          </cell>
          <cell r="AD44">
            <v>0.25370999999999999</v>
          </cell>
          <cell r="AE44">
            <v>0.25636300000000001</v>
          </cell>
          <cell r="AF44">
            <v>0.25897700000000001</v>
          </cell>
          <cell r="AG44">
            <v>0.26162000000000002</v>
          </cell>
          <cell r="AH44">
            <v>0.264239</v>
          </cell>
          <cell r="AI44">
            <v>7.737E-3</v>
          </cell>
        </row>
        <row r="45">
          <cell r="C45">
            <v>8.7326000000000001E-2</v>
          </cell>
          <cell r="D45">
            <v>8.4899000000000002E-2</v>
          </cell>
          <cell r="E45">
            <v>8.2296999999999995E-2</v>
          </cell>
          <cell r="F45">
            <v>7.9729999999999995E-2</v>
          </cell>
          <cell r="G45">
            <v>7.7313999999999994E-2</v>
          </cell>
          <cell r="H45">
            <v>7.5060000000000002E-2</v>
          </cell>
          <cell r="I45">
            <v>7.2930999999999996E-2</v>
          </cell>
          <cell r="J45">
            <v>7.0951E-2</v>
          </cell>
          <cell r="K45">
            <v>6.9189000000000001E-2</v>
          </cell>
          <cell r="L45">
            <v>6.7692000000000002E-2</v>
          </cell>
          <cell r="M45">
            <v>6.6407999999999995E-2</v>
          </cell>
          <cell r="N45">
            <v>6.5201999999999996E-2</v>
          </cell>
          <cell r="O45">
            <v>6.4068E-2</v>
          </cell>
          <cell r="P45">
            <v>6.2961000000000003E-2</v>
          </cell>
          <cell r="Q45">
            <v>6.1802999999999997E-2</v>
          </cell>
          <cell r="R45">
            <v>6.0587000000000002E-2</v>
          </cell>
          <cell r="S45">
            <v>5.9361999999999998E-2</v>
          </cell>
          <cell r="T45">
            <v>5.8061000000000001E-2</v>
          </cell>
          <cell r="U45">
            <v>5.6781999999999999E-2</v>
          </cell>
          <cell r="V45">
            <v>5.5481000000000003E-2</v>
          </cell>
          <cell r="W45">
            <v>5.4179999999999999E-2</v>
          </cell>
          <cell r="X45">
            <v>5.2900000000000003E-2</v>
          </cell>
          <cell r="Y45">
            <v>5.16E-2</v>
          </cell>
          <cell r="Z45">
            <v>5.0269000000000001E-2</v>
          </cell>
          <cell r="AA45">
            <v>4.8920999999999999E-2</v>
          </cell>
          <cell r="AB45">
            <v>4.7536000000000002E-2</v>
          </cell>
          <cell r="AC45">
            <v>4.6108999999999997E-2</v>
          </cell>
          <cell r="AD45">
            <v>4.4636000000000002E-2</v>
          </cell>
          <cell r="AE45">
            <v>4.3078999999999999E-2</v>
          </cell>
          <cell r="AF45">
            <v>4.1451000000000002E-2</v>
          </cell>
          <cell r="AG45">
            <v>3.9722E-2</v>
          </cell>
          <cell r="AH45">
            <v>3.7878000000000002E-2</v>
          </cell>
          <cell r="AI45">
            <v>-2.6585000000000001E-2</v>
          </cell>
        </row>
        <row r="46">
          <cell r="C46">
            <v>8.7068000000000006E-2</v>
          </cell>
          <cell r="D46">
            <v>8.2974999999999993E-2</v>
          </cell>
          <cell r="E46">
            <v>8.1054000000000001E-2</v>
          </cell>
          <cell r="F46">
            <v>8.1338999999999995E-2</v>
          </cell>
          <cell r="G46">
            <v>8.1551999999999999E-2</v>
          </cell>
          <cell r="H46">
            <v>8.1741999999999995E-2</v>
          </cell>
          <cell r="I46">
            <v>8.1824999999999995E-2</v>
          </cell>
          <cell r="J46">
            <v>8.1792000000000004E-2</v>
          </cell>
          <cell r="K46">
            <v>8.1794000000000006E-2</v>
          </cell>
          <cell r="L46">
            <v>8.1753000000000006E-2</v>
          </cell>
          <cell r="M46">
            <v>8.1711000000000006E-2</v>
          </cell>
          <cell r="N46">
            <v>8.1574999999999995E-2</v>
          </cell>
          <cell r="O46">
            <v>8.1370999999999999E-2</v>
          </cell>
          <cell r="P46">
            <v>8.1004000000000007E-2</v>
          </cell>
          <cell r="Q46">
            <v>8.0406000000000005E-2</v>
          </cell>
          <cell r="R46">
            <v>7.9596E-2</v>
          </cell>
          <cell r="S46">
            <v>7.8668000000000002E-2</v>
          </cell>
          <cell r="T46">
            <v>7.7636999999999998E-2</v>
          </cell>
          <cell r="U46">
            <v>7.6470999999999997E-2</v>
          </cell>
          <cell r="V46">
            <v>7.5204999999999994E-2</v>
          </cell>
          <cell r="W46">
            <v>7.3893E-2</v>
          </cell>
          <cell r="X46">
            <v>7.2623999999999994E-2</v>
          </cell>
          <cell r="Y46">
            <v>7.1430999999999994E-2</v>
          </cell>
          <cell r="Z46">
            <v>7.0263999999999993E-2</v>
          </cell>
          <cell r="AA46">
            <v>6.9203000000000001E-2</v>
          </cell>
          <cell r="AB46">
            <v>6.8248000000000003E-2</v>
          </cell>
          <cell r="AC46">
            <v>6.7405999999999994E-2</v>
          </cell>
          <cell r="AD46">
            <v>6.6669000000000006E-2</v>
          </cell>
          <cell r="AE46">
            <v>6.6037999999999999E-2</v>
          </cell>
          <cell r="AF46">
            <v>6.5499000000000002E-2</v>
          </cell>
          <cell r="AG46">
            <v>6.5074999999999994E-2</v>
          </cell>
          <cell r="AH46">
            <v>6.4744999999999997E-2</v>
          </cell>
          <cell r="AI46">
            <v>-9.5099999999999994E-3</v>
          </cell>
        </row>
        <row r="47">
          <cell r="C47">
            <v>1.4984409999999999</v>
          </cell>
          <cell r="D47">
            <v>1.531728</v>
          </cell>
          <cell r="E47">
            <v>1.554379</v>
          </cell>
          <cell r="F47">
            <v>1.5574110000000001</v>
          </cell>
          <cell r="G47">
            <v>1.5576110000000001</v>
          </cell>
          <cell r="H47">
            <v>1.559407</v>
          </cell>
          <cell r="I47">
            <v>1.5614399999999999</v>
          </cell>
          <cell r="J47">
            <v>1.5730759999999999</v>
          </cell>
          <cell r="K47">
            <v>1.5854999999999999</v>
          </cell>
          <cell r="L47">
            <v>1.600948</v>
          </cell>
          <cell r="M47">
            <v>1.619111</v>
          </cell>
          <cell r="N47">
            <v>1.6379079999999999</v>
          </cell>
          <cell r="O47">
            <v>1.657821</v>
          </cell>
          <cell r="P47">
            <v>1.6784889999999999</v>
          </cell>
          <cell r="Q47">
            <v>1.6981930000000001</v>
          </cell>
          <cell r="R47">
            <v>1.721085</v>
          </cell>
          <cell r="S47">
            <v>1.7438750000000001</v>
          </cell>
          <cell r="T47">
            <v>1.7673509999999999</v>
          </cell>
          <cell r="U47">
            <v>1.7910870000000001</v>
          </cell>
          <cell r="V47">
            <v>1.814111</v>
          </cell>
          <cell r="W47">
            <v>1.8377209999999999</v>
          </cell>
          <cell r="X47">
            <v>1.8629519999999999</v>
          </cell>
          <cell r="Y47">
            <v>1.8881760000000001</v>
          </cell>
          <cell r="Z47">
            <v>1.914072</v>
          </cell>
          <cell r="AA47">
            <v>1.9408030000000001</v>
          </cell>
          <cell r="AB47">
            <v>1.9677370000000001</v>
          </cell>
          <cell r="AC47">
            <v>1.995857</v>
          </cell>
          <cell r="AD47">
            <v>2.0253869999999998</v>
          </cell>
          <cell r="AE47">
            <v>2.0550419999999998</v>
          </cell>
          <cell r="AF47">
            <v>2.085337</v>
          </cell>
          <cell r="AG47">
            <v>2.116628</v>
          </cell>
          <cell r="AH47">
            <v>2.1483949999999998</v>
          </cell>
          <cell r="AI47">
            <v>1.1690000000000001E-2</v>
          </cell>
        </row>
        <row r="48">
          <cell r="C48">
            <v>4.9017080000000002</v>
          </cell>
          <cell r="D48">
            <v>4.8231840000000004</v>
          </cell>
          <cell r="E48">
            <v>4.9263599999999999</v>
          </cell>
          <cell r="F48">
            <v>4.9276160000000004</v>
          </cell>
          <cell r="G48">
            <v>4.9203169999999998</v>
          </cell>
          <cell r="H48">
            <v>4.9142039999999998</v>
          </cell>
          <cell r="I48">
            <v>4.906396</v>
          </cell>
          <cell r="J48">
            <v>4.907807</v>
          </cell>
          <cell r="K48">
            <v>4.9144909999999999</v>
          </cell>
          <cell r="L48">
            <v>4.9305019999999997</v>
          </cell>
          <cell r="M48">
            <v>4.9554549999999997</v>
          </cell>
          <cell r="N48">
            <v>4.9718049999999998</v>
          </cell>
          <cell r="O48">
            <v>4.9959790000000002</v>
          </cell>
          <cell r="P48">
            <v>5.027018</v>
          </cell>
          <cell r="Q48">
            <v>5.0606580000000001</v>
          </cell>
          <cell r="R48">
            <v>5.0991770000000001</v>
          </cell>
          <cell r="S48">
            <v>5.1429840000000002</v>
          </cell>
          <cell r="T48">
            <v>5.1901719999999996</v>
          </cell>
          <cell r="U48">
            <v>5.2390270000000001</v>
          </cell>
          <cell r="V48">
            <v>5.286225</v>
          </cell>
          <cell r="W48">
            <v>5.3336040000000002</v>
          </cell>
          <cell r="X48">
            <v>5.380973</v>
          </cell>
          <cell r="Y48">
            <v>5.4294229999999999</v>
          </cell>
          <cell r="Z48">
            <v>5.4796170000000002</v>
          </cell>
          <cell r="AA48">
            <v>5.5306940000000004</v>
          </cell>
          <cell r="AB48">
            <v>5.581798</v>
          </cell>
          <cell r="AC48">
            <v>5.6358329999999999</v>
          </cell>
          <cell r="AD48">
            <v>5.6931399999999996</v>
          </cell>
          <cell r="AE48">
            <v>5.7506259999999996</v>
          </cell>
          <cell r="AF48">
            <v>5.8093199999999996</v>
          </cell>
          <cell r="AG48">
            <v>5.8709809999999996</v>
          </cell>
          <cell r="AH48">
            <v>5.9334150000000001</v>
          </cell>
          <cell r="AI48">
            <v>6.1809999999999999E-3</v>
          </cell>
        </row>
        <row r="51">
          <cell r="C51">
            <v>3.7959489999999998</v>
          </cell>
          <cell r="D51">
            <v>3.6940870000000001</v>
          </cell>
          <cell r="E51">
            <v>3.6075400000000002</v>
          </cell>
          <cell r="F51">
            <v>3.5934979999999999</v>
          </cell>
          <cell r="G51">
            <v>3.5758390000000002</v>
          </cell>
          <cell r="H51">
            <v>3.55768</v>
          </cell>
          <cell r="I51">
            <v>3.5350820000000001</v>
          </cell>
          <cell r="J51">
            <v>3.5081929999999999</v>
          </cell>
          <cell r="K51">
            <v>3.4808750000000002</v>
          </cell>
          <cell r="L51">
            <v>3.454825</v>
          </cell>
          <cell r="M51">
            <v>3.431918</v>
          </cell>
          <cell r="N51">
            <v>3.4095819999999999</v>
          </cell>
          <cell r="O51">
            <v>3.39093</v>
          </cell>
          <cell r="P51">
            <v>3.37276</v>
          </cell>
          <cell r="Q51">
            <v>3.353904</v>
          </cell>
          <cell r="R51">
            <v>3.334873</v>
          </cell>
          <cell r="S51">
            <v>3.31813</v>
          </cell>
          <cell r="T51">
            <v>3.3033190000000001</v>
          </cell>
          <cell r="U51">
            <v>3.2878430000000001</v>
          </cell>
          <cell r="V51">
            <v>3.2729910000000002</v>
          </cell>
          <cell r="W51">
            <v>3.2580480000000001</v>
          </cell>
          <cell r="X51">
            <v>3.2444820000000001</v>
          </cell>
          <cell r="Y51">
            <v>3.231506</v>
          </cell>
          <cell r="Z51">
            <v>3.2180170000000001</v>
          </cell>
          <cell r="AA51">
            <v>3.2049310000000002</v>
          </cell>
          <cell r="AB51">
            <v>3.1922600000000001</v>
          </cell>
          <cell r="AC51">
            <v>3.1795040000000001</v>
          </cell>
          <cell r="AD51">
            <v>3.166553</v>
          </cell>
          <cell r="AE51">
            <v>3.153451</v>
          </cell>
          <cell r="AF51">
            <v>3.1400939999999999</v>
          </cell>
          <cell r="AG51">
            <v>3.1268060000000002</v>
          </cell>
          <cell r="AH51">
            <v>3.1131660000000001</v>
          </cell>
          <cell r="AI51">
            <v>-6.3759999999999997E-3</v>
          </cell>
        </row>
        <row r="52">
          <cell r="C52">
            <v>6.0571E-2</v>
          </cell>
          <cell r="D52">
            <v>5.2993999999999999E-2</v>
          </cell>
          <cell r="E52">
            <v>5.9462000000000001E-2</v>
          </cell>
          <cell r="F52">
            <v>5.9247000000000001E-2</v>
          </cell>
          <cell r="G52">
            <v>5.8909999999999997E-2</v>
          </cell>
          <cell r="H52">
            <v>5.8560000000000001E-2</v>
          </cell>
          <cell r="I52">
            <v>5.8153999999999997E-2</v>
          </cell>
          <cell r="J52">
            <v>5.7736999999999997E-2</v>
          </cell>
          <cell r="K52">
            <v>5.7354000000000002E-2</v>
          </cell>
          <cell r="L52">
            <v>5.6975999999999999E-2</v>
          </cell>
          <cell r="M52">
            <v>5.6651E-2</v>
          </cell>
          <cell r="N52">
            <v>5.6307999999999997E-2</v>
          </cell>
          <cell r="O52">
            <v>5.5961999999999998E-2</v>
          </cell>
          <cell r="P52">
            <v>5.5627000000000003E-2</v>
          </cell>
          <cell r="Q52">
            <v>5.5288999999999998E-2</v>
          </cell>
          <cell r="R52">
            <v>5.4960000000000002E-2</v>
          </cell>
          <cell r="S52">
            <v>5.4711000000000003E-2</v>
          </cell>
          <cell r="T52">
            <v>5.4593999999999997E-2</v>
          </cell>
          <cell r="U52">
            <v>5.4584000000000001E-2</v>
          </cell>
          <cell r="V52">
            <v>5.4607999999999997E-2</v>
          </cell>
          <cell r="W52">
            <v>5.4625E-2</v>
          </cell>
          <cell r="X52">
            <v>5.466E-2</v>
          </cell>
          <cell r="Y52">
            <v>5.4705999999999998E-2</v>
          </cell>
          <cell r="Z52">
            <v>5.4729E-2</v>
          </cell>
          <cell r="AA52">
            <v>5.4754999999999998E-2</v>
          </cell>
          <cell r="AB52">
            <v>5.4764E-2</v>
          </cell>
          <cell r="AC52">
            <v>5.4790999999999999E-2</v>
          </cell>
          <cell r="AD52">
            <v>5.4816999999999998E-2</v>
          </cell>
          <cell r="AE52">
            <v>5.4829999999999997E-2</v>
          </cell>
          <cell r="AF52">
            <v>5.4861E-2</v>
          </cell>
          <cell r="AG52">
            <v>5.4894999999999999E-2</v>
          </cell>
          <cell r="AH52">
            <v>5.4914999999999999E-2</v>
          </cell>
          <cell r="AI52">
            <v>-3.1570000000000001E-3</v>
          </cell>
        </row>
        <row r="53">
          <cell r="C53">
            <v>0.99819400000000003</v>
          </cell>
          <cell r="D53">
            <v>1.000704</v>
          </cell>
          <cell r="E53">
            <v>1.0022470000000001</v>
          </cell>
          <cell r="F53">
            <v>1.005484</v>
          </cell>
          <cell r="G53">
            <v>1.0094510000000001</v>
          </cell>
          <cell r="H53">
            <v>1.0143850000000001</v>
          </cell>
          <cell r="I53">
            <v>1.0194669999999999</v>
          </cell>
          <cell r="J53">
            <v>1.0243040000000001</v>
          </cell>
          <cell r="K53">
            <v>1.02928</v>
          </cell>
          <cell r="L53">
            <v>1.0354620000000001</v>
          </cell>
          <cell r="M53">
            <v>1.0431839999999999</v>
          </cell>
          <cell r="N53">
            <v>1.049998</v>
          </cell>
          <cell r="O53">
            <v>1.0576989999999999</v>
          </cell>
          <cell r="P53">
            <v>1.0656110000000001</v>
          </cell>
          <cell r="Q53">
            <v>1.0729770000000001</v>
          </cell>
          <cell r="R53">
            <v>1.07995</v>
          </cell>
          <cell r="S53">
            <v>1.0871040000000001</v>
          </cell>
          <cell r="T53">
            <v>1.0942529999999999</v>
          </cell>
          <cell r="U53">
            <v>1.1005259999999999</v>
          </cell>
          <cell r="V53">
            <v>1.106147</v>
          </cell>
          <cell r="W53">
            <v>1.111402</v>
          </cell>
          <cell r="X53">
            <v>1.116676</v>
          </cell>
          <cell r="Y53">
            <v>1.1218649999999999</v>
          </cell>
          <cell r="Z53">
            <v>1.1270640000000001</v>
          </cell>
          <cell r="AA53">
            <v>1.1324639999999999</v>
          </cell>
          <cell r="AB53">
            <v>1.138388</v>
          </cell>
          <cell r="AC53">
            <v>1.1446080000000001</v>
          </cell>
          <cell r="AD53">
            <v>1.151105</v>
          </cell>
          <cell r="AE53">
            <v>1.157691</v>
          </cell>
          <cell r="AF53">
            <v>1.164493</v>
          </cell>
          <cell r="AG53">
            <v>1.1712370000000001</v>
          </cell>
          <cell r="AH53">
            <v>1.1779390000000001</v>
          </cell>
          <cell r="AI53">
            <v>5.3550000000000004E-3</v>
          </cell>
        </row>
        <row r="54">
          <cell r="C54">
            <v>0.102219</v>
          </cell>
          <cell r="D54">
            <v>0.10213999999999999</v>
          </cell>
          <cell r="E54">
            <v>0.102093</v>
          </cell>
          <cell r="F54">
            <v>0.10206899999999999</v>
          </cell>
          <cell r="G54">
            <v>0.10204000000000001</v>
          </cell>
          <cell r="H54">
            <v>0.102017</v>
          </cell>
          <cell r="I54">
            <v>0.10201300000000001</v>
          </cell>
          <cell r="J54">
            <v>0.101996</v>
          </cell>
          <cell r="K54">
            <v>0.10195799999999999</v>
          </cell>
          <cell r="L54">
            <v>0.10194</v>
          </cell>
          <cell r="M54">
            <v>0.10199900000000001</v>
          </cell>
          <cell r="N54">
            <v>0.102145</v>
          </cell>
          <cell r="O54">
            <v>0.102404</v>
          </cell>
          <cell r="P54">
            <v>0.102747</v>
          </cell>
          <cell r="Q54">
            <v>0.103195</v>
          </cell>
          <cell r="R54">
            <v>0.10370500000000001</v>
          </cell>
          <cell r="S54">
            <v>0.104282</v>
          </cell>
          <cell r="T54">
            <v>0.10489900000000001</v>
          </cell>
          <cell r="U54">
            <v>0.10555200000000001</v>
          </cell>
          <cell r="V54">
            <v>0.10621999999999999</v>
          </cell>
          <cell r="W54">
            <v>0.106902</v>
          </cell>
          <cell r="X54">
            <v>0.107608</v>
          </cell>
          <cell r="Y54">
            <v>0.10834100000000001</v>
          </cell>
          <cell r="Z54">
            <v>0.109097</v>
          </cell>
          <cell r="AA54">
            <v>0.10988199999999999</v>
          </cell>
          <cell r="AB54">
            <v>0.11070099999999999</v>
          </cell>
          <cell r="AC54">
            <v>0.11155</v>
          </cell>
          <cell r="AD54">
            <v>0.112418</v>
          </cell>
          <cell r="AE54">
            <v>0.11329400000000001</v>
          </cell>
          <cell r="AF54">
            <v>0.114162</v>
          </cell>
          <cell r="AG54">
            <v>0.11501400000000001</v>
          </cell>
          <cell r="AH54">
            <v>0.115843</v>
          </cell>
          <cell r="AI54">
            <v>4.0439999999999999E-3</v>
          </cell>
        </row>
        <row r="55">
          <cell r="C55">
            <v>3.8254999999999997E-2</v>
          </cell>
          <cell r="D55">
            <v>3.8837000000000003E-2</v>
          </cell>
          <cell r="E55">
            <v>3.9348000000000001E-2</v>
          </cell>
          <cell r="F55">
            <v>3.9896000000000001E-2</v>
          </cell>
          <cell r="G55">
            <v>4.0455999999999999E-2</v>
          </cell>
          <cell r="H55">
            <v>4.1035000000000002E-2</v>
          </cell>
          <cell r="I55">
            <v>4.1600999999999999E-2</v>
          </cell>
          <cell r="J55">
            <v>4.2140999999999998E-2</v>
          </cell>
          <cell r="K55">
            <v>4.2692000000000001E-2</v>
          </cell>
          <cell r="L55">
            <v>4.3250999999999998E-2</v>
          </cell>
          <cell r="M55">
            <v>4.3839999999999997E-2</v>
          </cell>
          <cell r="N55">
            <v>4.4351000000000002E-2</v>
          </cell>
          <cell r="O55">
            <v>4.4922999999999998E-2</v>
          </cell>
          <cell r="P55">
            <v>4.5523000000000001E-2</v>
          </cell>
          <cell r="Q55">
            <v>4.6109999999999998E-2</v>
          </cell>
          <cell r="R55">
            <v>4.6684000000000003E-2</v>
          </cell>
          <cell r="S55">
            <v>4.7260999999999997E-2</v>
          </cell>
          <cell r="T55">
            <v>4.7836999999999998E-2</v>
          </cell>
          <cell r="U55">
            <v>4.8417000000000002E-2</v>
          </cell>
          <cell r="V55">
            <v>4.9003999999999999E-2</v>
          </cell>
          <cell r="W55">
            <v>4.9602E-2</v>
          </cell>
          <cell r="X55">
            <v>5.0219E-2</v>
          </cell>
          <cell r="Y55">
            <v>5.0841999999999998E-2</v>
          </cell>
          <cell r="Z55">
            <v>5.1465999999999998E-2</v>
          </cell>
          <cell r="AA55">
            <v>5.2091999999999999E-2</v>
          </cell>
          <cell r="AB55">
            <v>5.2724E-2</v>
          </cell>
          <cell r="AC55">
            <v>5.3348E-2</v>
          </cell>
          <cell r="AD55">
            <v>5.3962999999999997E-2</v>
          </cell>
          <cell r="AE55">
            <v>5.4563E-2</v>
          </cell>
          <cell r="AF55">
            <v>5.5159E-2</v>
          </cell>
          <cell r="AG55">
            <v>5.5743000000000001E-2</v>
          </cell>
          <cell r="AH55">
            <v>5.6320000000000002E-2</v>
          </cell>
          <cell r="AI55">
            <v>1.2555E-2</v>
          </cell>
        </row>
        <row r="56">
          <cell r="C56">
            <v>0.230131</v>
          </cell>
          <cell r="D56">
            <v>0.23019300000000001</v>
          </cell>
          <cell r="E56">
            <v>0.229575</v>
          </cell>
          <cell r="F56">
            <v>0.229018</v>
          </cell>
          <cell r="G56">
            <v>0.228383</v>
          </cell>
          <cell r="H56">
            <v>0.227713</v>
          </cell>
          <cell r="I56">
            <v>0.226824</v>
          </cell>
          <cell r="J56">
            <v>0.22565099999999999</v>
          </cell>
          <cell r="K56">
            <v>0.224382</v>
          </cell>
          <cell r="L56">
            <v>0.223194</v>
          </cell>
          <cell r="M56">
            <v>0.222165</v>
          </cell>
          <cell r="N56">
            <v>0.220607</v>
          </cell>
          <cell r="O56">
            <v>0.21934899999999999</v>
          </cell>
          <cell r="P56">
            <v>0.218337</v>
          </cell>
          <cell r="Q56">
            <v>0.217336</v>
          </cell>
          <cell r="R56">
            <v>0.21632799999999999</v>
          </cell>
          <cell r="S56">
            <v>0.215415</v>
          </cell>
          <cell r="T56">
            <v>0.214613</v>
          </cell>
          <cell r="U56">
            <v>0.21377399999999999</v>
          </cell>
          <cell r="V56">
            <v>0.212921</v>
          </cell>
          <cell r="W56">
            <v>0.21208199999999999</v>
          </cell>
          <cell r="X56">
            <v>0.211281</v>
          </cell>
          <cell r="Y56">
            <v>0.210481</v>
          </cell>
          <cell r="Z56">
            <v>0.20968100000000001</v>
          </cell>
          <cell r="AA56">
            <v>0.20888300000000001</v>
          </cell>
          <cell r="AB56">
            <v>0.208097</v>
          </cell>
          <cell r="AC56">
            <v>0.207287</v>
          </cell>
          <cell r="AD56">
            <v>0.20646600000000001</v>
          </cell>
          <cell r="AE56">
            <v>0.205618</v>
          </cell>
          <cell r="AF56">
            <v>0.204794</v>
          </cell>
          <cell r="AG56">
            <v>0.20396600000000001</v>
          </cell>
          <cell r="AH56">
            <v>0.20314299999999999</v>
          </cell>
          <cell r="AI56">
            <v>-4.0159999999999996E-3</v>
          </cell>
        </row>
        <row r="57">
          <cell r="C57">
            <v>5.2253179999999997</v>
          </cell>
          <cell r="D57">
            <v>5.1189559999999998</v>
          </cell>
          <cell r="E57">
            <v>5.0402670000000001</v>
          </cell>
          <cell r="F57">
            <v>5.0292120000000002</v>
          </cell>
          <cell r="G57">
            <v>5.0150779999999999</v>
          </cell>
          <cell r="H57">
            <v>5.0013889999999996</v>
          </cell>
          <cell r="I57">
            <v>4.983142</v>
          </cell>
          <cell r="J57">
            <v>4.9600229999999996</v>
          </cell>
          <cell r="K57">
            <v>4.9365420000000002</v>
          </cell>
          <cell r="L57">
            <v>4.915648</v>
          </cell>
          <cell r="M57">
            <v>4.899756</v>
          </cell>
          <cell r="N57">
            <v>4.8829919999999998</v>
          </cell>
          <cell r="O57">
            <v>4.8712669999999996</v>
          </cell>
          <cell r="P57">
            <v>4.8606040000000004</v>
          </cell>
          <cell r="Q57">
            <v>4.8488119999999997</v>
          </cell>
          <cell r="R57">
            <v>4.8365</v>
          </cell>
          <cell r="S57">
            <v>4.8269019999999996</v>
          </cell>
          <cell r="T57">
            <v>4.8195160000000001</v>
          </cell>
          <cell r="U57">
            <v>4.8106949999999999</v>
          </cell>
          <cell r="V57">
            <v>4.8018910000000004</v>
          </cell>
          <cell r="W57">
            <v>4.7926599999999997</v>
          </cell>
          <cell r="X57">
            <v>4.7849279999999998</v>
          </cell>
          <cell r="Y57">
            <v>4.7777399999999997</v>
          </cell>
          <cell r="Z57">
            <v>4.770054</v>
          </cell>
          <cell r="AA57">
            <v>4.7630059999999999</v>
          </cell>
          <cell r="AB57">
            <v>4.7569340000000002</v>
          </cell>
          <cell r="AC57">
            <v>4.7510899999999996</v>
          </cell>
          <cell r="AD57">
            <v>4.745323</v>
          </cell>
          <cell r="AE57">
            <v>4.7394470000000002</v>
          </cell>
          <cell r="AF57">
            <v>4.733562</v>
          </cell>
          <cell r="AG57">
            <v>4.7276629999999997</v>
          </cell>
          <cell r="AH57">
            <v>4.7213250000000002</v>
          </cell>
          <cell r="AI57">
            <v>-3.2659999999999998E-3</v>
          </cell>
        </row>
        <row r="60">
          <cell r="C60">
            <v>0.39630500000000002</v>
          </cell>
          <cell r="D60">
            <v>0.37365399999999999</v>
          </cell>
          <cell r="E60">
            <v>0.35734199999999999</v>
          </cell>
          <cell r="F60">
            <v>0.348408</v>
          </cell>
          <cell r="G60">
            <v>0.33939200000000003</v>
          </cell>
          <cell r="H60">
            <v>0.33038899999999999</v>
          </cell>
          <cell r="I60">
            <v>0.32172800000000001</v>
          </cell>
          <cell r="J60">
            <v>0.31355899999999998</v>
          </cell>
          <cell r="K60">
            <v>0.30630200000000002</v>
          </cell>
          <cell r="L60">
            <v>0.29918099999999997</v>
          </cell>
          <cell r="M60">
            <v>0.292431</v>
          </cell>
          <cell r="N60">
            <v>0.28610200000000002</v>
          </cell>
          <cell r="O60">
            <v>0.27993299999999999</v>
          </cell>
          <cell r="P60">
            <v>0.27397300000000002</v>
          </cell>
          <cell r="Q60">
            <v>0.26814900000000003</v>
          </cell>
          <cell r="R60">
            <v>0.26252199999999998</v>
          </cell>
          <cell r="S60">
            <v>0.25709300000000002</v>
          </cell>
          <cell r="T60">
            <v>0.25184200000000001</v>
          </cell>
          <cell r="U60">
            <v>0.246837</v>
          </cell>
          <cell r="V60">
            <v>0.24202799999999999</v>
          </cell>
          <cell r="W60">
            <v>0.23729</v>
          </cell>
          <cell r="X60">
            <v>0.23288600000000001</v>
          </cell>
          <cell r="Y60">
            <v>0.22851099999999999</v>
          </cell>
          <cell r="Z60">
            <v>0.22400700000000001</v>
          </cell>
          <cell r="AA60">
            <v>0.219531</v>
          </cell>
          <cell r="AB60">
            <v>0.215146</v>
          </cell>
          <cell r="AC60">
            <v>0.21073700000000001</v>
          </cell>
          <cell r="AD60">
            <v>0.206484</v>
          </cell>
          <cell r="AE60">
            <v>0.202234</v>
          </cell>
          <cell r="AF60">
            <v>0.197932</v>
          </cell>
          <cell r="AG60">
            <v>0.19373199999999999</v>
          </cell>
          <cell r="AH60">
            <v>0.18964500000000001</v>
          </cell>
          <cell r="AI60">
            <v>-2.3494999999999999E-2</v>
          </cell>
        </row>
        <row r="61">
          <cell r="C61">
            <v>4.9792999999999997E-2</v>
          </cell>
          <cell r="D61">
            <v>4.7361E-2</v>
          </cell>
          <cell r="E61">
            <v>4.5157999999999997E-2</v>
          </cell>
          <cell r="F61">
            <v>4.3024E-2</v>
          </cell>
          <cell r="G61">
            <v>4.1055000000000001E-2</v>
          </cell>
          <cell r="H61">
            <v>3.9294999999999997E-2</v>
          </cell>
          <cell r="I61">
            <v>3.7783999999999998E-2</v>
          </cell>
          <cell r="J61">
            <v>3.6502E-2</v>
          </cell>
          <cell r="K61">
            <v>3.5485999999999997E-2</v>
          </cell>
          <cell r="L61">
            <v>3.4648999999999999E-2</v>
          </cell>
          <cell r="M61">
            <v>3.3993000000000002E-2</v>
          </cell>
          <cell r="N61">
            <v>3.3533E-2</v>
          </cell>
          <cell r="O61">
            <v>3.3020000000000001E-2</v>
          </cell>
          <cell r="P61">
            <v>3.2479000000000001E-2</v>
          </cell>
          <cell r="Q61">
            <v>3.1905999999999997E-2</v>
          </cell>
          <cell r="R61">
            <v>3.1322999999999997E-2</v>
          </cell>
          <cell r="S61">
            <v>3.0728999999999999E-2</v>
          </cell>
          <cell r="T61">
            <v>3.0126E-2</v>
          </cell>
          <cell r="U61">
            <v>2.9527999999999999E-2</v>
          </cell>
          <cell r="V61">
            <v>2.8937000000000001E-2</v>
          </cell>
          <cell r="W61">
            <v>2.8351000000000001E-2</v>
          </cell>
          <cell r="X61">
            <v>2.7793000000000002E-2</v>
          </cell>
          <cell r="Y61">
            <v>2.7248000000000001E-2</v>
          </cell>
          <cell r="Z61">
            <v>2.6707000000000002E-2</v>
          </cell>
          <cell r="AA61">
            <v>2.6189E-2</v>
          </cell>
          <cell r="AB61">
            <v>2.5701000000000002E-2</v>
          </cell>
          <cell r="AC61">
            <v>2.5228E-2</v>
          </cell>
          <cell r="AD61">
            <v>2.4791000000000001E-2</v>
          </cell>
          <cell r="AE61">
            <v>2.4369999999999999E-2</v>
          </cell>
          <cell r="AF61">
            <v>2.3959000000000001E-2</v>
          </cell>
          <cell r="AG61">
            <v>2.3560999999999999E-2</v>
          </cell>
          <cell r="AH61">
            <v>2.3179999999999999E-2</v>
          </cell>
          <cell r="AI61">
            <v>-2.4362999999999999E-2</v>
          </cell>
        </row>
        <row r="62">
          <cell r="C62">
            <v>7.639E-3</v>
          </cell>
          <cell r="D62">
            <v>7.5909999999999997E-3</v>
          </cell>
          <cell r="E62">
            <v>7.5560000000000002E-3</v>
          </cell>
          <cell r="F62">
            <v>7.4999999999999997E-3</v>
          </cell>
          <cell r="G62">
            <v>7.4390000000000003E-3</v>
          </cell>
          <cell r="H62">
            <v>7.3740000000000003E-3</v>
          </cell>
          <cell r="I62">
            <v>7.3119999999999999E-3</v>
          </cell>
          <cell r="J62">
            <v>7.2550000000000002E-3</v>
          </cell>
          <cell r="K62">
            <v>7.2090000000000001E-3</v>
          </cell>
          <cell r="L62">
            <v>7.162E-3</v>
          </cell>
          <cell r="M62">
            <v>7.1159999999999999E-3</v>
          </cell>
          <cell r="N62">
            <v>7.0730000000000003E-3</v>
          </cell>
          <cell r="O62">
            <v>7.0299999999999998E-3</v>
          </cell>
          <cell r="P62">
            <v>6.9870000000000002E-3</v>
          </cell>
          <cell r="Q62">
            <v>6.9430000000000004E-3</v>
          </cell>
          <cell r="R62">
            <v>6.8999999999999999E-3</v>
          </cell>
          <cell r="S62">
            <v>6.8580000000000004E-3</v>
          </cell>
          <cell r="T62">
            <v>6.8170000000000001E-3</v>
          </cell>
          <cell r="U62">
            <v>6.7780000000000002E-3</v>
          </cell>
          <cell r="V62">
            <v>6.7400000000000003E-3</v>
          </cell>
          <cell r="W62">
            <v>6.7019999999999996E-3</v>
          </cell>
          <cell r="X62">
            <v>6.6670000000000002E-3</v>
          </cell>
          <cell r="Y62">
            <v>6.633E-3</v>
          </cell>
          <cell r="Z62">
            <v>6.594E-3</v>
          </cell>
          <cell r="AA62">
            <v>6.5570000000000003E-3</v>
          </cell>
          <cell r="AB62">
            <v>6.5209999999999999E-3</v>
          </cell>
          <cell r="AC62">
            <v>6.4840000000000002E-3</v>
          </cell>
          <cell r="AD62">
            <v>6.45E-3</v>
          </cell>
          <cell r="AE62">
            <v>6.4159999999999998E-3</v>
          </cell>
          <cell r="AF62">
            <v>6.3810000000000004E-3</v>
          </cell>
          <cell r="AG62">
            <v>6.3470000000000002E-3</v>
          </cell>
          <cell r="AH62">
            <v>6.3150000000000003E-3</v>
          </cell>
          <cell r="AI62">
            <v>-6.1199999999999996E-3</v>
          </cell>
        </row>
        <row r="63">
          <cell r="C63">
            <v>0.453737</v>
          </cell>
          <cell r="D63">
            <v>0.42860700000000002</v>
          </cell>
          <cell r="E63">
            <v>0.41005599999999998</v>
          </cell>
          <cell r="F63">
            <v>0.39893200000000001</v>
          </cell>
          <cell r="G63">
            <v>0.38788600000000001</v>
          </cell>
          <cell r="H63">
            <v>0.377058</v>
          </cell>
          <cell r="I63">
            <v>0.36682399999999998</v>
          </cell>
          <cell r="J63">
            <v>0.35731600000000002</v>
          </cell>
          <cell r="K63">
            <v>0.348997</v>
          </cell>
          <cell r="L63">
            <v>0.34099099999999999</v>
          </cell>
          <cell r="M63">
            <v>0.33354099999999998</v>
          </cell>
          <cell r="N63">
            <v>0.32670900000000003</v>
          </cell>
          <cell r="O63">
            <v>0.31998199999999999</v>
          </cell>
          <cell r="P63">
            <v>0.31344</v>
          </cell>
          <cell r="Q63">
            <v>0.30699700000000002</v>
          </cell>
          <cell r="R63">
            <v>0.30074499999999998</v>
          </cell>
          <cell r="S63">
            <v>0.29468</v>
          </cell>
          <cell r="T63">
            <v>0.28878599999999999</v>
          </cell>
          <cell r="U63">
            <v>0.28314299999999998</v>
          </cell>
          <cell r="V63">
            <v>0.27770499999999998</v>
          </cell>
          <cell r="W63">
            <v>0.272343</v>
          </cell>
          <cell r="X63">
            <v>0.26734599999999997</v>
          </cell>
          <cell r="Y63">
            <v>0.26239200000000001</v>
          </cell>
          <cell r="Z63">
            <v>0.25730799999999998</v>
          </cell>
          <cell r="AA63">
            <v>0.25227699999999997</v>
          </cell>
          <cell r="AB63">
            <v>0.247368</v>
          </cell>
          <cell r="AC63">
            <v>0.24245</v>
          </cell>
          <cell r="AD63">
            <v>0.23772499999999999</v>
          </cell>
          <cell r="AE63">
            <v>0.23303399999999999</v>
          </cell>
          <cell r="AF63">
            <v>0.22831899999999999</v>
          </cell>
          <cell r="AG63">
            <v>0.223718</v>
          </cell>
          <cell r="AH63">
            <v>0.21925</v>
          </cell>
          <cell r="AI63">
            <v>-2.3188E-2</v>
          </cell>
        </row>
        <row r="66">
          <cell r="C66">
            <v>0.31240000000000001</v>
          </cell>
          <cell r="D66">
            <v>0.297348</v>
          </cell>
          <cell r="E66">
            <v>0.28806999999999999</v>
          </cell>
          <cell r="F66">
            <v>0.28329500000000002</v>
          </cell>
          <cell r="G66">
            <v>0.27804499999999999</v>
          </cell>
          <cell r="H66">
            <v>0.27272299999999999</v>
          </cell>
          <cell r="I66">
            <v>0.26722800000000002</v>
          </cell>
          <cell r="J66">
            <v>0.26155600000000001</v>
          </cell>
          <cell r="K66">
            <v>0.25622299999999998</v>
          </cell>
          <cell r="L66">
            <v>0.25131799999999999</v>
          </cell>
          <cell r="M66">
            <v>0.24693699999999999</v>
          </cell>
          <cell r="N66">
            <v>0.24301400000000001</v>
          </cell>
          <cell r="O66">
            <v>0.23950299999999999</v>
          </cell>
          <cell r="P66">
            <v>0.23625599999999999</v>
          </cell>
          <cell r="Q66">
            <v>0.23310900000000001</v>
          </cell>
          <cell r="R66">
            <v>0.23000499999999999</v>
          </cell>
          <cell r="S66">
            <v>0.227025</v>
          </cell>
          <cell r="T66">
            <v>0.22408700000000001</v>
          </cell>
          <cell r="U66">
            <v>0.22117200000000001</v>
          </cell>
          <cell r="V66">
            <v>0.21834799999999999</v>
          </cell>
          <cell r="W66">
            <v>0.215563</v>
          </cell>
          <cell r="X66">
            <v>0.21290600000000001</v>
          </cell>
          <cell r="Y66">
            <v>0.210395</v>
          </cell>
          <cell r="Z66">
            <v>0.20783499999999999</v>
          </cell>
          <cell r="AA66">
            <v>0.20531099999999999</v>
          </cell>
          <cell r="AB66">
            <v>0.20280300000000001</v>
          </cell>
          <cell r="AC66">
            <v>0.20036699999999999</v>
          </cell>
          <cell r="AD66">
            <v>0.19797200000000001</v>
          </cell>
          <cell r="AE66">
            <v>0.19562599999999999</v>
          </cell>
          <cell r="AF66">
            <v>0.193273</v>
          </cell>
          <cell r="AG66">
            <v>0.190998</v>
          </cell>
          <cell r="AH66">
            <v>0.188774</v>
          </cell>
          <cell r="AI66">
            <v>-1.6118E-2</v>
          </cell>
        </row>
        <row r="67">
          <cell r="C67">
            <v>6.4907000000000006E-2</v>
          </cell>
          <cell r="D67">
            <v>6.1996999999999997E-2</v>
          </cell>
          <cell r="E67">
            <v>5.9512000000000002E-2</v>
          </cell>
          <cell r="F67">
            <v>5.7116E-2</v>
          </cell>
          <cell r="G67">
            <v>5.4857999999999997E-2</v>
          </cell>
          <cell r="H67">
            <v>5.2810000000000003E-2</v>
          </cell>
          <cell r="I67">
            <v>5.0929000000000002E-2</v>
          </cell>
          <cell r="J67">
            <v>4.9193000000000001E-2</v>
          </cell>
          <cell r="K67">
            <v>4.7643999999999999E-2</v>
          </cell>
          <cell r="L67">
            <v>4.6325999999999999E-2</v>
          </cell>
          <cell r="M67">
            <v>4.5241999999999997E-2</v>
          </cell>
          <cell r="N67">
            <v>4.4375999999999999E-2</v>
          </cell>
          <cell r="O67">
            <v>4.3494999999999999E-2</v>
          </cell>
          <cell r="P67">
            <v>4.2594E-2</v>
          </cell>
          <cell r="Q67">
            <v>4.1651000000000001E-2</v>
          </cell>
          <cell r="R67">
            <v>4.0675000000000003E-2</v>
          </cell>
          <cell r="S67">
            <v>3.9683000000000003E-2</v>
          </cell>
          <cell r="T67">
            <v>3.8676000000000002E-2</v>
          </cell>
          <cell r="U67">
            <v>3.7665999999999998E-2</v>
          </cell>
          <cell r="V67">
            <v>3.6667999999999999E-2</v>
          </cell>
          <cell r="W67">
            <v>3.5697E-2</v>
          </cell>
          <cell r="X67">
            <v>3.4771000000000003E-2</v>
          </cell>
          <cell r="Y67">
            <v>3.3898999999999999E-2</v>
          </cell>
          <cell r="Z67">
            <v>3.3078000000000003E-2</v>
          </cell>
          <cell r="AA67">
            <v>3.2310999999999999E-2</v>
          </cell>
          <cell r="AB67">
            <v>3.1602999999999999E-2</v>
          </cell>
          <cell r="AC67">
            <v>3.0949999999999998E-2</v>
          </cell>
          <cell r="AD67">
            <v>3.0346999999999999E-2</v>
          </cell>
          <cell r="AE67">
            <v>2.9777999999999999E-2</v>
          </cell>
          <cell r="AF67">
            <v>2.9234E-2</v>
          </cell>
          <cell r="AG67">
            <v>2.8712999999999999E-2</v>
          </cell>
          <cell r="AH67">
            <v>2.8213999999999999E-2</v>
          </cell>
          <cell r="AI67">
            <v>-2.6516999999999999E-2</v>
          </cell>
        </row>
        <row r="68">
          <cell r="C68">
            <v>1.6829E-2</v>
          </cell>
          <cell r="D68">
            <v>1.6608999999999999E-2</v>
          </cell>
          <cell r="E68">
            <v>1.6388E-2</v>
          </cell>
          <cell r="F68">
            <v>1.6164000000000001E-2</v>
          </cell>
          <cell r="G68">
            <v>1.5934E-2</v>
          </cell>
          <cell r="H68">
            <v>1.5701E-2</v>
          </cell>
          <cell r="I68">
            <v>1.5462999999999999E-2</v>
          </cell>
          <cell r="J68">
            <v>1.5214999999999999E-2</v>
          </cell>
          <cell r="K68">
            <v>1.4951000000000001E-2</v>
          </cell>
          <cell r="L68">
            <v>1.4678999999999999E-2</v>
          </cell>
          <cell r="M68">
            <v>1.44E-2</v>
          </cell>
          <cell r="N68">
            <v>1.4116E-2</v>
          </cell>
          <cell r="O68">
            <v>1.3828E-2</v>
          </cell>
          <cell r="P68">
            <v>1.3538E-2</v>
          </cell>
          <cell r="Q68">
            <v>1.3289E-2</v>
          </cell>
          <cell r="R68">
            <v>1.3079E-2</v>
          </cell>
          <cell r="S68">
            <v>1.2911000000000001E-2</v>
          </cell>
          <cell r="T68">
            <v>1.2782E-2</v>
          </cell>
          <cell r="U68">
            <v>1.2695E-2</v>
          </cell>
          <cell r="V68">
            <v>1.2600999999999999E-2</v>
          </cell>
          <cell r="W68">
            <v>1.2501999999999999E-2</v>
          </cell>
          <cell r="X68">
            <v>1.2397999999999999E-2</v>
          </cell>
          <cell r="Y68">
            <v>1.2290000000000001E-2</v>
          </cell>
          <cell r="Z68">
            <v>1.2179000000000001E-2</v>
          </cell>
          <cell r="AA68">
            <v>1.2064999999999999E-2</v>
          </cell>
          <cell r="AB68">
            <v>1.1953E-2</v>
          </cell>
          <cell r="AC68">
            <v>1.1842999999999999E-2</v>
          </cell>
          <cell r="AD68">
            <v>1.1738E-2</v>
          </cell>
          <cell r="AE68">
            <v>1.1639E-2</v>
          </cell>
          <cell r="AF68">
            <v>1.1545E-2</v>
          </cell>
          <cell r="AG68">
            <v>1.1454000000000001E-2</v>
          </cell>
          <cell r="AH68">
            <v>1.1365999999999999E-2</v>
          </cell>
          <cell r="AI68">
            <v>-1.2579999999999999E-2</v>
          </cell>
        </row>
        <row r="69">
          <cell r="C69">
            <v>6.7835999999999994E-2</v>
          </cell>
          <cell r="D69">
            <v>6.9144999999999998E-2</v>
          </cell>
          <cell r="E69">
            <v>7.0644999999999999E-2</v>
          </cell>
          <cell r="F69">
            <v>7.2034000000000001E-2</v>
          </cell>
          <cell r="G69">
            <v>7.3318999999999995E-2</v>
          </cell>
          <cell r="H69">
            <v>7.4573E-2</v>
          </cell>
          <cell r="I69">
            <v>7.5785000000000005E-2</v>
          </cell>
          <cell r="J69">
            <v>7.6942999999999998E-2</v>
          </cell>
          <cell r="K69">
            <v>7.8118000000000007E-2</v>
          </cell>
          <cell r="L69">
            <v>7.9376000000000002E-2</v>
          </cell>
          <cell r="M69">
            <v>8.0732999999999999E-2</v>
          </cell>
          <cell r="N69">
            <v>8.2151000000000002E-2</v>
          </cell>
          <cell r="O69">
            <v>8.3686999999999998E-2</v>
          </cell>
          <cell r="P69">
            <v>8.5272000000000001E-2</v>
          </cell>
          <cell r="Q69">
            <v>8.6857000000000004E-2</v>
          </cell>
          <cell r="R69">
            <v>8.8431999999999997E-2</v>
          </cell>
          <cell r="S69">
            <v>9.0010000000000007E-2</v>
          </cell>
          <cell r="T69">
            <v>9.1566999999999996E-2</v>
          </cell>
          <cell r="U69">
            <v>9.3100000000000002E-2</v>
          </cell>
          <cell r="V69">
            <v>9.4614000000000004E-2</v>
          </cell>
          <cell r="W69">
            <v>9.6116999999999994E-2</v>
          </cell>
          <cell r="X69">
            <v>9.7638000000000003E-2</v>
          </cell>
          <cell r="Y69">
            <v>9.9182999999999993E-2</v>
          </cell>
          <cell r="Z69">
            <v>0.10072399999999999</v>
          </cell>
          <cell r="AA69">
            <v>0.10228</v>
          </cell>
          <cell r="AB69">
            <v>0.103867</v>
          </cell>
          <cell r="AC69">
            <v>0.105489</v>
          </cell>
          <cell r="AD69">
            <v>0.107143</v>
          </cell>
          <cell r="AE69">
            <v>0.108802</v>
          </cell>
          <cell r="AF69">
            <v>0.11045099999999999</v>
          </cell>
          <cell r="AG69">
            <v>0.112106</v>
          </cell>
          <cell r="AH69">
            <v>0.113775</v>
          </cell>
          <cell r="AI69">
            <v>1.6822E-2</v>
          </cell>
        </row>
        <row r="70">
          <cell r="C70">
            <v>0.46197100000000002</v>
          </cell>
          <cell r="D70">
            <v>0.44509799999999999</v>
          </cell>
          <cell r="E70">
            <v>0.43461499999999997</v>
          </cell>
          <cell r="F70">
            <v>0.42860900000000002</v>
          </cell>
          <cell r="G70">
            <v>0.42215599999999998</v>
          </cell>
          <cell r="H70">
            <v>0.41580600000000001</v>
          </cell>
          <cell r="I70">
            <v>0.40940700000000002</v>
          </cell>
          <cell r="J70">
            <v>0.40290599999999999</v>
          </cell>
          <cell r="K70">
            <v>0.39693600000000001</v>
          </cell>
          <cell r="L70">
            <v>0.39169900000000002</v>
          </cell>
          <cell r="M70">
            <v>0.38731199999999999</v>
          </cell>
          <cell r="N70">
            <v>0.38365700000000003</v>
          </cell>
          <cell r="O70">
            <v>0.38051299999999999</v>
          </cell>
          <cell r="P70">
            <v>0.37766</v>
          </cell>
          <cell r="Q70">
            <v>0.37490499999999999</v>
          </cell>
          <cell r="R70">
            <v>0.37219200000000002</v>
          </cell>
          <cell r="S70">
            <v>0.36962899999999999</v>
          </cell>
          <cell r="T70">
            <v>0.36711300000000002</v>
          </cell>
          <cell r="U70">
            <v>0.36463200000000001</v>
          </cell>
          <cell r="V70">
            <v>0.36223100000000003</v>
          </cell>
          <cell r="W70">
            <v>0.359879</v>
          </cell>
          <cell r="X70">
            <v>0.357713</v>
          </cell>
          <cell r="Y70">
            <v>0.355767</v>
          </cell>
          <cell r="Z70">
            <v>0.35381600000000002</v>
          </cell>
          <cell r="AA70">
            <v>0.35196699999999997</v>
          </cell>
          <cell r="AB70">
            <v>0.35022599999999998</v>
          </cell>
          <cell r="AC70">
            <v>0.34865000000000002</v>
          </cell>
          <cell r="AD70">
            <v>0.34720000000000001</v>
          </cell>
          <cell r="AE70">
            <v>0.34584599999999999</v>
          </cell>
          <cell r="AF70">
            <v>0.34450199999999997</v>
          </cell>
          <cell r="AG70">
            <v>0.34327099999999999</v>
          </cell>
          <cell r="AH70">
            <v>0.34212900000000002</v>
          </cell>
          <cell r="AI70">
            <v>-9.6410000000000003E-3</v>
          </cell>
        </row>
        <row r="72">
          <cell r="C72">
            <v>0.52879799999999999</v>
          </cell>
          <cell r="D72">
            <v>0.49784699999999998</v>
          </cell>
          <cell r="E72">
            <v>0.472773</v>
          </cell>
          <cell r="F72">
            <v>0.46401700000000001</v>
          </cell>
          <cell r="G72">
            <v>0.45689400000000002</v>
          </cell>
          <cell r="H72">
            <v>0.45093299999999997</v>
          </cell>
          <cell r="I72">
            <v>0.44428400000000001</v>
          </cell>
          <cell r="J72">
            <v>0.43823299999999998</v>
          </cell>
          <cell r="K72">
            <v>0.430919</v>
          </cell>
          <cell r="L72">
            <v>0.42432399999999998</v>
          </cell>
          <cell r="M72">
            <v>0.41768899999999998</v>
          </cell>
          <cell r="N72">
            <v>0.41045799999999999</v>
          </cell>
          <cell r="O72">
            <v>0.40359200000000001</v>
          </cell>
          <cell r="P72">
            <v>0.39649400000000001</v>
          </cell>
          <cell r="Q72">
            <v>0.39019500000000001</v>
          </cell>
          <cell r="R72">
            <v>0.383606</v>
          </cell>
          <cell r="S72">
            <v>0.376938</v>
          </cell>
          <cell r="T72">
            <v>0.37016700000000002</v>
          </cell>
          <cell r="U72">
            <v>0.36333599999999999</v>
          </cell>
          <cell r="V72">
            <v>0.35694300000000001</v>
          </cell>
          <cell r="W72">
            <v>0.35095799999999999</v>
          </cell>
          <cell r="X72">
            <v>0.34453899999999998</v>
          </cell>
          <cell r="Y72">
            <v>0.338671</v>
          </cell>
          <cell r="Z72">
            <v>0.33392500000000003</v>
          </cell>
          <cell r="AA72">
            <v>0.329488</v>
          </cell>
          <cell r="AB72">
            <v>0.32521299999999997</v>
          </cell>
          <cell r="AC72">
            <v>0.32177600000000001</v>
          </cell>
          <cell r="AD72">
            <v>0.31815399999999999</v>
          </cell>
          <cell r="AE72">
            <v>0.31483</v>
          </cell>
          <cell r="AF72">
            <v>0.31170700000000001</v>
          </cell>
          <cell r="AG72">
            <v>0.30854199999999998</v>
          </cell>
          <cell r="AH72">
            <v>0.30494900000000003</v>
          </cell>
          <cell r="AI72">
            <v>-1.7600000000000001E-2</v>
          </cell>
        </row>
      </sheetData>
      <sheetData sheetId="11">
        <row r="31">
          <cell r="C31">
            <v>0.123686</v>
          </cell>
          <cell r="D31">
            <v>0.120836</v>
          </cell>
          <cell r="E31">
            <v>0.11835</v>
          </cell>
          <cell r="F31">
            <v>0.117227</v>
          </cell>
          <cell r="G31">
            <v>0.11638999999999999</v>
          </cell>
          <cell r="H31">
            <v>0.11530799999999999</v>
          </cell>
          <cell r="I31">
            <v>0.11401699999999999</v>
          </cell>
          <cell r="J31">
            <v>0.112645</v>
          </cell>
          <cell r="K31">
            <v>0.111388</v>
          </cell>
          <cell r="L31">
            <v>0.11035300000000001</v>
          </cell>
          <cell r="M31">
            <v>0.10943899999999999</v>
          </cell>
          <cell r="N31">
            <v>0.108519</v>
          </cell>
          <cell r="O31">
            <v>0.107534</v>
          </cell>
          <cell r="P31">
            <v>0.106558</v>
          </cell>
          <cell r="Q31">
            <v>0.105479</v>
          </cell>
          <cell r="R31">
            <v>0.104334</v>
          </cell>
          <cell r="S31">
            <v>0.103273</v>
          </cell>
          <cell r="T31">
            <v>0.102198</v>
          </cell>
          <cell r="U31">
            <v>0.101119</v>
          </cell>
          <cell r="V31">
            <v>9.9973999999999993E-2</v>
          </cell>
          <cell r="W31">
            <v>9.8852999999999996E-2</v>
          </cell>
          <cell r="X31">
            <v>9.7798999999999997E-2</v>
          </cell>
          <cell r="Y31">
            <v>9.6794000000000005E-2</v>
          </cell>
          <cell r="Z31">
            <v>9.5763000000000001E-2</v>
          </cell>
          <cell r="AA31">
            <v>9.4837000000000005E-2</v>
          </cell>
          <cell r="AB31">
            <v>9.3931000000000001E-2</v>
          </cell>
          <cell r="AC31">
            <v>9.2995999999999995E-2</v>
          </cell>
          <cell r="AD31">
            <v>9.2082999999999998E-2</v>
          </cell>
          <cell r="AE31">
            <v>9.1183E-2</v>
          </cell>
          <cell r="AF31">
            <v>9.0327000000000005E-2</v>
          </cell>
          <cell r="AG31">
            <v>8.9492000000000002E-2</v>
          </cell>
          <cell r="AH31">
            <v>8.8661000000000004E-2</v>
          </cell>
          <cell r="AI31">
            <v>-1.0682000000000001E-2</v>
          </cell>
        </row>
        <row r="32">
          <cell r="C32">
            <v>0.52505500000000005</v>
          </cell>
          <cell r="D32">
            <v>0.47889500000000002</v>
          </cell>
          <cell r="E32">
            <v>0.531138</v>
          </cell>
          <cell r="F32">
            <v>0.53260200000000002</v>
          </cell>
          <cell r="G32">
            <v>0.532941</v>
          </cell>
          <cell r="H32">
            <v>0.53274500000000002</v>
          </cell>
          <cell r="I32">
            <v>0.53128699999999995</v>
          </cell>
          <cell r="J32">
            <v>0.52982399999999996</v>
          </cell>
          <cell r="K32">
            <v>0.52934000000000003</v>
          </cell>
          <cell r="L32">
            <v>0.53025599999999995</v>
          </cell>
          <cell r="M32">
            <v>0.53235200000000005</v>
          </cell>
          <cell r="N32">
            <v>0.53454999999999997</v>
          </cell>
          <cell r="O32">
            <v>0.53733500000000001</v>
          </cell>
          <cell r="P32">
            <v>0.54077600000000003</v>
          </cell>
          <cell r="Q32">
            <v>0.543655</v>
          </cell>
          <cell r="R32">
            <v>0.54645299999999997</v>
          </cell>
          <cell r="S32">
            <v>0.54987699999999995</v>
          </cell>
          <cell r="T32">
            <v>0.55339899999999997</v>
          </cell>
          <cell r="U32">
            <v>0.55742599999999998</v>
          </cell>
          <cell r="V32">
            <v>0.56111800000000001</v>
          </cell>
          <cell r="W32">
            <v>0.56518999999999997</v>
          </cell>
          <cell r="X32">
            <v>0.56983600000000001</v>
          </cell>
          <cell r="Y32">
            <v>0.57476499999999997</v>
          </cell>
          <cell r="Z32">
            <v>0.57990600000000003</v>
          </cell>
          <cell r="AA32">
            <v>0.58523499999999995</v>
          </cell>
          <cell r="AB32">
            <v>0.59037300000000004</v>
          </cell>
          <cell r="AC32">
            <v>0.59615399999999996</v>
          </cell>
          <cell r="AD32">
            <v>0.60231900000000005</v>
          </cell>
          <cell r="AE32">
            <v>0.60846699999999998</v>
          </cell>
          <cell r="AF32">
            <v>0.61499300000000001</v>
          </cell>
          <cell r="AG32">
            <v>0.62223300000000004</v>
          </cell>
          <cell r="AH32">
            <v>0.62948300000000001</v>
          </cell>
          <cell r="AI32">
            <v>5.8690000000000001E-3</v>
          </cell>
        </row>
        <row r="33">
          <cell r="C33">
            <v>2.5773000000000001E-2</v>
          </cell>
          <cell r="D33">
            <v>2.554E-2</v>
          </cell>
          <cell r="E33">
            <v>2.5291000000000001E-2</v>
          </cell>
          <cell r="F33">
            <v>2.5047E-2</v>
          </cell>
          <cell r="G33">
            <v>2.4781999999999998E-2</v>
          </cell>
          <cell r="H33">
            <v>2.4490999999999999E-2</v>
          </cell>
          <cell r="I33">
            <v>2.4170000000000001E-2</v>
          </cell>
          <cell r="J33">
            <v>2.3841999999999999E-2</v>
          </cell>
          <cell r="K33">
            <v>2.3545E-2</v>
          </cell>
          <cell r="L33">
            <v>2.3304999999999999E-2</v>
          </cell>
          <cell r="M33">
            <v>2.3106999999999999E-2</v>
          </cell>
          <cell r="N33">
            <v>2.2912999999999999E-2</v>
          </cell>
          <cell r="O33">
            <v>2.2731000000000001E-2</v>
          </cell>
          <cell r="P33">
            <v>2.2565999999999999E-2</v>
          </cell>
          <cell r="Q33">
            <v>2.2377999999999999E-2</v>
          </cell>
          <cell r="R33">
            <v>2.2182E-2</v>
          </cell>
          <cell r="S33">
            <v>2.2005E-2</v>
          </cell>
          <cell r="T33">
            <v>2.1833999999999999E-2</v>
          </cell>
          <cell r="U33">
            <v>2.1666999999999999E-2</v>
          </cell>
          <cell r="V33">
            <v>2.1482000000000001E-2</v>
          </cell>
          <cell r="W33">
            <v>2.1305000000000001E-2</v>
          </cell>
          <cell r="X33">
            <v>2.1149000000000001E-2</v>
          </cell>
          <cell r="Y33">
            <v>2.0997999999999999E-2</v>
          </cell>
          <cell r="Z33">
            <v>2.0848999999999999E-2</v>
          </cell>
          <cell r="AA33">
            <v>2.0702999999999999E-2</v>
          </cell>
          <cell r="AB33">
            <v>2.0552999999999998E-2</v>
          </cell>
          <cell r="AC33">
            <v>2.0407999999999999E-2</v>
          </cell>
          <cell r="AD33">
            <v>2.0272999999999999E-2</v>
          </cell>
          <cell r="AE33">
            <v>2.0135E-2</v>
          </cell>
          <cell r="AF33">
            <v>2.0003E-2</v>
          </cell>
          <cell r="AG33">
            <v>1.9883999999999999E-2</v>
          </cell>
          <cell r="AH33">
            <v>1.9765999999999999E-2</v>
          </cell>
          <cell r="AI33">
            <v>-8.5229999999999993E-3</v>
          </cell>
        </row>
        <row r="34">
          <cell r="C34">
            <v>0.51691399999999998</v>
          </cell>
          <cell r="D34">
            <v>0.51732400000000001</v>
          </cell>
          <cell r="E34">
            <v>0.51661900000000005</v>
          </cell>
          <cell r="F34">
            <v>0.51485000000000003</v>
          </cell>
          <cell r="G34">
            <v>0.51327299999999998</v>
          </cell>
          <cell r="H34">
            <v>0.51146499999999995</v>
          </cell>
          <cell r="I34">
            <v>0.50849599999999995</v>
          </cell>
          <cell r="J34">
            <v>0.49680000000000002</v>
          </cell>
          <cell r="K34">
            <v>0.48649399999999998</v>
          </cell>
          <cell r="L34">
            <v>0.478188</v>
          </cell>
          <cell r="M34">
            <v>0.47129199999999999</v>
          </cell>
          <cell r="N34">
            <v>0.46413399999999999</v>
          </cell>
          <cell r="O34">
            <v>0.45813999999999999</v>
          </cell>
          <cell r="P34">
            <v>0.453071</v>
          </cell>
          <cell r="Q34">
            <v>0.44781700000000002</v>
          </cell>
          <cell r="R34">
            <v>0.44284899999999999</v>
          </cell>
          <cell r="S34">
            <v>0.43889499999999998</v>
          </cell>
          <cell r="T34">
            <v>0.43529699999999999</v>
          </cell>
          <cell r="U34">
            <v>0.43238599999999999</v>
          </cell>
          <cell r="V34">
            <v>0.42922399999999999</v>
          </cell>
          <cell r="W34">
            <v>0.426649</v>
          </cell>
          <cell r="X34">
            <v>0.42386600000000002</v>
          </cell>
          <cell r="Y34">
            <v>0.42136800000000002</v>
          </cell>
          <cell r="Z34">
            <v>0.41914699999999999</v>
          </cell>
          <cell r="AA34">
            <v>0.417493</v>
          </cell>
          <cell r="AB34">
            <v>0.41598299999999999</v>
          </cell>
          <cell r="AC34">
            <v>0.41496899999999998</v>
          </cell>
          <cell r="AD34">
            <v>0.41427900000000001</v>
          </cell>
          <cell r="AE34">
            <v>0.41387400000000002</v>
          </cell>
          <cell r="AF34">
            <v>0.41392800000000002</v>
          </cell>
          <cell r="AG34">
            <v>0.41462500000000002</v>
          </cell>
          <cell r="AH34">
            <v>0.41553800000000002</v>
          </cell>
          <cell r="AI34">
            <v>-7.0169999999999998E-3</v>
          </cell>
        </row>
        <row r="35">
          <cell r="C35">
            <v>8.5744000000000001E-2</v>
          </cell>
          <cell r="D35">
            <v>8.6104E-2</v>
          </cell>
          <cell r="E35">
            <v>8.6330000000000004E-2</v>
          </cell>
          <cell r="F35">
            <v>8.6344000000000004E-2</v>
          </cell>
          <cell r="G35">
            <v>8.6209999999999995E-2</v>
          </cell>
          <cell r="H35">
            <v>8.5949999999999999E-2</v>
          </cell>
          <cell r="I35">
            <v>8.5558999999999996E-2</v>
          </cell>
          <cell r="J35">
            <v>8.5136000000000003E-2</v>
          </cell>
          <cell r="K35">
            <v>8.4814000000000001E-2</v>
          </cell>
          <cell r="L35">
            <v>8.4668999999999994E-2</v>
          </cell>
          <cell r="M35">
            <v>8.4641999999999995E-2</v>
          </cell>
          <cell r="N35">
            <v>8.4621000000000002E-2</v>
          </cell>
          <cell r="O35">
            <v>8.4621000000000002E-2</v>
          </cell>
          <cell r="P35">
            <v>8.4649000000000002E-2</v>
          </cell>
          <cell r="Q35">
            <v>8.4596000000000005E-2</v>
          </cell>
          <cell r="R35">
            <v>8.4488999999999995E-2</v>
          </cell>
          <cell r="S35">
            <v>8.4412000000000001E-2</v>
          </cell>
          <cell r="T35">
            <v>8.4334999999999993E-2</v>
          </cell>
          <cell r="U35">
            <v>8.4242999999999998E-2</v>
          </cell>
          <cell r="V35">
            <v>8.4075999999999998E-2</v>
          </cell>
          <cell r="W35">
            <v>8.3921999999999997E-2</v>
          </cell>
          <cell r="X35">
            <v>8.3820000000000006E-2</v>
          </cell>
          <cell r="Y35">
            <v>8.3714999999999998E-2</v>
          </cell>
          <cell r="Z35">
            <v>8.3604999999999999E-2</v>
          </cell>
          <cell r="AA35">
            <v>8.3499000000000004E-2</v>
          </cell>
          <cell r="AB35">
            <v>8.3368999999999999E-2</v>
          </cell>
          <cell r="AC35">
            <v>8.3243999999999999E-2</v>
          </cell>
          <cell r="AD35">
            <v>8.3138000000000004E-2</v>
          </cell>
          <cell r="AE35">
            <v>8.301E-2</v>
          </cell>
          <cell r="AF35">
            <v>8.2893999999999995E-2</v>
          </cell>
          <cell r="AG35">
            <v>8.2807000000000006E-2</v>
          </cell>
          <cell r="AH35">
            <v>8.2719000000000001E-2</v>
          </cell>
          <cell r="AI35">
            <v>-1.158E-3</v>
          </cell>
        </row>
        <row r="36">
          <cell r="C36">
            <v>0.48202800000000001</v>
          </cell>
          <cell r="D36">
            <v>0.46987000000000001</v>
          </cell>
          <cell r="E36">
            <v>0.45911099999999999</v>
          </cell>
          <cell r="F36">
            <v>0.44983000000000001</v>
          </cell>
          <cell r="G36">
            <v>0.442359</v>
          </cell>
          <cell r="H36">
            <v>0.43590400000000001</v>
          </cell>
          <cell r="I36">
            <v>0.42940800000000001</v>
          </cell>
          <cell r="J36">
            <v>0.42363099999999998</v>
          </cell>
          <cell r="K36">
            <v>0.41936000000000001</v>
          </cell>
          <cell r="L36">
            <v>0.41707699999999998</v>
          </cell>
          <cell r="M36">
            <v>0.41614200000000001</v>
          </cell>
          <cell r="N36">
            <v>0.408217</v>
          </cell>
          <cell r="O36">
            <v>0.402115</v>
          </cell>
          <cell r="P36">
            <v>0.39738000000000001</v>
          </cell>
          <cell r="Q36">
            <v>0.39287699999999998</v>
          </cell>
          <cell r="R36">
            <v>0.388984</v>
          </cell>
          <cell r="S36">
            <v>0.386237</v>
          </cell>
          <cell r="T36">
            <v>0.38388899999999998</v>
          </cell>
          <cell r="U36">
            <v>0.38237300000000002</v>
          </cell>
          <cell r="V36">
            <v>0.380749</v>
          </cell>
          <cell r="W36">
            <v>0.37991599999999998</v>
          </cell>
          <cell r="X36">
            <v>0.371396</v>
          </cell>
          <cell r="Y36">
            <v>0.36428500000000003</v>
          </cell>
          <cell r="Z36">
            <v>0.35835899999999998</v>
          </cell>
          <cell r="AA36">
            <v>0.353628</v>
          </cell>
          <cell r="AB36">
            <v>0.34921999999999997</v>
          </cell>
          <cell r="AC36">
            <v>0.34532800000000002</v>
          </cell>
          <cell r="AD36">
            <v>0.34196900000000002</v>
          </cell>
          <cell r="AE36">
            <v>0.33927299999999999</v>
          </cell>
          <cell r="AF36">
            <v>0.33721400000000001</v>
          </cell>
          <cell r="AG36">
            <v>0.33596500000000001</v>
          </cell>
          <cell r="AH36">
            <v>0.33500000000000002</v>
          </cell>
          <cell r="AI36">
            <v>-1.1669000000000001E-2</v>
          </cell>
        </row>
        <row r="37">
          <cell r="C37">
            <v>0.65948899999999999</v>
          </cell>
          <cell r="D37">
            <v>0.66374200000000005</v>
          </cell>
          <cell r="E37">
            <v>0.66475499999999998</v>
          </cell>
          <cell r="F37">
            <v>0.66395300000000002</v>
          </cell>
          <cell r="G37">
            <v>0.66334400000000004</v>
          </cell>
          <cell r="H37">
            <v>0.66293899999999994</v>
          </cell>
          <cell r="I37">
            <v>0.66270399999999996</v>
          </cell>
          <cell r="J37">
            <v>0.66303699999999999</v>
          </cell>
          <cell r="K37">
            <v>0.66437599999999997</v>
          </cell>
          <cell r="L37">
            <v>0.66697499999999998</v>
          </cell>
          <cell r="M37">
            <v>0.67059100000000005</v>
          </cell>
          <cell r="N37">
            <v>0.67266700000000001</v>
          </cell>
          <cell r="O37">
            <v>0.67547699999999999</v>
          </cell>
          <cell r="P37">
            <v>0.67896800000000002</v>
          </cell>
          <cell r="Q37">
            <v>0.68249700000000002</v>
          </cell>
          <cell r="R37">
            <v>0.68611599999999995</v>
          </cell>
          <cell r="S37">
            <v>0.69007300000000005</v>
          </cell>
          <cell r="T37">
            <v>0.69419500000000001</v>
          </cell>
          <cell r="U37">
            <v>0.69843299999999997</v>
          </cell>
          <cell r="V37">
            <v>0.70247499999999996</v>
          </cell>
          <cell r="W37">
            <v>0.70678399999999997</v>
          </cell>
          <cell r="X37">
            <v>0.71114999999999995</v>
          </cell>
          <cell r="Y37">
            <v>0.71575800000000001</v>
          </cell>
          <cell r="Z37">
            <v>0.72049099999999999</v>
          </cell>
          <cell r="AA37">
            <v>0.72554200000000002</v>
          </cell>
          <cell r="AB37">
            <v>0.73066299999999995</v>
          </cell>
          <cell r="AC37">
            <v>0.73600699999999997</v>
          </cell>
          <cell r="AD37">
            <v>0.74162499999999998</v>
          </cell>
          <cell r="AE37">
            <v>0.74731499999999995</v>
          </cell>
          <cell r="AF37">
            <v>0.75320200000000004</v>
          </cell>
          <cell r="AG37">
            <v>0.759328</v>
          </cell>
          <cell r="AH37">
            <v>0.76549400000000001</v>
          </cell>
          <cell r="AI37">
            <v>4.8199999999999996E-3</v>
          </cell>
        </row>
        <row r="38">
          <cell r="C38">
            <v>0.33322000000000002</v>
          </cell>
          <cell r="D38">
            <v>0.32871400000000001</v>
          </cell>
          <cell r="E38">
            <v>0.32510899999999998</v>
          </cell>
          <cell r="F38">
            <v>0.32192399999999999</v>
          </cell>
          <cell r="G38">
            <v>0.31932300000000002</v>
          </cell>
          <cell r="H38">
            <v>0.31738899999999998</v>
          </cell>
          <cell r="I38">
            <v>0.31614100000000001</v>
          </cell>
          <cell r="J38">
            <v>0.31525199999999998</v>
          </cell>
          <cell r="K38">
            <v>0.31532500000000002</v>
          </cell>
          <cell r="L38">
            <v>0.31646800000000003</v>
          </cell>
          <cell r="M38">
            <v>0.31819799999999998</v>
          </cell>
          <cell r="N38">
            <v>0.31991000000000003</v>
          </cell>
          <cell r="O38">
            <v>0.32261699999999999</v>
          </cell>
          <cell r="P38">
            <v>0.32586199999999999</v>
          </cell>
          <cell r="Q38">
            <v>0.32902599999999999</v>
          </cell>
          <cell r="R38">
            <v>0.33214900000000003</v>
          </cell>
          <cell r="S38">
            <v>0.335783</v>
          </cell>
          <cell r="T38">
            <v>0.33941100000000002</v>
          </cell>
          <cell r="U38">
            <v>0.34301999999999999</v>
          </cell>
          <cell r="V38">
            <v>0.34654800000000002</v>
          </cell>
          <cell r="W38">
            <v>0.34958699999999998</v>
          </cell>
          <cell r="X38">
            <v>0.35271000000000002</v>
          </cell>
          <cell r="Y38">
            <v>0.35583500000000001</v>
          </cell>
          <cell r="Z38">
            <v>0.357879</v>
          </cell>
          <cell r="AA38">
            <v>0.359958</v>
          </cell>
          <cell r="AB38">
            <v>0.36091400000000001</v>
          </cell>
          <cell r="AC38">
            <v>0.361315</v>
          </cell>
          <cell r="AD38">
            <v>0.36115399999999998</v>
          </cell>
          <cell r="AE38">
            <v>0.36036800000000002</v>
          </cell>
          <cell r="AF38">
            <v>0.35786000000000001</v>
          </cell>
          <cell r="AG38">
            <v>0.35473399999999999</v>
          </cell>
          <cell r="AH38">
            <v>0.34977599999999998</v>
          </cell>
          <cell r="AI38">
            <v>1.565E-3</v>
          </cell>
        </row>
        <row r="39">
          <cell r="C39">
            <v>0.41176299999999999</v>
          </cell>
          <cell r="D39">
            <v>0.43509500000000001</v>
          </cell>
          <cell r="E39">
            <v>0.456899</v>
          </cell>
          <cell r="F39">
            <v>0.47742400000000002</v>
          </cell>
          <cell r="G39">
            <v>0.496224</v>
          </cell>
          <cell r="H39">
            <v>0.51385499999999995</v>
          </cell>
          <cell r="I39">
            <v>0.53031200000000001</v>
          </cell>
          <cell r="J39">
            <v>0.54601900000000003</v>
          </cell>
          <cell r="K39">
            <v>0.56090399999999996</v>
          </cell>
          <cell r="L39">
            <v>0.57530400000000004</v>
          </cell>
          <cell r="M39">
            <v>0.589368</v>
          </cell>
          <cell r="N39">
            <v>0.60284199999999999</v>
          </cell>
          <cell r="O39">
            <v>0.61576399999999998</v>
          </cell>
          <cell r="P39">
            <v>0.62863899999999995</v>
          </cell>
          <cell r="Q39">
            <v>0.64065099999999997</v>
          </cell>
          <cell r="R39">
            <v>0.65235900000000002</v>
          </cell>
          <cell r="S39">
            <v>0.66383400000000004</v>
          </cell>
          <cell r="T39">
            <v>0.67532199999999998</v>
          </cell>
          <cell r="U39">
            <v>0.68654000000000004</v>
          </cell>
          <cell r="V39">
            <v>0.69797299999999995</v>
          </cell>
          <cell r="W39">
            <v>0.70956799999999998</v>
          </cell>
          <cell r="X39">
            <v>0.72204500000000005</v>
          </cell>
          <cell r="Y39">
            <v>0.73497000000000001</v>
          </cell>
          <cell r="Z39">
            <v>0.74858899999999995</v>
          </cell>
          <cell r="AA39">
            <v>0.76302199999999998</v>
          </cell>
          <cell r="AB39">
            <v>0.77847</v>
          </cell>
          <cell r="AC39">
            <v>0.79505899999999996</v>
          </cell>
          <cell r="AD39">
            <v>0.81283799999999995</v>
          </cell>
          <cell r="AE39">
            <v>0.83236699999999997</v>
          </cell>
          <cell r="AF39">
            <v>0.85345199999999999</v>
          </cell>
          <cell r="AG39">
            <v>0.87614599999999998</v>
          </cell>
          <cell r="AH39">
            <v>0.90098500000000004</v>
          </cell>
          <cell r="AI39">
            <v>2.5581E-2</v>
          </cell>
        </row>
        <row r="40">
          <cell r="C40">
            <v>1.490561</v>
          </cell>
          <cell r="D40">
            <v>1.5284249999999999</v>
          </cell>
          <cell r="E40">
            <v>1.5602769999999999</v>
          </cell>
          <cell r="F40">
            <v>1.5936920000000001</v>
          </cell>
          <cell r="G40">
            <v>1.6073170000000001</v>
          </cell>
          <cell r="H40">
            <v>1.6218790000000001</v>
          </cell>
          <cell r="I40">
            <v>1.6344259999999999</v>
          </cell>
          <cell r="J40">
            <v>1.6472770000000001</v>
          </cell>
          <cell r="K40">
            <v>1.660901</v>
          </cell>
          <cell r="L40">
            <v>1.6766620000000001</v>
          </cell>
          <cell r="M40">
            <v>1.6934750000000001</v>
          </cell>
          <cell r="N40">
            <v>1.7103280000000001</v>
          </cell>
          <cell r="O40">
            <v>1.7297039999999999</v>
          </cell>
          <cell r="P40">
            <v>1.7504679999999999</v>
          </cell>
          <cell r="Q40">
            <v>1.770675</v>
          </cell>
          <cell r="R40">
            <v>1.7913399999999999</v>
          </cell>
          <cell r="S40">
            <v>1.8137970000000001</v>
          </cell>
          <cell r="T40">
            <v>1.83592</v>
          </cell>
          <cell r="U40">
            <v>1.8601430000000001</v>
          </cell>
          <cell r="V40">
            <v>1.884115</v>
          </cell>
          <cell r="W40">
            <v>1.9102129999999999</v>
          </cell>
          <cell r="X40">
            <v>1.9382200000000001</v>
          </cell>
          <cell r="Y40">
            <v>1.967441</v>
          </cell>
          <cell r="Z40">
            <v>1.998084</v>
          </cell>
          <cell r="AA40">
            <v>2.030821</v>
          </cell>
          <cell r="AB40">
            <v>2.0643440000000002</v>
          </cell>
          <cell r="AC40">
            <v>2.1002990000000001</v>
          </cell>
          <cell r="AD40">
            <v>2.1375470000000001</v>
          </cell>
          <cell r="AE40">
            <v>2.1770299999999998</v>
          </cell>
          <cell r="AF40">
            <v>2.2189549999999998</v>
          </cell>
          <cell r="AG40">
            <v>2.2636419999999999</v>
          </cell>
          <cell r="AH40">
            <v>2.3102279999999999</v>
          </cell>
          <cell r="AI40">
            <v>1.4236E-2</v>
          </cell>
        </row>
        <row r="41">
          <cell r="C41">
            <v>4.6542310000000002</v>
          </cell>
          <cell r="D41">
            <v>4.6545430000000003</v>
          </cell>
          <cell r="E41">
            <v>4.7438789999999997</v>
          </cell>
          <cell r="F41">
            <v>4.7828920000000004</v>
          </cell>
          <cell r="G41">
            <v>4.802162</v>
          </cell>
          <cell r="H41">
            <v>4.8219240000000001</v>
          </cell>
          <cell r="I41">
            <v>4.8365179999999999</v>
          </cell>
          <cell r="J41">
            <v>4.8434629999999999</v>
          </cell>
          <cell r="K41">
            <v>4.856446</v>
          </cell>
          <cell r="L41">
            <v>4.8792600000000004</v>
          </cell>
          <cell r="M41">
            <v>4.9086069999999999</v>
          </cell>
          <cell r="N41">
            <v>4.9287010000000002</v>
          </cell>
          <cell r="O41">
            <v>4.9560389999999996</v>
          </cell>
          <cell r="P41">
            <v>4.9889380000000001</v>
          </cell>
          <cell r="Q41">
            <v>5.0196519999999998</v>
          </cell>
          <cell r="R41">
            <v>5.0512560000000004</v>
          </cell>
          <cell r="S41">
            <v>5.0881889999999999</v>
          </cell>
          <cell r="T41">
            <v>5.1257989999999998</v>
          </cell>
          <cell r="U41">
            <v>5.167351</v>
          </cell>
          <cell r="V41">
            <v>5.2077349999999996</v>
          </cell>
          <cell r="W41">
            <v>5.2519869999999997</v>
          </cell>
          <cell r="X41">
            <v>5.2919900000000002</v>
          </cell>
          <cell r="Y41">
            <v>5.3359310000000004</v>
          </cell>
          <cell r="Z41">
            <v>5.3826720000000003</v>
          </cell>
          <cell r="AA41">
            <v>5.4347380000000003</v>
          </cell>
          <cell r="AB41">
            <v>5.4878200000000001</v>
          </cell>
          <cell r="AC41">
            <v>5.5457789999999996</v>
          </cell>
          <cell r="AD41">
            <v>5.6072240000000004</v>
          </cell>
          <cell r="AE41">
            <v>5.6730229999999997</v>
          </cell>
          <cell r="AF41">
            <v>5.7428270000000001</v>
          </cell>
          <cell r="AG41">
            <v>5.8188570000000004</v>
          </cell>
          <cell r="AH41">
            <v>5.8976499999999996</v>
          </cell>
          <cell r="AI41">
            <v>7.6670000000000002E-3</v>
          </cell>
        </row>
        <row r="44">
          <cell r="C44">
            <v>1.881696</v>
          </cell>
          <cell r="D44">
            <v>1.860932</v>
          </cell>
          <cell r="E44">
            <v>1.84307</v>
          </cell>
          <cell r="F44">
            <v>1.8447789999999999</v>
          </cell>
          <cell r="G44">
            <v>1.8428469999999999</v>
          </cell>
          <cell r="H44">
            <v>1.8387230000000001</v>
          </cell>
          <cell r="I44">
            <v>1.8294189999999999</v>
          </cell>
          <cell r="J44">
            <v>1.819504</v>
          </cell>
          <cell r="K44">
            <v>1.811391</v>
          </cell>
          <cell r="L44">
            <v>1.8063070000000001</v>
          </cell>
          <cell r="M44">
            <v>1.8044210000000001</v>
          </cell>
          <cell r="N44">
            <v>1.802967</v>
          </cell>
          <cell r="O44">
            <v>1.8044560000000001</v>
          </cell>
          <cell r="P44">
            <v>1.8064929999999999</v>
          </cell>
          <cell r="Q44">
            <v>1.806386</v>
          </cell>
          <cell r="R44">
            <v>1.8052980000000001</v>
          </cell>
          <cell r="S44">
            <v>1.805677</v>
          </cell>
          <cell r="T44">
            <v>1.8080020000000001</v>
          </cell>
          <cell r="U44">
            <v>1.808986</v>
          </cell>
          <cell r="V44">
            <v>1.8095129999999999</v>
          </cell>
          <cell r="W44">
            <v>1.8101499999999999</v>
          </cell>
          <cell r="X44">
            <v>1.8119430000000001</v>
          </cell>
          <cell r="Y44">
            <v>1.8134939999999999</v>
          </cell>
          <cell r="Z44">
            <v>1.8149</v>
          </cell>
          <cell r="AA44">
            <v>1.816673</v>
          </cell>
          <cell r="AB44">
            <v>1.818791</v>
          </cell>
          <cell r="AC44">
            <v>1.8205119999999999</v>
          </cell>
          <cell r="AD44">
            <v>1.821915</v>
          </cell>
          <cell r="AE44">
            <v>1.8230139999999999</v>
          </cell>
          <cell r="AF44">
            <v>1.824778</v>
          </cell>
          <cell r="AG44">
            <v>1.826543</v>
          </cell>
          <cell r="AH44">
            <v>1.828244</v>
          </cell>
          <cell r="AI44">
            <v>-9.2900000000000003E-4</v>
          </cell>
        </row>
        <row r="45">
          <cell r="C45">
            <v>2.7448E-2</v>
          </cell>
          <cell r="D45">
            <v>2.3043000000000001E-2</v>
          </cell>
          <cell r="E45">
            <v>2.6884999999999999E-2</v>
          </cell>
          <cell r="F45">
            <v>2.6612E-2</v>
          </cell>
          <cell r="G45">
            <v>2.6318000000000001E-2</v>
          </cell>
          <cell r="H45">
            <v>2.6003999999999999E-2</v>
          </cell>
          <cell r="I45">
            <v>2.5624999999999998E-2</v>
          </cell>
          <cell r="J45">
            <v>2.5291000000000001E-2</v>
          </cell>
          <cell r="K45">
            <v>2.4996000000000001E-2</v>
          </cell>
          <cell r="L45">
            <v>2.4749E-2</v>
          </cell>
          <cell r="M45">
            <v>2.4559999999999998E-2</v>
          </cell>
          <cell r="N45">
            <v>2.4389000000000001E-2</v>
          </cell>
          <cell r="O45">
            <v>2.4244999999999999E-2</v>
          </cell>
          <cell r="P45">
            <v>2.4124E-2</v>
          </cell>
          <cell r="Q45">
            <v>2.3980999999999999E-2</v>
          </cell>
          <cell r="R45">
            <v>2.3841000000000001E-2</v>
          </cell>
          <cell r="S45">
            <v>2.3717999999999999E-2</v>
          </cell>
          <cell r="T45">
            <v>2.3636999999999998E-2</v>
          </cell>
          <cell r="U45">
            <v>2.3545E-2</v>
          </cell>
          <cell r="V45">
            <v>2.3456999999999999E-2</v>
          </cell>
          <cell r="W45">
            <v>2.3369000000000001E-2</v>
          </cell>
          <cell r="X45">
            <v>2.3309E-2</v>
          </cell>
          <cell r="Y45">
            <v>2.3252999999999999E-2</v>
          </cell>
          <cell r="Z45">
            <v>2.3209E-2</v>
          </cell>
          <cell r="AA45">
            <v>2.3168000000000001E-2</v>
          </cell>
          <cell r="AB45">
            <v>2.3140999999999998E-2</v>
          </cell>
          <cell r="AC45">
            <v>2.3122E-2</v>
          </cell>
          <cell r="AD45">
            <v>2.3104E-2</v>
          </cell>
          <cell r="AE45">
            <v>2.3078000000000001E-2</v>
          </cell>
          <cell r="AF45">
            <v>2.308E-2</v>
          </cell>
          <cell r="AG45">
            <v>2.3085999999999999E-2</v>
          </cell>
          <cell r="AH45">
            <v>2.3091E-2</v>
          </cell>
          <cell r="AI45">
            <v>-5.5599999999999998E-3</v>
          </cell>
        </row>
        <row r="46">
          <cell r="C46">
            <v>0.61037399999999997</v>
          </cell>
          <cell r="D46">
            <v>0.61999400000000005</v>
          </cell>
          <cell r="E46">
            <v>0.62538000000000005</v>
          </cell>
          <cell r="F46">
            <v>0.62920600000000004</v>
          </cell>
          <cell r="G46">
            <v>0.63208699999999995</v>
          </cell>
          <cell r="H46">
            <v>0.63448599999999999</v>
          </cell>
          <cell r="I46">
            <v>0.63541999999999998</v>
          </cell>
          <cell r="J46">
            <v>0.63643400000000006</v>
          </cell>
          <cell r="K46">
            <v>0.63813399999999998</v>
          </cell>
          <cell r="L46">
            <v>0.64107700000000001</v>
          </cell>
          <cell r="M46">
            <v>0.64514499999999997</v>
          </cell>
          <cell r="N46">
            <v>0.648007</v>
          </cell>
          <cell r="O46">
            <v>0.65237999999999996</v>
          </cell>
          <cell r="P46">
            <v>0.65753899999999998</v>
          </cell>
          <cell r="Q46">
            <v>0.66206799999999999</v>
          </cell>
          <cell r="R46">
            <v>0.66634000000000004</v>
          </cell>
          <cell r="S46">
            <v>0.671099</v>
          </cell>
          <cell r="T46">
            <v>0.67657599999999996</v>
          </cell>
          <cell r="U46">
            <v>0.68157699999999999</v>
          </cell>
          <cell r="V46">
            <v>0.68634499999999998</v>
          </cell>
          <cell r="W46">
            <v>0.69125300000000001</v>
          </cell>
          <cell r="X46">
            <v>0.69659000000000004</v>
          </cell>
          <cell r="Y46">
            <v>0.70186800000000005</v>
          </cell>
          <cell r="Z46">
            <v>0.70714699999999997</v>
          </cell>
          <cell r="AA46">
            <v>0.71251500000000001</v>
          </cell>
          <cell r="AB46">
            <v>0.71805300000000005</v>
          </cell>
          <cell r="AC46">
            <v>0.72337300000000004</v>
          </cell>
          <cell r="AD46">
            <v>0.72850300000000001</v>
          </cell>
          <cell r="AE46">
            <v>0.73343100000000006</v>
          </cell>
          <cell r="AF46">
            <v>0.73866900000000002</v>
          </cell>
          <cell r="AG46">
            <v>0.74379200000000001</v>
          </cell>
          <cell r="AH46">
            <v>0.74888900000000003</v>
          </cell>
          <cell r="AI46">
            <v>6.6189999999999999E-3</v>
          </cell>
        </row>
        <row r="47">
          <cell r="C47">
            <v>0.34074900000000002</v>
          </cell>
          <cell r="D47">
            <v>0.35034700000000002</v>
          </cell>
          <cell r="E47">
            <v>0.35726999999999998</v>
          </cell>
          <cell r="F47">
            <v>0.36302099999999998</v>
          </cell>
          <cell r="G47">
            <v>0.36788300000000002</v>
          </cell>
          <cell r="H47">
            <v>0.372255</v>
          </cell>
          <cell r="I47">
            <v>0.37573000000000001</v>
          </cell>
          <cell r="J47">
            <v>0.37929400000000002</v>
          </cell>
          <cell r="K47">
            <v>0.38336700000000001</v>
          </cell>
          <cell r="L47">
            <v>0.38816299999999998</v>
          </cell>
          <cell r="M47">
            <v>0.39360499999999998</v>
          </cell>
          <cell r="N47">
            <v>0.397895</v>
          </cell>
          <cell r="O47">
            <v>0.40316299999999999</v>
          </cell>
          <cell r="P47">
            <v>0.40903200000000001</v>
          </cell>
          <cell r="Q47">
            <v>0.41464099999999998</v>
          </cell>
          <cell r="R47">
            <v>0.42</v>
          </cell>
          <cell r="S47">
            <v>0.42552400000000001</v>
          </cell>
          <cell r="T47">
            <v>0.43131700000000001</v>
          </cell>
          <cell r="U47">
            <v>0.436782</v>
          </cell>
          <cell r="V47">
            <v>0.44205499999999998</v>
          </cell>
          <cell r="W47">
            <v>0.44737300000000002</v>
          </cell>
          <cell r="X47">
            <v>0.45291700000000001</v>
          </cell>
          <cell r="Y47">
            <v>0.458482</v>
          </cell>
          <cell r="Z47">
            <v>0.46405600000000002</v>
          </cell>
          <cell r="AA47">
            <v>0.46965899999999999</v>
          </cell>
          <cell r="AB47">
            <v>0.475356</v>
          </cell>
          <cell r="AC47">
            <v>0.48096100000000003</v>
          </cell>
          <cell r="AD47">
            <v>0.48654799999999998</v>
          </cell>
          <cell r="AE47">
            <v>0.49202099999999999</v>
          </cell>
          <cell r="AF47">
            <v>0.49764799999999998</v>
          </cell>
          <cell r="AG47">
            <v>0.50321899999999997</v>
          </cell>
          <cell r="AH47">
            <v>0.50872899999999999</v>
          </cell>
          <cell r="AI47">
            <v>1.3011999999999999E-2</v>
          </cell>
        </row>
        <row r="48">
          <cell r="C48">
            <v>0.77454000000000001</v>
          </cell>
          <cell r="D48">
            <v>0.69996999999999998</v>
          </cell>
          <cell r="E48">
            <v>0.75125600000000003</v>
          </cell>
          <cell r="F48">
            <v>0.75924999999999998</v>
          </cell>
          <cell r="G48">
            <v>0.75967600000000002</v>
          </cell>
          <cell r="H48">
            <v>0.759606</v>
          </cell>
          <cell r="I48">
            <v>0.75803600000000004</v>
          </cell>
          <cell r="J48">
            <v>0.75646100000000005</v>
          </cell>
          <cell r="K48">
            <v>0.75517400000000001</v>
          </cell>
          <cell r="L48">
            <v>0.75469900000000001</v>
          </cell>
          <cell r="M48">
            <v>0.75528499999999998</v>
          </cell>
          <cell r="N48">
            <v>0.75626099999999996</v>
          </cell>
          <cell r="O48">
            <v>0.75790500000000005</v>
          </cell>
          <cell r="P48">
            <v>0.759405</v>
          </cell>
          <cell r="Q48">
            <v>0.76040099999999999</v>
          </cell>
          <cell r="R48">
            <v>0.76087499999999997</v>
          </cell>
          <cell r="S48">
            <v>0.76166199999999995</v>
          </cell>
          <cell r="T48">
            <v>0.76307199999999997</v>
          </cell>
          <cell r="U48">
            <v>0.76410400000000001</v>
          </cell>
          <cell r="V48">
            <v>0.76526000000000005</v>
          </cell>
          <cell r="W48">
            <v>0.76624000000000003</v>
          </cell>
          <cell r="X48">
            <v>0.76737</v>
          </cell>
          <cell r="Y48">
            <v>0.76866199999999996</v>
          </cell>
          <cell r="Z48">
            <v>0.77011600000000002</v>
          </cell>
          <cell r="AA48">
            <v>0.77121200000000001</v>
          </cell>
          <cell r="AB48">
            <v>0.77265200000000001</v>
          </cell>
          <cell r="AC48">
            <v>0.77366699999999999</v>
          </cell>
          <cell r="AD48">
            <v>0.77454599999999996</v>
          </cell>
          <cell r="AE48">
            <v>0.77529899999999996</v>
          </cell>
          <cell r="AF48">
            <v>0.77612499999999995</v>
          </cell>
          <cell r="AG48">
            <v>0.77689299999999994</v>
          </cell>
          <cell r="AH48">
            <v>0.77768499999999996</v>
          </cell>
          <cell r="AI48">
            <v>1.3100000000000001E-4</v>
          </cell>
        </row>
        <row r="49">
          <cell r="C49">
            <v>3.6348069999999999</v>
          </cell>
          <cell r="D49">
            <v>3.554287</v>
          </cell>
          <cell r="E49">
            <v>3.6038610000000002</v>
          </cell>
          <cell r="F49">
            <v>3.622868</v>
          </cell>
          <cell r="G49">
            <v>3.6288109999999998</v>
          </cell>
          <cell r="H49">
            <v>3.6310730000000002</v>
          </cell>
          <cell r="I49">
            <v>3.624231</v>
          </cell>
          <cell r="J49">
            <v>3.6169850000000001</v>
          </cell>
          <cell r="K49">
            <v>3.6130629999999999</v>
          </cell>
          <cell r="L49">
            <v>3.614995</v>
          </cell>
          <cell r="M49">
            <v>3.6230159999999998</v>
          </cell>
          <cell r="N49">
            <v>3.629518</v>
          </cell>
          <cell r="O49">
            <v>3.64215</v>
          </cell>
          <cell r="P49">
            <v>3.656593</v>
          </cell>
          <cell r="Q49">
            <v>3.6674760000000002</v>
          </cell>
          <cell r="R49">
            <v>3.6763539999999999</v>
          </cell>
          <cell r="S49">
            <v>3.6876799999999998</v>
          </cell>
          <cell r="T49">
            <v>3.702604</v>
          </cell>
          <cell r="U49">
            <v>3.7149939999999999</v>
          </cell>
          <cell r="V49">
            <v>3.7266300000000001</v>
          </cell>
          <cell r="W49">
            <v>3.7383860000000002</v>
          </cell>
          <cell r="X49">
            <v>3.752129</v>
          </cell>
          <cell r="Y49">
            <v>3.7657590000000001</v>
          </cell>
          <cell r="Z49">
            <v>3.7794289999999999</v>
          </cell>
          <cell r="AA49">
            <v>3.7932269999999999</v>
          </cell>
          <cell r="AB49">
            <v>3.807992</v>
          </cell>
          <cell r="AC49">
            <v>3.8216350000000001</v>
          </cell>
          <cell r="AD49">
            <v>3.8346149999999999</v>
          </cell>
          <cell r="AE49">
            <v>3.8468420000000001</v>
          </cell>
          <cell r="AF49">
            <v>3.8602989999999999</v>
          </cell>
          <cell r="AG49">
            <v>3.873532</v>
          </cell>
          <cell r="AH49">
            <v>3.8866369999999999</v>
          </cell>
          <cell r="AI49">
            <v>2.163E-3</v>
          </cell>
        </row>
        <row r="52">
          <cell r="C52">
            <v>0.22666900000000001</v>
          </cell>
          <cell r="D52">
            <v>0.221052</v>
          </cell>
          <cell r="E52">
            <v>0.217477</v>
          </cell>
          <cell r="F52">
            <v>0.21653800000000001</v>
          </cell>
          <cell r="G52">
            <v>0.215674</v>
          </cell>
          <cell r="H52">
            <v>0.21454899999999999</v>
          </cell>
          <cell r="I52">
            <v>0.21355499999999999</v>
          </cell>
          <cell r="J52">
            <v>0.211561</v>
          </cell>
          <cell r="K52">
            <v>0.20937700000000001</v>
          </cell>
          <cell r="L52">
            <v>0.20678099999999999</v>
          </cell>
          <cell r="M52">
            <v>0.204318</v>
          </cell>
          <cell r="N52">
            <v>0.20203599999999999</v>
          </cell>
          <cell r="O52">
            <v>0.199738</v>
          </cell>
          <cell r="P52">
            <v>0.19750200000000001</v>
          </cell>
          <cell r="Q52">
            <v>0.195164</v>
          </cell>
          <cell r="R52">
            <v>0.192909</v>
          </cell>
          <cell r="S52">
            <v>0.19070000000000001</v>
          </cell>
          <cell r="T52">
            <v>0.188554</v>
          </cell>
          <cell r="U52">
            <v>0.18651100000000001</v>
          </cell>
          <cell r="V52">
            <v>0.18451400000000001</v>
          </cell>
          <cell r="W52">
            <v>0.18249799999999999</v>
          </cell>
          <cell r="X52">
            <v>0.180704</v>
          </cell>
          <cell r="Y52">
            <v>0.178901</v>
          </cell>
          <cell r="Z52">
            <v>0.17691499999999999</v>
          </cell>
          <cell r="AA52">
            <v>0.17497399999999999</v>
          </cell>
          <cell r="AB52">
            <v>0.17317099999999999</v>
          </cell>
          <cell r="AC52">
            <v>0.17130500000000001</v>
          </cell>
          <cell r="AD52">
            <v>0.16964799999999999</v>
          </cell>
          <cell r="AE52">
            <v>0.16800699999999999</v>
          </cell>
          <cell r="AF52">
            <v>0.16631699999999999</v>
          </cell>
          <cell r="AG52">
            <v>0.16470499999999999</v>
          </cell>
          <cell r="AH52">
            <v>0.163213</v>
          </cell>
          <cell r="AI52">
            <v>-1.0539E-2</v>
          </cell>
        </row>
        <row r="53">
          <cell r="C53">
            <v>6.4660000000000004E-3</v>
          </cell>
          <cell r="D53">
            <v>6.4279999999999997E-3</v>
          </cell>
          <cell r="E53">
            <v>6.4429999999999999E-3</v>
          </cell>
          <cell r="F53">
            <v>6.4510000000000001E-3</v>
          </cell>
          <cell r="G53">
            <v>6.4590000000000003E-3</v>
          </cell>
          <cell r="H53">
            <v>6.4570000000000001E-3</v>
          </cell>
          <cell r="I53">
            <v>6.4609999999999997E-3</v>
          </cell>
          <cell r="J53">
            <v>6.4390000000000003E-3</v>
          </cell>
          <cell r="K53">
            <v>6.4149999999999997E-3</v>
          </cell>
          <cell r="L53">
            <v>6.3810000000000004E-3</v>
          </cell>
          <cell r="M53">
            <v>6.3499999999999997E-3</v>
          </cell>
          <cell r="N53">
            <v>6.3229999999999996E-3</v>
          </cell>
          <cell r="O53">
            <v>6.293E-3</v>
          </cell>
          <cell r="P53">
            <v>6.2639999999999996E-3</v>
          </cell>
          <cell r="Q53">
            <v>6.228E-3</v>
          </cell>
          <cell r="R53">
            <v>6.1919999999999996E-3</v>
          </cell>
          <cell r="S53">
            <v>6.1549999999999999E-3</v>
          </cell>
          <cell r="T53">
            <v>6.1159999999999999E-3</v>
          </cell>
          <cell r="U53">
            <v>6.0800000000000003E-3</v>
          </cell>
          <cell r="V53">
            <v>6.0439999999999999E-3</v>
          </cell>
          <cell r="W53">
            <v>6.0080000000000003E-3</v>
          </cell>
          <cell r="X53">
            <v>5.9810000000000002E-3</v>
          </cell>
          <cell r="Y53">
            <v>5.9540000000000001E-3</v>
          </cell>
          <cell r="Z53">
            <v>5.9150000000000001E-3</v>
          </cell>
          <cell r="AA53">
            <v>5.8770000000000003E-3</v>
          </cell>
          <cell r="AB53">
            <v>5.842E-3</v>
          </cell>
          <cell r="AC53">
            <v>5.8040000000000001E-3</v>
          </cell>
          <cell r="AD53">
            <v>5.7730000000000004E-3</v>
          </cell>
          <cell r="AE53">
            <v>5.7400000000000003E-3</v>
          </cell>
          <cell r="AF53">
            <v>5.7060000000000001E-3</v>
          </cell>
          <cell r="AG53">
            <v>5.6730000000000001E-3</v>
          </cell>
          <cell r="AH53">
            <v>5.6420000000000003E-3</v>
          </cell>
          <cell r="AI53">
            <v>-4.385E-3</v>
          </cell>
        </row>
        <row r="54">
          <cell r="C54">
            <v>0.104045</v>
          </cell>
          <cell r="D54">
            <v>0.110308</v>
          </cell>
          <cell r="E54">
            <v>0.110611</v>
          </cell>
          <cell r="F54">
            <v>0.11081000000000001</v>
          </cell>
          <cell r="G54">
            <v>0.112104</v>
          </cell>
          <cell r="H54">
            <v>0.113288</v>
          </cell>
          <cell r="I54">
            <v>0.11464100000000001</v>
          </cell>
          <cell r="J54">
            <v>0.115216</v>
          </cell>
          <cell r="K54">
            <v>0.115519</v>
          </cell>
          <cell r="L54">
            <v>0.115522</v>
          </cell>
          <cell r="M54">
            <v>0.11556</v>
          </cell>
          <cell r="N54">
            <v>0.115129</v>
          </cell>
          <cell r="O54">
            <v>0.11483599999999999</v>
          </cell>
          <cell r="P54">
            <v>0.114791</v>
          </cell>
          <cell r="Q54">
            <v>0.114704</v>
          </cell>
          <cell r="R54">
            <v>0.114692</v>
          </cell>
          <cell r="S54">
            <v>0.11472300000000001</v>
          </cell>
          <cell r="T54">
            <v>0.114784</v>
          </cell>
          <cell r="U54">
            <v>0.1149</v>
          </cell>
          <cell r="V54">
            <v>0.115022</v>
          </cell>
          <cell r="W54">
            <v>0.115119</v>
          </cell>
          <cell r="X54">
            <v>0.115342</v>
          </cell>
          <cell r="Y54">
            <v>0.115551</v>
          </cell>
          <cell r="Z54">
            <v>0.115602</v>
          </cell>
          <cell r="AA54">
            <v>0.115676</v>
          </cell>
          <cell r="AB54">
            <v>0.11579399999999999</v>
          </cell>
          <cell r="AC54">
            <v>0.115809</v>
          </cell>
          <cell r="AD54">
            <v>0.115978</v>
          </cell>
          <cell r="AE54">
            <v>0.116095</v>
          </cell>
          <cell r="AF54">
            <v>0.116202</v>
          </cell>
          <cell r="AG54">
            <v>0.116324</v>
          </cell>
          <cell r="AH54">
            <v>0.11648699999999999</v>
          </cell>
          <cell r="AI54">
            <v>3.65E-3</v>
          </cell>
        </row>
        <row r="55">
          <cell r="C55">
            <v>0.33717999999999998</v>
          </cell>
          <cell r="D55">
            <v>0.33778799999999998</v>
          </cell>
          <cell r="E55">
            <v>0.33453100000000002</v>
          </cell>
          <cell r="F55">
            <v>0.33379900000000001</v>
          </cell>
          <cell r="G55">
            <v>0.33423700000000001</v>
          </cell>
          <cell r="H55">
            <v>0.33429500000000001</v>
          </cell>
          <cell r="I55">
            <v>0.33465800000000001</v>
          </cell>
          <cell r="J55">
            <v>0.33321699999999999</v>
          </cell>
          <cell r="K55">
            <v>0.33131100000000002</v>
          </cell>
          <cell r="L55">
            <v>0.32868399999999998</v>
          </cell>
          <cell r="M55">
            <v>0.32622800000000002</v>
          </cell>
          <cell r="N55">
            <v>0.323488</v>
          </cell>
          <cell r="O55">
            <v>0.32086799999999999</v>
          </cell>
          <cell r="P55">
            <v>0.31855699999999998</v>
          </cell>
          <cell r="Q55">
            <v>0.31609599999999999</v>
          </cell>
          <cell r="R55">
            <v>0.31379299999999999</v>
          </cell>
          <cell r="S55">
            <v>0.31157699999999999</v>
          </cell>
          <cell r="T55">
            <v>0.30945400000000001</v>
          </cell>
          <cell r="U55">
            <v>0.30749100000000001</v>
          </cell>
          <cell r="V55">
            <v>0.30558000000000002</v>
          </cell>
          <cell r="W55">
            <v>0.30362499999999998</v>
          </cell>
          <cell r="X55">
            <v>0.30202800000000002</v>
          </cell>
          <cell r="Y55">
            <v>0.30040600000000001</v>
          </cell>
          <cell r="Z55">
            <v>0.29843199999999998</v>
          </cell>
          <cell r="AA55">
            <v>0.29652800000000001</v>
          </cell>
          <cell r="AB55">
            <v>0.29480699999999999</v>
          </cell>
          <cell r="AC55">
            <v>0.29291899999999998</v>
          </cell>
          <cell r="AD55">
            <v>0.29139900000000002</v>
          </cell>
          <cell r="AE55">
            <v>0.28984199999999999</v>
          </cell>
          <cell r="AF55">
            <v>0.28822500000000001</v>
          </cell>
          <cell r="AG55">
            <v>0.28670200000000001</v>
          </cell>
          <cell r="AH55">
            <v>0.28534199999999998</v>
          </cell>
          <cell r="AI55">
            <v>-5.3699999999999998E-3</v>
          </cell>
        </row>
        <row r="57">
          <cell r="C57">
            <v>0.13072</v>
          </cell>
          <cell r="D57">
            <v>0.13072</v>
          </cell>
          <cell r="E57">
            <v>0.13072</v>
          </cell>
          <cell r="F57">
            <v>0.13072</v>
          </cell>
          <cell r="G57">
            <v>0.13072</v>
          </cell>
          <cell r="H57">
            <v>0.13072</v>
          </cell>
          <cell r="I57">
            <v>0.13072</v>
          </cell>
          <cell r="J57">
            <v>0.13072</v>
          </cell>
          <cell r="K57">
            <v>0.13072</v>
          </cell>
          <cell r="L57">
            <v>0.13072</v>
          </cell>
          <cell r="M57">
            <v>0.13072</v>
          </cell>
          <cell r="N57">
            <v>0.13072</v>
          </cell>
          <cell r="O57">
            <v>0.13072</v>
          </cell>
          <cell r="P57">
            <v>0.13072</v>
          </cell>
          <cell r="Q57">
            <v>0.13072</v>
          </cell>
          <cell r="R57">
            <v>0.13072</v>
          </cell>
          <cell r="S57">
            <v>0.13072</v>
          </cell>
          <cell r="T57">
            <v>0.13072</v>
          </cell>
          <cell r="U57">
            <v>0.13072</v>
          </cell>
          <cell r="V57">
            <v>0.13072</v>
          </cell>
          <cell r="W57">
            <v>0.13072</v>
          </cell>
          <cell r="X57">
            <v>0.13072</v>
          </cell>
          <cell r="Y57">
            <v>0.13072</v>
          </cell>
          <cell r="Z57">
            <v>0.13072</v>
          </cell>
          <cell r="AA57">
            <v>0.13072</v>
          </cell>
          <cell r="AB57">
            <v>0.13072</v>
          </cell>
          <cell r="AC57">
            <v>0.13072</v>
          </cell>
          <cell r="AD57">
            <v>0.13072</v>
          </cell>
          <cell r="AE57">
            <v>0.13072</v>
          </cell>
          <cell r="AF57">
            <v>0.13072</v>
          </cell>
          <cell r="AG57">
            <v>0.13072</v>
          </cell>
          <cell r="AH57">
            <v>0.13072</v>
          </cell>
          <cell r="AI57">
            <v>0</v>
          </cell>
        </row>
        <row r="58">
          <cell r="C58">
            <v>0.54317099999999996</v>
          </cell>
          <cell r="D58">
            <v>0.552284</v>
          </cell>
          <cell r="E58">
            <v>0.555149</v>
          </cell>
          <cell r="F58">
            <v>0.55892900000000001</v>
          </cell>
          <cell r="G58">
            <v>0.55966099999999996</v>
          </cell>
          <cell r="H58">
            <v>0.56047400000000003</v>
          </cell>
          <cell r="I58">
            <v>0.56145199999999995</v>
          </cell>
          <cell r="J58">
            <v>0.56317799999999996</v>
          </cell>
          <cell r="K58">
            <v>0.56481999999999999</v>
          </cell>
          <cell r="L58">
            <v>0.56695700000000004</v>
          </cell>
          <cell r="M58">
            <v>0.56905499999999998</v>
          </cell>
          <cell r="N58">
            <v>0.57088099999999997</v>
          </cell>
          <cell r="O58">
            <v>0.57313700000000001</v>
          </cell>
          <cell r="P58">
            <v>0.57529699999999995</v>
          </cell>
          <cell r="Q58">
            <v>0.577264</v>
          </cell>
          <cell r="R58">
            <v>0.57916599999999996</v>
          </cell>
          <cell r="S58">
            <v>0.58128400000000002</v>
          </cell>
          <cell r="T58">
            <v>0.58328800000000003</v>
          </cell>
          <cell r="U58">
            <v>0.58520799999999995</v>
          </cell>
          <cell r="V58">
            <v>0.58726299999999998</v>
          </cell>
          <cell r="W58">
            <v>0.58906999999999998</v>
          </cell>
          <cell r="X58">
            <v>0.59133100000000005</v>
          </cell>
          <cell r="Y58">
            <v>0.59322900000000001</v>
          </cell>
          <cell r="Z58">
            <v>0.59492699999999998</v>
          </cell>
          <cell r="AA58">
            <v>0.59665199999999996</v>
          </cell>
          <cell r="AB58">
            <v>0.59867300000000001</v>
          </cell>
          <cell r="AC58">
            <v>0.60055000000000003</v>
          </cell>
          <cell r="AD58">
            <v>0.60267899999999996</v>
          </cell>
          <cell r="AE58">
            <v>0.60452700000000004</v>
          </cell>
          <cell r="AF58">
            <v>0.60648199999999997</v>
          </cell>
          <cell r="AG58">
            <v>0.608514</v>
          </cell>
          <cell r="AH58">
            <v>0.61055599999999999</v>
          </cell>
          <cell r="AI58">
            <v>3.7799999999999999E-3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EX Urban vs. Rural"/>
      <sheetName val="BCEU_consumoPJ"/>
      <sheetName val="BCEU_consumoBTU"/>
      <sheetName val="Electricity GR"/>
      <sheetName val="NG &amp; Biomass GR"/>
      <sheetName val="Diesel GR"/>
      <sheetName val="Heat GR"/>
      <sheetName val="BNE Fuel &amp; component split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48">
          <cell r="B48">
            <v>947817120313.31726</v>
          </cell>
        </row>
        <row r="62">
          <cell r="B62">
            <v>1000000000000000</v>
          </cell>
        </row>
      </sheetData>
      <sheetData sheetId="1" refreshError="1"/>
      <sheetData sheetId="2" refreshError="1"/>
      <sheetData sheetId="3" refreshError="1"/>
      <sheetData sheetId="4">
        <row r="31">
          <cell r="G31">
            <v>1.0301318731406257</v>
          </cell>
        </row>
      </sheetData>
      <sheetData sheetId="5">
        <row r="29">
          <cell r="G29">
            <v>0.96439373109705806</v>
          </cell>
        </row>
      </sheetData>
      <sheetData sheetId="6">
        <row r="34">
          <cell r="Y34">
            <v>5.6929992043018629E-2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mmercial"/>
      <sheetName val="Residential"/>
      <sheetName val="MX urban Rural"/>
      <sheetName val="Calculations"/>
      <sheetName val="Scaling Factors"/>
      <sheetName val="BASoBC-urban-residential"/>
      <sheetName val="BASoBC-rural-residential"/>
      <sheetName val="BASoBC-commercial"/>
    </sheetNames>
    <sheetDataSet>
      <sheetData sheetId="0" refreshError="1"/>
      <sheetData sheetId="1" refreshError="1"/>
      <sheetData sheetId="2" refreshError="1"/>
      <sheetData sheetId="3">
        <row r="3">
          <cell r="B3">
            <v>0.78396682683109109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negi.org.mx/saladeprensa/boletines/2016/especiales/especiales2016_06_05.pdf" TargetMode="External"/><Relationship Id="rId1" Type="http://schemas.openxmlformats.org/officeDocument/2006/relationships/hyperlink" Target="http://sie.energia.gob.mx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2.5" customWidth="1"/>
    <col min="2" max="2" width="61.5" customWidth="1"/>
    <col min="3" max="3" width="19.33203125" customWidth="1"/>
  </cols>
  <sheetData>
    <row r="1" spans="1:2" x14ac:dyDescent="0.2">
      <c r="A1" s="1" t="s">
        <v>48</v>
      </c>
    </row>
    <row r="3" spans="1:2" x14ac:dyDescent="0.2">
      <c r="A3" s="1" t="s">
        <v>0</v>
      </c>
      <c r="B3" s="2" t="s">
        <v>31</v>
      </c>
    </row>
    <row r="4" spans="1:2" x14ac:dyDescent="0.2">
      <c r="B4" t="s">
        <v>32</v>
      </c>
    </row>
    <row r="5" spans="1:2" x14ac:dyDescent="0.2">
      <c r="B5" s="3">
        <v>2020</v>
      </c>
    </row>
    <row r="6" spans="1:2" x14ac:dyDescent="0.2">
      <c r="B6" t="s">
        <v>33</v>
      </c>
    </row>
    <row r="7" spans="1:2" x14ac:dyDescent="0.2">
      <c r="B7" s="4" t="s">
        <v>34</v>
      </c>
    </row>
    <row r="8" spans="1:2" x14ac:dyDescent="0.2">
      <c r="B8" t="s">
        <v>35</v>
      </c>
    </row>
    <row r="10" spans="1:2" x14ac:dyDescent="0.2">
      <c r="B10" s="2" t="s">
        <v>10</v>
      </c>
    </row>
    <row r="11" spans="1:2" x14ac:dyDescent="0.2">
      <c r="B11" t="s">
        <v>36</v>
      </c>
    </row>
    <row r="12" spans="1:2" x14ac:dyDescent="0.2">
      <c r="B12" s="3">
        <v>2020</v>
      </c>
    </row>
    <row r="13" spans="1:2" x14ac:dyDescent="0.2">
      <c r="B13" t="s">
        <v>37</v>
      </c>
    </row>
    <row r="14" spans="1:2" x14ac:dyDescent="0.2">
      <c r="B14" s="4" t="s">
        <v>38</v>
      </c>
    </row>
    <row r="15" spans="1:2" x14ac:dyDescent="0.2">
      <c r="B15" t="s">
        <v>39</v>
      </c>
    </row>
    <row r="17" spans="1:3" x14ac:dyDescent="0.2">
      <c r="B17" s="2" t="s">
        <v>40</v>
      </c>
    </row>
    <row r="18" spans="1:3" x14ac:dyDescent="0.2">
      <c r="B18" t="s">
        <v>41</v>
      </c>
    </row>
    <row r="19" spans="1:3" x14ac:dyDescent="0.2">
      <c r="B19" s="3">
        <v>2019</v>
      </c>
    </row>
    <row r="20" spans="1:3" x14ac:dyDescent="0.2">
      <c r="B20" t="s">
        <v>42</v>
      </c>
    </row>
    <row r="21" spans="1:3" x14ac:dyDescent="0.2">
      <c r="B21" s="4" t="s">
        <v>43</v>
      </c>
    </row>
    <row r="22" spans="1:3" x14ac:dyDescent="0.2">
      <c r="B22" t="s">
        <v>44</v>
      </c>
    </row>
    <row r="23" spans="1:3" ht="16" thickBot="1" x14ac:dyDescent="0.25"/>
    <row r="24" spans="1:3" ht="16" thickBot="1" x14ac:dyDescent="0.25">
      <c r="A24" t="s">
        <v>45</v>
      </c>
      <c r="B24" s="11">
        <f>1000000000000000/(1055.05585262)</f>
        <v>947817120313.31726</v>
      </c>
      <c r="C24" t="s">
        <v>46</v>
      </c>
    </row>
    <row r="25" spans="1:3" x14ac:dyDescent="0.2">
      <c r="A25" s="1" t="s">
        <v>8</v>
      </c>
      <c r="C25" t="s">
        <v>47</v>
      </c>
    </row>
    <row r="26" spans="1:3" x14ac:dyDescent="0.2">
      <c r="B26" s="3"/>
    </row>
    <row r="31" spans="1:3" x14ac:dyDescent="0.2">
      <c r="A31" s="1" t="s">
        <v>8</v>
      </c>
    </row>
    <row r="32" spans="1:3" x14ac:dyDescent="0.2">
      <c r="A32" s="5" t="s">
        <v>23</v>
      </c>
    </row>
    <row r="33" spans="1:1" ht="16" thickBot="1" x14ac:dyDescent="0.25">
      <c r="A33" s="5" t="s">
        <v>29</v>
      </c>
    </row>
    <row r="34" spans="1:1" ht="16" thickBot="1" x14ac:dyDescent="0.25">
      <c r="A34" s="9">
        <v>2019</v>
      </c>
    </row>
    <row r="35" spans="1:1" x14ac:dyDescent="0.2">
      <c r="A35" s="5"/>
    </row>
    <row r="36" spans="1:1" x14ac:dyDescent="0.2">
      <c r="A36" s="5" t="s">
        <v>24</v>
      </c>
    </row>
    <row r="37" spans="1:1" x14ac:dyDescent="0.2">
      <c r="A37" s="5" t="s">
        <v>25</v>
      </c>
    </row>
    <row r="38" spans="1:1" x14ac:dyDescent="0.2">
      <c r="A38" s="5" t="s">
        <v>26</v>
      </c>
    </row>
    <row r="39" spans="1:1" x14ac:dyDescent="0.2">
      <c r="A39" s="5" t="s">
        <v>27</v>
      </c>
    </row>
    <row r="40" spans="1:1" x14ac:dyDescent="0.2">
      <c r="A40" s="5" t="s">
        <v>28</v>
      </c>
    </row>
    <row r="41" spans="1:1" x14ac:dyDescent="0.2">
      <c r="A41" s="5"/>
    </row>
  </sheetData>
  <hyperlinks>
    <hyperlink ref="B7" r:id="rId1" xr:uid="{D1A9794E-866F-0E4C-B8B8-D38D73FFABF7}"/>
    <hyperlink ref="B14" r:id="rId2" xr:uid="{D9E53DC2-E7D9-EA4C-B24B-5365E1B05DEA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D2C4-3B24-A545-90F9-31DEDFD1E046}">
  <sheetPr>
    <tabColor theme="6" tint="0.59999389629810485"/>
  </sheetPr>
  <dimension ref="A1:Q102"/>
  <sheetViews>
    <sheetView tabSelected="1" workbookViewId="0">
      <selection activeCell="D10" sqref="D10"/>
    </sheetView>
  </sheetViews>
  <sheetFormatPr baseColWidth="10" defaultColWidth="11.5" defaultRowHeight="15" x14ac:dyDescent="0.2"/>
  <cols>
    <col min="1" max="1" width="17.83203125" customWidth="1"/>
  </cols>
  <sheetData>
    <row r="1" spans="1:6" x14ac:dyDescent="0.2">
      <c r="A1" s="1" t="s">
        <v>49</v>
      </c>
    </row>
    <row r="2" spans="1:6" x14ac:dyDescent="0.2">
      <c r="A2" s="1"/>
    </row>
    <row r="3" spans="1:6" x14ac:dyDescent="0.2">
      <c r="A3" s="1" t="s">
        <v>50</v>
      </c>
    </row>
    <row r="4" spans="1:6" x14ac:dyDescent="0.2">
      <c r="A4" s="1"/>
      <c r="D4" t="s">
        <v>51</v>
      </c>
    </row>
    <row r="5" spans="1:6" x14ac:dyDescent="0.2">
      <c r="A5" t="s">
        <v>52</v>
      </c>
      <c r="B5" s="12">
        <f>(E6+E7)/1000000</f>
        <v>126.01402400000001</v>
      </c>
      <c r="C5" t="s">
        <v>53</v>
      </c>
      <c r="D5" t="s">
        <v>54</v>
      </c>
      <c r="E5" s="12">
        <f>B5-SUM(C36)/1000000</f>
        <v>0</v>
      </c>
    </row>
    <row r="6" spans="1:6" x14ac:dyDescent="0.2">
      <c r="A6" t="s">
        <v>55</v>
      </c>
      <c r="B6">
        <f t="shared" ref="B6:B7" si="0">E6/1000000</f>
        <v>91.990335999999999</v>
      </c>
      <c r="C6" t="s">
        <v>53</v>
      </c>
      <c r="D6" s="13">
        <f>B6/B5</f>
        <v>0.73000078150031933</v>
      </c>
      <c r="E6" s="14">
        <f>SUM(I36:Q36)</f>
        <v>91990336</v>
      </c>
      <c r="F6" t="s">
        <v>56</v>
      </c>
    </row>
    <row r="7" spans="1:6" x14ac:dyDescent="0.2">
      <c r="A7" t="s">
        <v>57</v>
      </c>
      <c r="B7">
        <f t="shared" si="0"/>
        <v>34.023688</v>
      </c>
      <c r="C7" t="s">
        <v>53</v>
      </c>
      <c r="D7" s="13">
        <f>B7/B5</f>
        <v>0.26999921849968062</v>
      </c>
      <c r="E7" s="14">
        <f>SUM(D36:H36)</f>
        <v>34023688</v>
      </c>
      <c r="F7" t="s">
        <v>58</v>
      </c>
    </row>
    <row r="9" spans="1:6" x14ac:dyDescent="0.2">
      <c r="A9" t="s">
        <v>59</v>
      </c>
      <c r="B9" s="15">
        <f>B10+B11</f>
        <v>35.233462000000003</v>
      </c>
      <c r="C9" t="s">
        <v>53</v>
      </c>
      <c r="D9" t="s">
        <v>60</v>
      </c>
    </row>
    <row r="10" spans="1:6" x14ac:dyDescent="0.2">
      <c r="A10" t="s">
        <v>61</v>
      </c>
      <c r="B10" s="15">
        <f>SUM(D58:D66)/1000000</f>
        <v>26.291347999999999</v>
      </c>
      <c r="C10" t="s">
        <v>53</v>
      </c>
      <c r="D10" s="13">
        <f>B10/B9</f>
        <v>0.74620393533851415</v>
      </c>
    </row>
    <row r="11" spans="1:6" x14ac:dyDescent="0.2">
      <c r="A11" t="s">
        <v>62</v>
      </c>
      <c r="B11" s="15">
        <f>SUM(D53:D57)/1000000</f>
        <v>8.9421140000000001</v>
      </c>
      <c r="C11" t="s">
        <v>53</v>
      </c>
      <c r="D11" s="13">
        <f>B11/B9</f>
        <v>0.25379606466148569</v>
      </c>
    </row>
    <row r="14" spans="1:6" x14ac:dyDescent="0.2">
      <c r="A14" s="1" t="s">
        <v>63</v>
      </c>
    </row>
    <row r="15" spans="1:6" x14ac:dyDescent="0.2">
      <c r="A15" s="1"/>
      <c r="D15" t="s">
        <v>51</v>
      </c>
    </row>
    <row r="16" spans="1:6" x14ac:dyDescent="0.2">
      <c r="A16" t="s">
        <v>52</v>
      </c>
      <c r="B16">
        <v>121</v>
      </c>
      <c r="C16" t="s">
        <v>53</v>
      </c>
    </row>
    <row r="17" spans="1:17" x14ac:dyDescent="0.2">
      <c r="A17" t="s">
        <v>55</v>
      </c>
      <c r="B17">
        <v>93</v>
      </c>
      <c r="C17" t="s">
        <v>53</v>
      </c>
      <c r="D17">
        <f>B17/B16</f>
        <v>0.76859504132231404</v>
      </c>
    </row>
    <row r="18" spans="1:17" x14ac:dyDescent="0.2">
      <c r="A18" t="s">
        <v>57</v>
      </c>
      <c r="B18">
        <v>28</v>
      </c>
      <c r="C18" t="s">
        <v>53</v>
      </c>
      <c r="D18">
        <f>B18/B16</f>
        <v>0.23140495867768596</v>
      </c>
    </row>
    <row r="20" spans="1:17" x14ac:dyDescent="0.2">
      <c r="A20" t="s">
        <v>59</v>
      </c>
      <c r="B20">
        <v>31.8</v>
      </c>
      <c r="C20" t="s">
        <v>53</v>
      </c>
    </row>
    <row r="21" spans="1:17" x14ac:dyDescent="0.2">
      <c r="A21" t="s">
        <v>61</v>
      </c>
      <c r="B21" s="15">
        <f>B20*D17</f>
        <v>24.441322314049586</v>
      </c>
      <c r="C21" t="s">
        <v>53</v>
      </c>
    </row>
    <row r="22" spans="1:17" x14ac:dyDescent="0.2">
      <c r="A22" t="s">
        <v>62</v>
      </c>
      <c r="B22" s="15">
        <f>B20*D18</f>
        <v>7.3586776859504139</v>
      </c>
      <c r="C22" t="s">
        <v>53</v>
      </c>
    </row>
    <row r="27" spans="1:17" ht="16" x14ac:dyDescent="0.2">
      <c r="A27" s="16" t="s">
        <v>64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8" t="s">
        <v>65</v>
      </c>
    </row>
    <row r="28" spans="1:17" ht="16" x14ac:dyDescent="0.2">
      <c r="A28" s="19" t="s">
        <v>66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x14ac:dyDescent="0.2">
      <c r="A30" s="82" t="s">
        <v>67</v>
      </c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20" t="s">
        <v>68</v>
      </c>
    </row>
    <row r="31" spans="1:17" ht="1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x14ac:dyDescent="0.2">
      <c r="A32" s="81" t="s">
        <v>69</v>
      </c>
      <c r="B32" s="81" t="s">
        <v>70</v>
      </c>
      <c r="C32" s="81" t="s">
        <v>71</v>
      </c>
      <c r="D32" s="81" t="s">
        <v>72</v>
      </c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1:17" ht="24" x14ac:dyDescent="0.2">
      <c r="A33" s="81"/>
      <c r="B33" s="81"/>
      <c r="C33" s="81"/>
      <c r="D33" s="21" t="s">
        <v>73</v>
      </c>
      <c r="E33" s="21" t="s">
        <v>74</v>
      </c>
      <c r="F33" s="21" t="s">
        <v>75</v>
      </c>
      <c r="G33" s="21" t="s">
        <v>76</v>
      </c>
      <c r="H33" s="21" t="s">
        <v>77</v>
      </c>
      <c r="I33" s="21" t="s">
        <v>78</v>
      </c>
      <c r="J33" s="21" t="s">
        <v>79</v>
      </c>
      <c r="K33" s="21" t="s">
        <v>80</v>
      </c>
      <c r="L33" s="21" t="s">
        <v>81</v>
      </c>
      <c r="M33" s="21" t="s">
        <v>82</v>
      </c>
      <c r="N33" s="21" t="s">
        <v>83</v>
      </c>
      <c r="O33" s="21" t="s">
        <v>84</v>
      </c>
      <c r="P33" s="21" t="s">
        <v>85</v>
      </c>
      <c r="Q33" s="21" t="s">
        <v>86</v>
      </c>
    </row>
    <row r="34" spans="1:17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2">
      <c r="A35" s="23" t="s">
        <v>87</v>
      </c>
      <c r="B35" s="23" t="s">
        <v>88</v>
      </c>
      <c r="C35" s="24">
        <v>189432</v>
      </c>
      <c r="D35" s="24">
        <v>155562</v>
      </c>
      <c r="E35" s="24">
        <v>13649</v>
      </c>
      <c r="F35" s="24">
        <v>9551</v>
      </c>
      <c r="G35" s="24">
        <v>6481</v>
      </c>
      <c r="H35" s="24">
        <v>2034</v>
      </c>
      <c r="I35" s="24">
        <v>1053</v>
      </c>
      <c r="J35" s="24">
        <v>361</v>
      </c>
      <c r="K35" s="24">
        <v>353</v>
      </c>
      <c r="L35" s="24">
        <v>156</v>
      </c>
      <c r="M35" s="24">
        <v>87</v>
      </c>
      <c r="N35" s="24">
        <v>65</v>
      </c>
      <c r="O35" s="24">
        <v>40</v>
      </c>
      <c r="P35" s="24">
        <v>29</v>
      </c>
      <c r="Q35" s="24">
        <v>11</v>
      </c>
    </row>
    <row r="36" spans="1:17" x14ac:dyDescent="0.2">
      <c r="A36" s="25" t="s">
        <v>87</v>
      </c>
      <c r="B36" s="25" t="s">
        <v>89</v>
      </c>
      <c r="C36" s="26">
        <v>126014024</v>
      </c>
      <c r="D36" s="26">
        <v>5608325</v>
      </c>
      <c r="E36" s="26">
        <v>4838272</v>
      </c>
      <c r="F36" s="26">
        <v>6709875</v>
      </c>
      <c r="G36" s="26">
        <v>9827056</v>
      </c>
      <c r="H36" s="26">
        <v>7040160</v>
      </c>
      <c r="I36" s="26">
        <v>7286065</v>
      </c>
      <c r="J36" s="26">
        <v>4387069</v>
      </c>
      <c r="K36" s="26">
        <v>7356476</v>
      </c>
      <c r="L36" s="26">
        <v>5856438</v>
      </c>
      <c r="M36" s="26">
        <v>6077483</v>
      </c>
      <c r="N36" s="26">
        <v>10134079</v>
      </c>
      <c r="O36" s="26">
        <v>14315969</v>
      </c>
      <c r="P36" s="26">
        <v>20631270</v>
      </c>
      <c r="Q36" s="26">
        <v>15945487</v>
      </c>
    </row>
    <row r="37" spans="1:17" x14ac:dyDescent="0.2">
      <c r="A37" s="27" t="s">
        <v>90</v>
      </c>
      <c r="B37" s="27" t="s">
        <v>88</v>
      </c>
      <c r="C37" s="28">
        <v>634</v>
      </c>
      <c r="D37" s="28">
        <v>531</v>
      </c>
      <c r="E37" s="28">
        <v>42</v>
      </c>
      <c r="F37" s="28">
        <v>21</v>
      </c>
      <c r="G37" s="28">
        <v>5</v>
      </c>
      <c r="H37" s="28">
        <v>7</v>
      </c>
      <c r="I37" s="28">
        <v>1</v>
      </c>
      <c r="J37" s="28">
        <v>4</v>
      </c>
      <c r="K37" s="28">
        <v>6</v>
      </c>
      <c r="L37" s="28">
        <v>2</v>
      </c>
      <c r="M37" s="28">
        <v>0</v>
      </c>
      <c r="N37" s="28">
        <v>2</v>
      </c>
      <c r="O37" s="28">
        <v>7</v>
      </c>
      <c r="P37" s="28">
        <v>4</v>
      </c>
      <c r="Q37" s="28">
        <v>2</v>
      </c>
    </row>
    <row r="38" spans="1:17" x14ac:dyDescent="0.2">
      <c r="A38" s="29" t="s">
        <v>90</v>
      </c>
      <c r="B38" s="29" t="s">
        <v>89</v>
      </c>
      <c r="C38" s="30">
        <v>9209944</v>
      </c>
      <c r="D38" s="30">
        <v>30097</v>
      </c>
      <c r="E38" s="30">
        <v>13959</v>
      </c>
      <c r="F38" s="30">
        <v>14353</v>
      </c>
      <c r="G38" s="30">
        <v>5903</v>
      </c>
      <c r="H38" s="30">
        <v>28523</v>
      </c>
      <c r="I38" s="30">
        <v>9234</v>
      </c>
      <c r="J38" s="30">
        <v>51188</v>
      </c>
      <c r="K38" s="30">
        <v>134612</v>
      </c>
      <c r="L38" s="30">
        <v>78369</v>
      </c>
      <c r="M38" s="30">
        <v>0</v>
      </c>
      <c r="N38" s="30">
        <v>433121</v>
      </c>
      <c r="O38" s="30">
        <v>2882479</v>
      </c>
      <c r="P38" s="30">
        <v>2519269</v>
      </c>
      <c r="Q38" s="30">
        <v>3008837</v>
      </c>
    </row>
    <row r="39" spans="1:17" ht="1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6" x14ac:dyDescent="0.2">
      <c r="A40" s="31" t="s">
        <v>91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6" x14ac:dyDescent="0.2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</row>
    <row r="44" spans="1:17" ht="16" x14ac:dyDescent="0.2">
      <c r="A44" s="16" t="s">
        <v>64</v>
      </c>
      <c r="B44" s="17"/>
      <c r="C44" s="17"/>
      <c r="D44" s="17"/>
      <c r="E44" s="17"/>
      <c r="F44" s="17"/>
      <c r="G44" s="18" t="s">
        <v>65</v>
      </c>
    </row>
    <row r="45" spans="1:17" ht="16" x14ac:dyDescent="0.2">
      <c r="A45" s="19" t="s">
        <v>66</v>
      </c>
      <c r="B45" s="17"/>
      <c r="C45" s="17"/>
      <c r="D45" s="17"/>
      <c r="E45" s="17"/>
      <c r="F45" s="17"/>
      <c r="G45" s="17"/>
    </row>
    <row r="46" spans="1:17" ht="16" x14ac:dyDescent="0.2">
      <c r="A46" s="17"/>
      <c r="B46" s="17"/>
      <c r="C46" s="17"/>
      <c r="D46" s="17"/>
      <c r="E46" s="17"/>
      <c r="F46" s="17"/>
      <c r="G46" s="17"/>
    </row>
    <row r="47" spans="1:17" x14ac:dyDescent="0.2">
      <c r="A47" s="82" t="s">
        <v>92</v>
      </c>
      <c r="B47" s="83"/>
      <c r="C47" s="83"/>
      <c r="D47" s="83"/>
      <c r="E47" s="83"/>
      <c r="F47" s="83"/>
      <c r="G47" s="20" t="s">
        <v>93</v>
      </c>
    </row>
    <row r="48" spans="1:17" ht="16" x14ac:dyDescent="0.2">
      <c r="A48" s="17"/>
      <c r="B48" s="17"/>
      <c r="C48" s="17"/>
      <c r="D48" s="17"/>
      <c r="E48" s="17"/>
      <c r="F48" s="17"/>
      <c r="G48" s="17"/>
    </row>
    <row r="49" spans="1:7" x14ac:dyDescent="0.2">
      <c r="A49" s="81" t="s">
        <v>72</v>
      </c>
      <c r="B49" s="81" t="s">
        <v>94</v>
      </c>
      <c r="C49" s="81" t="s">
        <v>95</v>
      </c>
      <c r="D49" s="81" t="s">
        <v>96</v>
      </c>
      <c r="E49" s="81" t="s">
        <v>97</v>
      </c>
      <c r="F49" s="81"/>
      <c r="G49" s="81"/>
    </row>
    <row r="50" spans="1:7" x14ac:dyDescent="0.2">
      <c r="A50" s="81"/>
      <c r="B50" s="81"/>
      <c r="C50" s="81"/>
      <c r="D50" s="81"/>
      <c r="E50" s="21" t="s">
        <v>98</v>
      </c>
      <c r="F50" s="21" t="s">
        <v>99</v>
      </c>
      <c r="G50" s="21" t="s">
        <v>100</v>
      </c>
    </row>
    <row r="51" spans="1:7" x14ac:dyDescent="0.2">
      <c r="A51" s="22"/>
      <c r="B51" s="22"/>
      <c r="C51" s="22"/>
      <c r="D51" s="22"/>
      <c r="E51" s="22"/>
      <c r="F51" s="22"/>
      <c r="G51" s="22"/>
    </row>
    <row r="52" spans="1:7" x14ac:dyDescent="0.2">
      <c r="A52" s="23" t="s">
        <v>87</v>
      </c>
      <c r="B52" s="23" t="s">
        <v>98</v>
      </c>
      <c r="C52" s="23" t="s">
        <v>98</v>
      </c>
      <c r="D52" s="24">
        <v>35233462</v>
      </c>
      <c r="E52" s="24">
        <v>126005834</v>
      </c>
      <c r="F52" s="24">
        <v>61467131</v>
      </c>
      <c r="G52" s="24">
        <v>64538703</v>
      </c>
    </row>
    <row r="53" spans="1:7" x14ac:dyDescent="0.2">
      <c r="A53" s="27" t="s">
        <v>73</v>
      </c>
      <c r="B53" s="27" t="s">
        <v>98</v>
      </c>
      <c r="C53" s="27" t="s">
        <v>98</v>
      </c>
      <c r="D53" s="28">
        <v>1516314</v>
      </c>
      <c r="E53" s="28">
        <v>5608315</v>
      </c>
      <c r="F53" s="28">
        <v>2825072</v>
      </c>
      <c r="G53" s="28">
        <v>2783243</v>
      </c>
    </row>
    <row r="54" spans="1:7" x14ac:dyDescent="0.2">
      <c r="A54" s="23" t="s">
        <v>74</v>
      </c>
      <c r="B54" s="23" t="s">
        <v>98</v>
      </c>
      <c r="C54" s="23" t="s">
        <v>98</v>
      </c>
      <c r="D54" s="24">
        <v>1267963</v>
      </c>
      <c r="E54" s="24">
        <v>4838272</v>
      </c>
      <c r="F54" s="24">
        <v>2393503</v>
      </c>
      <c r="G54" s="24">
        <v>2444769</v>
      </c>
    </row>
    <row r="55" spans="1:7" x14ac:dyDescent="0.2">
      <c r="A55" s="27" t="s">
        <v>75</v>
      </c>
      <c r="B55" s="27" t="s">
        <v>98</v>
      </c>
      <c r="C55" s="27" t="s">
        <v>98</v>
      </c>
      <c r="D55" s="28">
        <v>1745438</v>
      </c>
      <c r="E55" s="28">
        <v>6709864</v>
      </c>
      <c r="F55" s="28">
        <v>3300061</v>
      </c>
      <c r="G55" s="28">
        <v>3409803</v>
      </c>
    </row>
    <row r="56" spans="1:7" x14ac:dyDescent="0.2">
      <c r="A56" s="23" t="s">
        <v>76</v>
      </c>
      <c r="B56" s="23" t="s">
        <v>98</v>
      </c>
      <c r="C56" s="23" t="s">
        <v>98</v>
      </c>
      <c r="D56" s="24">
        <v>2561750</v>
      </c>
      <c r="E56" s="24">
        <v>9827038</v>
      </c>
      <c r="F56" s="24">
        <v>4820067</v>
      </c>
      <c r="G56" s="24">
        <v>5006971</v>
      </c>
    </row>
    <row r="57" spans="1:7" x14ac:dyDescent="0.2">
      <c r="A57" s="27" t="s">
        <v>77</v>
      </c>
      <c r="B57" s="27" t="s">
        <v>98</v>
      </c>
      <c r="C57" s="27" t="s">
        <v>98</v>
      </c>
      <c r="D57" s="28">
        <v>1850649</v>
      </c>
      <c r="E57" s="28">
        <v>7040126</v>
      </c>
      <c r="F57" s="28">
        <v>3441929</v>
      </c>
      <c r="G57" s="28">
        <v>3598197</v>
      </c>
    </row>
    <row r="58" spans="1:7" x14ac:dyDescent="0.2">
      <c r="A58" s="23" t="s">
        <v>78</v>
      </c>
      <c r="B58" s="23" t="s">
        <v>98</v>
      </c>
      <c r="C58" s="23" t="s">
        <v>98</v>
      </c>
      <c r="D58" s="24">
        <v>1947818</v>
      </c>
      <c r="E58" s="24">
        <v>7285997</v>
      </c>
      <c r="F58" s="24">
        <v>3548411</v>
      </c>
      <c r="G58" s="24">
        <v>3737586</v>
      </c>
    </row>
    <row r="59" spans="1:7" x14ac:dyDescent="0.2">
      <c r="A59" s="27" t="s">
        <v>79</v>
      </c>
      <c r="B59" s="27" t="s">
        <v>98</v>
      </c>
      <c r="C59" s="27" t="s">
        <v>98</v>
      </c>
      <c r="D59" s="28">
        <v>1187132</v>
      </c>
      <c r="E59" s="28">
        <v>4386962</v>
      </c>
      <c r="F59" s="28">
        <v>2138113</v>
      </c>
      <c r="G59" s="28">
        <v>2248849</v>
      </c>
    </row>
    <row r="60" spans="1:7" x14ac:dyDescent="0.2">
      <c r="A60" s="23" t="s">
        <v>80</v>
      </c>
      <c r="B60" s="23" t="s">
        <v>98</v>
      </c>
      <c r="C60" s="23" t="s">
        <v>98</v>
      </c>
      <c r="D60" s="24">
        <v>2019451</v>
      </c>
      <c r="E60" s="24">
        <v>7356257</v>
      </c>
      <c r="F60" s="24">
        <v>3566727</v>
      </c>
      <c r="G60" s="24">
        <v>3789530</v>
      </c>
    </row>
    <row r="61" spans="1:7" x14ac:dyDescent="0.2">
      <c r="A61" s="27" t="s">
        <v>81</v>
      </c>
      <c r="B61" s="27" t="s">
        <v>98</v>
      </c>
      <c r="C61" s="27" t="s">
        <v>98</v>
      </c>
      <c r="D61" s="28">
        <v>1636459</v>
      </c>
      <c r="E61" s="28">
        <v>5856175</v>
      </c>
      <c r="F61" s="28">
        <v>2840867</v>
      </c>
      <c r="G61" s="28">
        <v>3015308</v>
      </c>
    </row>
    <row r="62" spans="1:7" x14ac:dyDescent="0.2">
      <c r="A62" s="23" t="s">
        <v>82</v>
      </c>
      <c r="B62" s="23" t="s">
        <v>98</v>
      </c>
      <c r="C62" s="23" t="s">
        <v>98</v>
      </c>
      <c r="D62" s="24">
        <v>1683465</v>
      </c>
      <c r="E62" s="24">
        <v>6077160</v>
      </c>
      <c r="F62" s="24">
        <v>2939182</v>
      </c>
      <c r="G62" s="24">
        <v>3137978</v>
      </c>
    </row>
    <row r="63" spans="1:7" x14ac:dyDescent="0.2">
      <c r="A63" s="27" t="s">
        <v>83</v>
      </c>
      <c r="B63" s="27" t="s">
        <v>98</v>
      </c>
      <c r="C63" s="27" t="s">
        <v>98</v>
      </c>
      <c r="D63" s="28">
        <v>2958393</v>
      </c>
      <c r="E63" s="28">
        <v>10133561</v>
      </c>
      <c r="F63" s="28">
        <v>4908034</v>
      </c>
      <c r="G63" s="28">
        <v>5225527</v>
      </c>
    </row>
    <row r="64" spans="1:7" x14ac:dyDescent="0.2">
      <c r="A64" s="23" t="s">
        <v>84</v>
      </c>
      <c r="B64" s="23" t="s">
        <v>98</v>
      </c>
      <c r="C64" s="23" t="s">
        <v>98</v>
      </c>
      <c r="D64" s="24">
        <v>4253406</v>
      </c>
      <c r="E64" s="24">
        <v>14314811</v>
      </c>
      <c r="F64" s="24">
        <v>6920787</v>
      </c>
      <c r="G64" s="24">
        <v>7394024</v>
      </c>
    </row>
    <row r="65" spans="1:7" x14ac:dyDescent="0.2">
      <c r="A65" s="27" t="s">
        <v>85</v>
      </c>
      <c r="B65" s="27" t="s">
        <v>98</v>
      </c>
      <c r="C65" s="27" t="s">
        <v>98</v>
      </c>
      <c r="D65" s="28">
        <v>6083541</v>
      </c>
      <c r="E65" s="28">
        <v>20627216</v>
      </c>
      <c r="F65" s="28">
        <v>10042497</v>
      </c>
      <c r="G65" s="28">
        <v>10584719</v>
      </c>
    </row>
    <row r="66" spans="1:7" x14ac:dyDescent="0.2">
      <c r="A66" s="23" t="s">
        <v>86</v>
      </c>
      <c r="B66" s="23" t="s">
        <v>98</v>
      </c>
      <c r="C66" s="23" t="s">
        <v>98</v>
      </c>
      <c r="D66" s="24">
        <v>4521683</v>
      </c>
      <c r="E66" s="24">
        <v>15944080</v>
      </c>
      <c r="F66" s="24">
        <v>7781881</v>
      </c>
      <c r="G66" s="24">
        <v>8162199</v>
      </c>
    </row>
    <row r="67" spans="1:7" x14ac:dyDescent="0.2">
      <c r="A67" s="23"/>
      <c r="B67" s="23"/>
      <c r="C67" s="23"/>
      <c r="D67" s="24"/>
      <c r="E67" s="24"/>
      <c r="F67" s="24"/>
      <c r="G67" s="24"/>
    </row>
    <row r="68" spans="1:7" x14ac:dyDescent="0.2">
      <c r="A68" s="23" t="s">
        <v>87</v>
      </c>
      <c r="B68" s="23" t="s">
        <v>101</v>
      </c>
      <c r="C68" s="23" t="s">
        <v>98</v>
      </c>
      <c r="D68" s="24">
        <v>14321</v>
      </c>
      <c r="E68" s="24">
        <v>490995</v>
      </c>
      <c r="F68" s="24">
        <v>355528</v>
      </c>
      <c r="G68" s="24">
        <v>135467</v>
      </c>
    </row>
    <row r="69" spans="1:7" x14ac:dyDescent="0.2">
      <c r="A69" s="27" t="s">
        <v>73</v>
      </c>
      <c r="B69" s="27" t="s">
        <v>101</v>
      </c>
      <c r="C69" s="27" t="s">
        <v>98</v>
      </c>
      <c r="D69" s="28">
        <v>794</v>
      </c>
      <c r="E69" s="28">
        <v>22534</v>
      </c>
      <c r="F69" s="28">
        <v>15494</v>
      </c>
      <c r="G69" s="28">
        <v>7040</v>
      </c>
    </row>
    <row r="70" spans="1:7" x14ac:dyDescent="0.2">
      <c r="A70" s="23" t="s">
        <v>74</v>
      </c>
      <c r="B70" s="23" t="s">
        <v>101</v>
      </c>
      <c r="C70" s="23" t="s">
        <v>98</v>
      </c>
      <c r="D70" s="24">
        <v>460</v>
      </c>
      <c r="E70" s="24">
        <v>23561</v>
      </c>
      <c r="F70" s="24">
        <v>16235</v>
      </c>
      <c r="G70" s="24">
        <v>7326</v>
      </c>
    </row>
    <row r="71" spans="1:7" x14ac:dyDescent="0.2">
      <c r="A71" s="27" t="s">
        <v>75</v>
      </c>
      <c r="B71" s="27" t="s">
        <v>101</v>
      </c>
      <c r="C71" s="27" t="s">
        <v>98</v>
      </c>
      <c r="D71" s="28">
        <v>575</v>
      </c>
      <c r="E71" s="28">
        <v>34911</v>
      </c>
      <c r="F71" s="28">
        <v>23454</v>
      </c>
      <c r="G71" s="28">
        <v>11457</v>
      </c>
    </row>
    <row r="72" spans="1:7" x14ac:dyDescent="0.2">
      <c r="A72" s="23" t="s">
        <v>76</v>
      </c>
      <c r="B72" s="23" t="s">
        <v>101</v>
      </c>
      <c r="C72" s="23" t="s">
        <v>98</v>
      </c>
      <c r="D72" s="24">
        <v>837</v>
      </c>
      <c r="E72" s="24">
        <v>59019</v>
      </c>
      <c r="F72" s="24">
        <v>46040</v>
      </c>
      <c r="G72" s="24">
        <v>12979</v>
      </c>
    </row>
    <row r="73" spans="1:7" x14ac:dyDescent="0.2">
      <c r="A73" s="27" t="s">
        <v>77</v>
      </c>
      <c r="B73" s="27" t="s">
        <v>101</v>
      </c>
      <c r="C73" s="27" t="s">
        <v>98</v>
      </c>
      <c r="D73" s="28">
        <v>675</v>
      </c>
      <c r="E73" s="28">
        <v>41121</v>
      </c>
      <c r="F73" s="28">
        <v>30798</v>
      </c>
      <c r="G73" s="28">
        <v>10323</v>
      </c>
    </row>
    <row r="74" spans="1:7" x14ac:dyDescent="0.2">
      <c r="A74" s="23" t="s">
        <v>78</v>
      </c>
      <c r="B74" s="23" t="s">
        <v>101</v>
      </c>
      <c r="C74" s="23" t="s">
        <v>98</v>
      </c>
      <c r="D74" s="24">
        <v>714</v>
      </c>
      <c r="E74" s="24">
        <v>26027</v>
      </c>
      <c r="F74" s="24">
        <v>19579</v>
      </c>
      <c r="G74" s="24">
        <v>6448</v>
      </c>
    </row>
    <row r="75" spans="1:7" x14ac:dyDescent="0.2">
      <c r="A75" s="27" t="s">
        <v>79</v>
      </c>
      <c r="B75" s="27" t="s">
        <v>101</v>
      </c>
      <c r="C75" s="27" t="s">
        <v>98</v>
      </c>
      <c r="D75" s="28">
        <v>470</v>
      </c>
      <c r="E75" s="28">
        <v>22453</v>
      </c>
      <c r="F75" s="28">
        <v>19307</v>
      </c>
      <c r="G75" s="28">
        <v>3146</v>
      </c>
    </row>
    <row r="76" spans="1:7" x14ac:dyDescent="0.2">
      <c r="A76" s="23" t="s">
        <v>80</v>
      </c>
      <c r="B76" s="23" t="s">
        <v>101</v>
      </c>
      <c r="C76" s="23" t="s">
        <v>98</v>
      </c>
      <c r="D76" s="24">
        <v>870</v>
      </c>
      <c r="E76" s="24">
        <v>18472</v>
      </c>
      <c r="F76" s="24">
        <v>13683</v>
      </c>
      <c r="G76" s="24">
        <v>4789</v>
      </c>
    </row>
    <row r="77" spans="1:7" x14ac:dyDescent="0.2">
      <c r="A77" s="27" t="s">
        <v>81</v>
      </c>
      <c r="B77" s="27" t="s">
        <v>101</v>
      </c>
      <c r="C77" s="27" t="s">
        <v>98</v>
      </c>
      <c r="D77" s="28">
        <v>637</v>
      </c>
      <c r="E77" s="28">
        <v>12043</v>
      </c>
      <c r="F77" s="28">
        <v>9042</v>
      </c>
      <c r="G77" s="28">
        <v>3001</v>
      </c>
    </row>
    <row r="78" spans="1:7" x14ac:dyDescent="0.2">
      <c r="A78" s="23" t="s">
        <v>82</v>
      </c>
      <c r="B78" s="23" t="s">
        <v>101</v>
      </c>
      <c r="C78" s="23" t="s">
        <v>98</v>
      </c>
      <c r="D78" s="24">
        <v>742</v>
      </c>
      <c r="E78" s="24">
        <v>14411</v>
      </c>
      <c r="F78" s="24">
        <v>10309</v>
      </c>
      <c r="G78" s="24">
        <v>4102</v>
      </c>
    </row>
    <row r="79" spans="1:7" x14ac:dyDescent="0.2">
      <c r="A79" s="27" t="s">
        <v>83</v>
      </c>
      <c r="B79" s="27" t="s">
        <v>101</v>
      </c>
      <c r="C79" s="27" t="s">
        <v>98</v>
      </c>
      <c r="D79" s="28">
        <v>1406</v>
      </c>
      <c r="E79" s="28">
        <v>33386</v>
      </c>
      <c r="F79" s="28">
        <v>20878</v>
      </c>
      <c r="G79" s="28">
        <v>12508</v>
      </c>
    </row>
    <row r="80" spans="1:7" x14ac:dyDescent="0.2">
      <c r="A80" s="23" t="s">
        <v>84</v>
      </c>
      <c r="B80" s="23" t="s">
        <v>101</v>
      </c>
      <c r="C80" s="23" t="s">
        <v>98</v>
      </c>
      <c r="D80" s="24">
        <v>1618</v>
      </c>
      <c r="E80" s="24">
        <v>46370</v>
      </c>
      <c r="F80" s="24">
        <v>33275</v>
      </c>
      <c r="G80" s="24">
        <v>13095</v>
      </c>
    </row>
    <row r="81" spans="1:7" x14ac:dyDescent="0.2">
      <c r="A81" s="27" t="s">
        <v>85</v>
      </c>
      <c r="B81" s="27" t="s">
        <v>101</v>
      </c>
      <c r="C81" s="27" t="s">
        <v>98</v>
      </c>
      <c r="D81" s="28">
        <v>2595</v>
      </c>
      <c r="E81" s="28">
        <v>70998</v>
      </c>
      <c r="F81" s="28">
        <v>48823</v>
      </c>
      <c r="G81" s="28">
        <v>22175</v>
      </c>
    </row>
    <row r="82" spans="1:7" x14ac:dyDescent="0.2">
      <c r="A82" s="23" t="s">
        <v>86</v>
      </c>
      <c r="B82" s="23" t="s">
        <v>101</v>
      </c>
      <c r="C82" s="23" t="s">
        <v>98</v>
      </c>
      <c r="D82" s="24">
        <v>1928</v>
      </c>
      <c r="E82" s="24">
        <v>65689</v>
      </c>
      <c r="F82" s="24">
        <v>48611</v>
      </c>
      <c r="G82" s="24">
        <v>17078</v>
      </c>
    </row>
    <row r="83" spans="1:7" x14ac:dyDescent="0.2">
      <c r="A83" s="23"/>
      <c r="B83" s="23"/>
      <c r="C83" s="23"/>
      <c r="D83" s="24"/>
      <c r="E83" s="24"/>
      <c r="F83" s="24"/>
      <c r="G83" s="24"/>
    </row>
    <row r="84" spans="1:7" x14ac:dyDescent="0.2">
      <c r="A84" s="27" t="s">
        <v>87</v>
      </c>
      <c r="B84" s="27" t="s">
        <v>102</v>
      </c>
      <c r="C84" s="27" t="s">
        <v>98</v>
      </c>
      <c r="D84" s="28">
        <v>35219141</v>
      </c>
      <c r="E84" s="28">
        <v>125514839</v>
      </c>
      <c r="F84" s="28">
        <v>61111603</v>
      </c>
      <c r="G84" s="28">
        <v>64403236</v>
      </c>
    </row>
    <row r="85" spans="1:7" x14ac:dyDescent="0.2">
      <c r="A85" s="23" t="s">
        <v>73</v>
      </c>
      <c r="B85" s="23" t="s">
        <v>102</v>
      </c>
      <c r="C85" s="23" t="s">
        <v>98</v>
      </c>
      <c r="D85" s="24">
        <v>1515520</v>
      </c>
      <c r="E85" s="24">
        <v>5585781</v>
      </c>
      <c r="F85" s="24">
        <v>2809578</v>
      </c>
      <c r="G85" s="24">
        <v>2776203</v>
      </c>
    </row>
    <row r="86" spans="1:7" x14ac:dyDescent="0.2">
      <c r="A86" s="27" t="s">
        <v>74</v>
      </c>
      <c r="B86" s="27" t="s">
        <v>102</v>
      </c>
      <c r="C86" s="27" t="s">
        <v>98</v>
      </c>
      <c r="D86" s="28">
        <v>1267503</v>
      </c>
      <c r="E86" s="28">
        <v>4814711</v>
      </c>
      <c r="F86" s="28">
        <v>2377268</v>
      </c>
      <c r="G86" s="28">
        <v>2437443</v>
      </c>
    </row>
    <row r="87" spans="1:7" x14ac:dyDescent="0.2">
      <c r="A87" s="23" t="s">
        <v>75</v>
      </c>
      <c r="B87" s="23" t="s">
        <v>102</v>
      </c>
      <c r="C87" s="23" t="s">
        <v>98</v>
      </c>
      <c r="D87" s="24">
        <v>1744863</v>
      </c>
      <c r="E87" s="24">
        <v>6674953</v>
      </c>
      <c r="F87" s="24">
        <v>3276607</v>
      </c>
      <c r="G87" s="24">
        <v>3398346</v>
      </c>
    </row>
    <row r="88" spans="1:7" x14ac:dyDescent="0.2">
      <c r="A88" s="27" t="s">
        <v>76</v>
      </c>
      <c r="B88" s="27" t="s">
        <v>102</v>
      </c>
      <c r="C88" s="27" t="s">
        <v>98</v>
      </c>
      <c r="D88" s="28">
        <v>2560913</v>
      </c>
      <c r="E88" s="28">
        <v>9768019</v>
      </c>
      <c r="F88" s="28">
        <v>4774027</v>
      </c>
      <c r="G88" s="28">
        <v>4993992</v>
      </c>
    </row>
    <row r="89" spans="1:7" x14ac:dyDescent="0.2">
      <c r="A89" s="23" t="s">
        <v>77</v>
      </c>
      <c r="B89" s="23" t="s">
        <v>102</v>
      </c>
      <c r="C89" s="23" t="s">
        <v>98</v>
      </c>
      <c r="D89" s="24">
        <v>1849974</v>
      </c>
      <c r="E89" s="24">
        <v>6999005</v>
      </c>
      <c r="F89" s="24">
        <v>3411131</v>
      </c>
      <c r="G89" s="24">
        <v>3587874</v>
      </c>
    </row>
    <row r="90" spans="1:7" x14ac:dyDescent="0.2">
      <c r="A90" s="27" t="s">
        <v>78</v>
      </c>
      <c r="B90" s="27" t="s">
        <v>102</v>
      </c>
      <c r="C90" s="27" t="s">
        <v>98</v>
      </c>
      <c r="D90" s="28">
        <v>1947104</v>
      </c>
      <c r="E90" s="28">
        <v>7259970</v>
      </c>
      <c r="F90" s="28">
        <v>3528832</v>
      </c>
      <c r="G90" s="28">
        <v>3731138</v>
      </c>
    </row>
    <row r="91" spans="1:7" x14ac:dyDescent="0.2">
      <c r="A91" s="23" t="s">
        <v>79</v>
      </c>
      <c r="B91" s="23" t="s">
        <v>102</v>
      </c>
      <c r="C91" s="23" t="s">
        <v>98</v>
      </c>
      <c r="D91" s="24">
        <v>1186662</v>
      </c>
      <c r="E91" s="24">
        <v>4364509</v>
      </c>
      <c r="F91" s="24">
        <v>2118806</v>
      </c>
      <c r="G91" s="24">
        <v>2245703</v>
      </c>
    </row>
    <row r="92" spans="1:7" x14ac:dyDescent="0.2">
      <c r="A92" s="27" t="s">
        <v>80</v>
      </c>
      <c r="B92" s="27" t="s">
        <v>102</v>
      </c>
      <c r="C92" s="27" t="s">
        <v>98</v>
      </c>
      <c r="D92" s="28">
        <v>2018581</v>
      </c>
      <c r="E92" s="28">
        <v>7337785</v>
      </c>
      <c r="F92" s="28">
        <v>3553044</v>
      </c>
      <c r="G92" s="28">
        <v>3784741</v>
      </c>
    </row>
    <row r="93" spans="1:7" x14ac:dyDescent="0.2">
      <c r="A93" s="23" t="s">
        <v>81</v>
      </c>
      <c r="B93" s="23" t="s">
        <v>102</v>
      </c>
      <c r="C93" s="23" t="s">
        <v>98</v>
      </c>
      <c r="D93" s="24">
        <v>1635822</v>
      </c>
      <c r="E93" s="24">
        <v>5844132</v>
      </c>
      <c r="F93" s="24">
        <v>2831825</v>
      </c>
      <c r="G93" s="24">
        <v>3012307</v>
      </c>
    </row>
    <row r="94" spans="1:7" x14ac:dyDescent="0.2">
      <c r="A94" s="27" t="s">
        <v>82</v>
      </c>
      <c r="B94" s="27" t="s">
        <v>102</v>
      </c>
      <c r="C94" s="27" t="s">
        <v>98</v>
      </c>
      <c r="D94" s="28">
        <v>1682723</v>
      </c>
      <c r="E94" s="28">
        <v>6062749</v>
      </c>
      <c r="F94" s="28">
        <v>2928873</v>
      </c>
      <c r="G94" s="28">
        <v>3133876</v>
      </c>
    </row>
    <row r="95" spans="1:7" x14ac:dyDescent="0.2">
      <c r="A95" s="23" t="s">
        <v>83</v>
      </c>
      <c r="B95" s="23" t="s">
        <v>102</v>
      </c>
      <c r="C95" s="23" t="s">
        <v>98</v>
      </c>
      <c r="D95" s="24">
        <v>2956987</v>
      </c>
      <c r="E95" s="24">
        <v>10100175</v>
      </c>
      <c r="F95" s="24">
        <v>4887156</v>
      </c>
      <c r="G95" s="24">
        <v>5213019</v>
      </c>
    </row>
    <row r="96" spans="1:7" x14ac:dyDescent="0.2">
      <c r="A96" s="27" t="s">
        <v>84</v>
      </c>
      <c r="B96" s="27" t="s">
        <v>102</v>
      </c>
      <c r="C96" s="27" t="s">
        <v>98</v>
      </c>
      <c r="D96" s="28">
        <v>4251788</v>
      </c>
      <c r="E96" s="28">
        <v>14268441</v>
      </c>
      <c r="F96" s="28">
        <v>6887512</v>
      </c>
      <c r="G96" s="28">
        <v>7380929</v>
      </c>
    </row>
    <row r="97" spans="1:7" x14ac:dyDescent="0.2">
      <c r="A97" s="23" t="s">
        <v>85</v>
      </c>
      <c r="B97" s="23" t="s">
        <v>102</v>
      </c>
      <c r="C97" s="23" t="s">
        <v>98</v>
      </c>
      <c r="D97" s="24">
        <v>6080946</v>
      </c>
      <c r="E97" s="24">
        <v>20556218</v>
      </c>
      <c r="F97" s="24">
        <v>9993674</v>
      </c>
      <c r="G97" s="24">
        <v>10562544</v>
      </c>
    </row>
    <row r="98" spans="1:7" x14ac:dyDescent="0.2">
      <c r="A98" s="27" t="s">
        <v>86</v>
      </c>
      <c r="B98" s="27" t="s">
        <v>102</v>
      </c>
      <c r="C98" s="27" t="s">
        <v>98</v>
      </c>
      <c r="D98" s="28">
        <v>4519755</v>
      </c>
      <c r="E98" s="28">
        <v>15878391</v>
      </c>
      <c r="F98" s="28">
        <v>7733270</v>
      </c>
      <c r="G98" s="28">
        <v>8145121</v>
      </c>
    </row>
    <row r="99" spans="1:7" ht="16" x14ac:dyDescent="0.2">
      <c r="A99" s="17"/>
      <c r="B99" s="17"/>
      <c r="C99" s="17"/>
      <c r="D99" s="17"/>
      <c r="E99" s="17"/>
      <c r="F99" s="17"/>
      <c r="G99" s="17"/>
    </row>
    <row r="100" spans="1:7" ht="16" x14ac:dyDescent="0.2">
      <c r="A100" s="33" t="s">
        <v>103</v>
      </c>
      <c r="B100" s="17"/>
      <c r="C100" s="17"/>
      <c r="D100" s="17"/>
      <c r="E100" s="17"/>
      <c r="F100" s="17"/>
      <c r="G100" s="17"/>
    </row>
    <row r="101" spans="1:7" ht="16" x14ac:dyDescent="0.2">
      <c r="A101" s="31" t="s">
        <v>104</v>
      </c>
      <c r="B101" s="17"/>
      <c r="C101" s="17"/>
      <c r="D101" s="17"/>
      <c r="E101" s="17"/>
      <c r="F101" s="17"/>
      <c r="G101" s="17"/>
    </row>
    <row r="102" spans="1:7" ht="16" x14ac:dyDescent="0.2">
      <c r="A102" s="32"/>
      <c r="B102" s="32"/>
      <c r="C102" s="32"/>
      <c r="D102" s="32"/>
      <c r="E102" s="32"/>
      <c r="F102" s="32"/>
      <c r="G102" s="32"/>
    </row>
  </sheetData>
  <mergeCells count="11">
    <mergeCell ref="A47:F47"/>
    <mergeCell ref="A30:P30"/>
    <mergeCell ref="A32:A33"/>
    <mergeCell ref="B32:B33"/>
    <mergeCell ref="C32:C33"/>
    <mergeCell ref="D32:Q32"/>
    <mergeCell ref="A49:A50"/>
    <mergeCell ref="B49:B50"/>
    <mergeCell ref="C49:C50"/>
    <mergeCell ref="D49:D50"/>
    <mergeCell ref="E49:G49"/>
  </mergeCells>
  <hyperlinks>
    <hyperlink ref="Q27" location="Índice!A1" display="Índice" xr:uid="{9AAB5174-BB3E-3346-9627-5636AA1EDF24}"/>
    <hyperlink ref="G44" location="Índice!A1" display="Índice" xr:uid="{C6A43AFA-4956-1741-9821-288A18C810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3C99-FF92-8D48-8007-9D1E460C6C25}">
  <dimension ref="A3:D48"/>
  <sheetViews>
    <sheetView workbookViewId="0"/>
  </sheetViews>
  <sheetFormatPr baseColWidth="10" defaultRowHeight="16" x14ac:dyDescent="0.2"/>
  <cols>
    <col min="1" max="1" width="29.83203125" style="34" customWidth="1"/>
    <col min="2" max="4" width="9" style="34" customWidth="1"/>
    <col min="5" max="16384" width="10.83203125" style="34"/>
  </cols>
  <sheetData>
    <row r="3" spans="1:4" x14ac:dyDescent="0.2">
      <c r="A3" s="34" t="s">
        <v>105</v>
      </c>
      <c r="B3" s="35" t="s">
        <v>106</v>
      </c>
    </row>
    <row r="4" spans="1:4" x14ac:dyDescent="0.2">
      <c r="A4" s="36" t="s">
        <v>2</v>
      </c>
      <c r="B4" s="37">
        <v>2017</v>
      </c>
      <c r="C4" s="37">
        <v>2018</v>
      </c>
      <c r="D4" s="37">
        <v>2019</v>
      </c>
    </row>
    <row r="5" spans="1:4" x14ac:dyDescent="0.2">
      <c r="A5" s="36" t="s">
        <v>3</v>
      </c>
      <c r="B5" s="38">
        <v>163.69510651865158</v>
      </c>
      <c r="C5" s="38">
        <v>175.29076645037034</v>
      </c>
      <c r="D5" s="38">
        <v>179.11356921110956</v>
      </c>
    </row>
    <row r="6" spans="1:4" x14ac:dyDescent="0.2">
      <c r="A6" s="36" t="s">
        <v>4</v>
      </c>
      <c r="B6" s="38"/>
      <c r="C6" s="38"/>
      <c r="D6" s="38"/>
    </row>
    <row r="7" spans="1:4" x14ac:dyDescent="0.2">
      <c r="A7" s="36" t="s">
        <v>5</v>
      </c>
      <c r="B7" s="38">
        <v>26.476030489180538</v>
      </c>
      <c r="C7" s="38">
        <v>22.503272078003572</v>
      </c>
      <c r="D7" s="38">
        <v>22.341345824035116</v>
      </c>
    </row>
    <row r="8" spans="1:4" x14ac:dyDescent="0.2">
      <c r="A8" s="36" t="s">
        <v>6</v>
      </c>
      <c r="B8" s="39"/>
      <c r="C8" s="38"/>
      <c r="D8" s="38"/>
    </row>
    <row r="9" spans="1:4" x14ac:dyDescent="0.2">
      <c r="A9" s="36" t="s">
        <v>7</v>
      </c>
      <c r="B9" s="38"/>
      <c r="C9" s="38"/>
      <c r="D9" s="38"/>
    </row>
    <row r="10" spans="1:4" x14ac:dyDescent="0.2">
      <c r="A10" s="36" t="s">
        <v>11</v>
      </c>
      <c r="B10" s="38">
        <v>186.78078405235146</v>
      </c>
      <c r="C10" s="38">
        <v>185.86746102985845</v>
      </c>
      <c r="D10" s="38">
        <v>184.9981334451891</v>
      </c>
    </row>
    <row r="11" spans="1:4" x14ac:dyDescent="0.2">
      <c r="A11" s="36" t="s">
        <v>14</v>
      </c>
      <c r="B11" s="38">
        <v>0</v>
      </c>
      <c r="C11" s="38">
        <v>0</v>
      </c>
      <c r="D11" s="38">
        <v>0</v>
      </c>
    </row>
    <row r="12" spans="1:4" x14ac:dyDescent="0.2">
      <c r="A12" s="36" t="s">
        <v>15</v>
      </c>
      <c r="B12" s="38"/>
      <c r="C12" s="38"/>
      <c r="D12" s="38"/>
    </row>
    <row r="13" spans="1:4" x14ac:dyDescent="0.2">
      <c r="A13" s="36" t="s">
        <v>16</v>
      </c>
      <c r="B13" s="38">
        <v>183.90211507459537</v>
      </c>
      <c r="C13" s="38">
        <v>183.9019598641768</v>
      </c>
      <c r="D13" s="38">
        <v>172.40519583241633</v>
      </c>
    </row>
    <row r="14" spans="1:4" x14ac:dyDescent="0.2">
      <c r="A14" s="36" t="s">
        <v>17</v>
      </c>
      <c r="B14" s="38"/>
      <c r="C14" s="38"/>
      <c r="D14" s="38"/>
    </row>
    <row r="15" spans="1:4" x14ac:dyDescent="0.2">
      <c r="B15" s="40"/>
      <c r="C15" s="40"/>
      <c r="D15" s="40"/>
    </row>
    <row r="16" spans="1:4" x14ac:dyDescent="0.2">
      <c r="B16" s="40"/>
      <c r="C16" s="40"/>
      <c r="D16" s="40"/>
    </row>
    <row r="17" spans="1:4" x14ac:dyDescent="0.2">
      <c r="B17" s="40"/>
      <c r="C17" s="40"/>
      <c r="D17" s="40"/>
    </row>
    <row r="18" spans="1:4" x14ac:dyDescent="0.2">
      <c r="A18" s="34" t="s">
        <v>107</v>
      </c>
      <c r="B18" s="35" t="s">
        <v>106</v>
      </c>
      <c r="C18" s="40"/>
      <c r="D18" s="40"/>
    </row>
    <row r="19" spans="1:4" x14ac:dyDescent="0.2">
      <c r="A19" s="36" t="s">
        <v>2</v>
      </c>
      <c r="B19" s="37">
        <v>2017</v>
      </c>
      <c r="C19" s="37">
        <v>2018</v>
      </c>
      <c r="D19" s="37">
        <v>2019</v>
      </c>
    </row>
    <row r="20" spans="1:4" x14ac:dyDescent="0.2">
      <c r="A20" s="36" t="s">
        <v>3</v>
      </c>
      <c r="B20" s="38">
        <v>55.675361481348375</v>
      </c>
      <c r="C20" s="38">
        <v>59.619233549629598</v>
      </c>
      <c r="D20" s="38">
        <v>60.919430788890395</v>
      </c>
    </row>
    <row r="21" spans="1:4" x14ac:dyDescent="0.2">
      <c r="A21" s="36" t="s">
        <v>4</v>
      </c>
      <c r="B21" s="38"/>
      <c r="C21" s="38"/>
      <c r="D21" s="38"/>
    </row>
    <row r="22" spans="1:4" x14ac:dyDescent="0.2">
      <c r="A22" s="36" t="s">
        <v>5</v>
      </c>
      <c r="B22" s="38">
        <v>9.0049275108194582</v>
      </c>
      <c r="C22" s="38">
        <v>7.653727921996424</v>
      </c>
      <c r="D22" s="38">
        <v>7.5986541759648816</v>
      </c>
    </row>
    <row r="23" spans="1:4" x14ac:dyDescent="0.2">
      <c r="A23" s="36" t="s">
        <v>6</v>
      </c>
      <c r="B23" s="39"/>
      <c r="C23" s="38"/>
      <c r="D23" s="38"/>
    </row>
    <row r="24" spans="1:4" x14ac:dyDescent="0.2">
      <c r="A24" s="36" t="s">
        <v>7</v>
      </c>
      <c r="B24" s="38"/>
      <c r="C24" s="38"/>
      <c r="D24" s="38"/>
    </row>
    <row r="25" spans="1:4" x14ac:dyDescent="0.2">
      <c r="A25" s="36" t="s">
        <v>11</v>
      </c>
      <c r="B25" s="38">
        <v>63.527174947648511</v>
      </c>
      <c r="C25" s="38">
        <v>63.216538970141499</v>
      </c>
      <c r="D25" s="38">
        <v>62.920866554810871</v>
      </c>
    </row>
    <row r="26" spans="1:4" x14ac:dyDescent="0.2">
      <c r="A26" s="36" t="s">
        <v>14</v>
      </c>
      <c r="B26" s="38">
        <v>0</v>
      </c>
      <c r="C26" s="38">
        <v>0</v>
      </c>
      <c r="D26" s="38">
        <v>0</v>
      </c>
    </row>
    <row r="27" spans="1:4" x14ac:dyDescent="0.2">
      <c r="A27" s="36" t="s">
        <v>15</v>
      </c>
      <c r="B27" s="38"/>
      <c r="C27" s="38"/>
      <c r="D27" s="38"/>
    </row>
    <row r="28" spans="1:4" x14ac:dyDescent="0.2">
      <c r="A28" s="36" t="s">
        <v>16</v>
      </c>
      <c r="B28" s="38">
        <v>62.548092925404596</v>
      </c>
      <c r="C28" s="38">
        <v>62.548040135823143</v>
      </c>
      <c r="D28" s="38">
        <v>58.637804167583639</v>
      </c>
    </row>
    <row r="29" spans="1:4" x14ac:dyDescent="0.2">
      <c r="A29" s="36" t="s">
        <v>17</v>
      </c>
      <c r="B29" s="38"/>
      <c r="C29" s="38"/>
      <c r="D29" s="38"/>
    </row>
    <row r="30" spans="1:4" x14ac:dyDescent="0.2">
      <c r="A30" s="36"/>
      <c r="B30" s="40"/>
      <c r="C30" s="40"/>
      <c r="D30" s="40"/>
    </row>
    <row r="31" spans="1:4" x14ac:dyDescent="0.2">
      <c r="A31" s="36"/>
      <c r="B31" s="40"/>
      <c r="C31" s="40"/>
      <c r="D31" s="40"/>
    </row>
    <row r="32" spans="1:4" x14ac:dyDescent="0.2">
      <c r="B32" s="40"/>
      <c r="C32" s="40"/>
      <c r="D32" s="40"/>
    </row>
    <row r="33" spans="1:4" x14ac:dyDescent="0.2">
      <c r="A33" s="34" t="s">
        <v>108</v>
      </c>
      <c r="B33" s="35" t="s">
        <v>106</v>
      </c>
      <c r="C33" s="40"/>
      <c r="D33" s="40"/>
    </row>
    <row r="34" spans="1:4" x14ac:dyDescent="0.2">
      <c r="A34" s="36" t="s">
        <v>2</v>
      </c>
      <c r="B34" s="37">
        <v>2017</v>
      </c>
      <c r="C34" s="37">
        <v>2018</v>
      </c>
      <c r="D34" s="37">
        <v>2019</v>
      </c>
    </row>
    <row r="35" spans="1:4" x14ac:dyDescent="0.2">
      <c r="A35" s="36" t="s">
        <v>3</v>
      </c>
      <c r="B35" s="38">
        <v>85.359908000000004</v>
      </c>
      <c r="C35" s="38">
        <v>91.926000000000002</v>
      </c>
      <c r="D35" s="38">
        <v>97.85</v>
      </c>
    </row>
    <row r="36" spans="1:4" x14ac:dyDescent="0.2">
      <c r="A36" s="36" t="s">
        <v>4</v>
      </c>
      <c r="B36" s="38"/>
      <c r="C36" s="38"/>
      <c r="D36" s="38"/>
    </row>
    <row r="37" spans="1:4" x14ac:dyDescent="0.2">
      <c r="A37" s="36" t="s">
        <v>5</v>
      </c>
      <c r="B37" s="38">
        <v>13.773277999999999</v>
      </c>
      <c r="C37" s="38">
        <v>12.224</v>
      </c>
      <c r="D37" s="38">
        <v>10.962</v>
      </c>
    </row>
    <row r="38" spans="1:4" x14ac:dyDescent="0.2">
      <c r="A38" s="36" t="s">
        <v>6</v>
      </c>
      <c r="B38" s="38">
        <v>0</v>
      </c>
      <c r="C38" s="38">
        <v>0</v>
      </c>
      <c r="D38" s="38">
        <v>0</v>
      </c>
    </row>
    <row r="39" spans="1:4" x14ac:dyDescent="0.2">
      <c r="A39" s="36" t="s">
        <v>7</v>
      </c>
      <c r="B39" s="38"/>
      <c r="C39" s="38"/>
      <c r="D39" s="38"/>
    </row>
    <row r="40" spans="1:4" x14ac:dyDescent="0.2">
      <c r="A40" s="36" t="s">
        <v>11</v>
      </c>
      <c r="B40" s="38"/>
      <c r="C40" s="38"/>
      <c r="D40" s="38"/>
    </row>
    <row r="41" spans="1:4" x14ac:dyDescent="0.2">
      <c r="A41" s="36" t="s">
        <v>14</v>
      </c>
      <c r="B41" s="38"/>
      <c r="C41" s="38"/>
      <c r="D41" s="38"/>
    </row>
    <row r="42" spans="1:4" x14ac:dyDescent="0.2">
      <c r="A42" s="36" t="s">
        <v>15</v>
      </c>
      <c r="B42" s="38"/>
      <c r="C42" s="38"/>
      <c r="D42" s="38"/>
    </row>
    <row r="43" spans="1:4" x14ac:dyDescent="0.2">
      <c r="A43" s="36" t="s">
        <v>16</v>
      </c>
      <c r="B43" s="38">
        <v>64.434021000000001</v>
      </c>
      <c r="C43" s="38">
        <v>63.286999999999999</v>
      </c>
      <c r="D43" s="38">
        <v>61.889000000000003</v>
      </c>
    </row>
    <row r="44" spans="1:4" x14ac:dyDescent="0.2">
      <c r="A44" s="36" t="s">
        <v>17</v>
      </c>
      <c r="B44" s="38"/>
      <c r="C44" s="38"/>
      <c r="D44" s="38"/>
    </row>
    <row r="45" spans="1:4" x14ac:dyDescent="0.2">
      <c r="B45" s="41"/>
      <c r="C45" s="41"/>
      <c r="D45" s="41"/>
    </row>
    <row r="46" spans="1:4" x14ac:dyDescent="0.2">
      <c r="B46" s="41"/>
      <c r="C46" s="41"/>
      <c r="D46" s="41"/>
    </row>
    <row r="47" spans="1:4" x14ac:dyDescent="0.2">
      <c r="B47" s="41"/>
      <c r="C47" s="41"/>
      <c r="D47" s="41"/>
    </row>
    <row r="48" spans="1:4" x14ac:dyDescent="0.2">
      <c r="B48" s="41"/>
      <c r="C48" s="41"/>
      <c r="D48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D81E-57A8-0640-ADCD-3F5536625727}">
  <dimension ref="A3:F44"/>
  <sheetViews>
    <sheetView workbookViewId="0"/>
  </sheetViews>
  <sheetFormatPr baseColWidth="10" defaultRowHeight="16" x14ac:dyDescent="0.2"/>
  <cols>
    <col min="1" max="1" width="29.83203125" style="34" customWidth="1"/>
    <col min="2" max="4" width="9" style="34" customWidth="1"/>
    <col min="5" max="5" width="10.83203125" style="34"/>
    <col min="6" max="6" width="13" style="34" bestFit="1" customWidth="1"/>
    <col min="7" max="16384" width="10.83203125" style="34"/>
  </cols>
  <sheetData>
    <row r="3" spans="1:6" x14ac:dyDescent="0.2">
      <c r="A3" s="34" t="s">
        <v>105</v>
      </c>
    </row>
    <row r="4" spans="1:6" x14ac:dyDescent="0.2">
      <c r="A4" s="36" t="s">
        <v>2</v>
      </c>
      <c r="B4" s="36">
        <f>BCEU_consumoPJ!B4</f>
        <v>2017</v>
      </c>
      <c r="C4" s="36">
        <f>BCEU_consumoPJ!C4</f>
        <v>2018</v>
      </c>
      <c r="D4" s="36">
        <f>BCEU_consumoPJ!D4</f>
        <v>2019</v>
      </c>
    </row>
    <row r="5" spans="1:6" x14ac:dyDescent="0.2">
      <c r="A5" s="36" t="s">
        <v>3</v>
      </c>
      <c r="B5" s="42">
        <f>BCEU_consumoPJ!B5*About!$B$24</f>
        <v>155153024469890.06</v>
      </c>
      <c r="C5" s="42">
        <f>BCEU_consumoPJ!C5*About!$B$24</f>
        <v>166143589474504.25</v>
      </c>
      <c r="D5" s="42">
        <f>BCEU_consumoPJ!D5*About!$B$24</f>
        <v>169766907378713.91</v>
      </c>
      <c r="F5" s="43"/>
    </row>
    <row r="6" spans="1:6" x14ac:dyDescent="0.2">
      <c r="A6" s="36" t="s">
        <v>4</v>
      </c>
      <c r="B6" s="42">
        <f>BCEU_consumoPJ!B6*About!$B$24</f>
        <v>0</v>
      </c>
      <c r="C6" s="42">
        <f>BCEU_consumoPJ!C6*About!$B$24</f>
        <v>0</v>
      </c>
      <c r="D6" s="42">
        <f>BCEU_consumoPJ!D6*About!$B$24</f>
        <v>0</v>
      </c>
      <c r="F6" s="43"/>
    </row>
    <row r="7" spans="1:6" x14ac:dyDescent="0.2">
      <c r="A7" s="36" t="s">
        <v>5</v>
      </c>
      <c r="B7" s="42">
        <f>BCEU_consumoPJ!B7*About!$B$24</f>
        <v>25094434975582.688</v>
      </c>
      <c r="C7" s="42">
        <f>BCEU_consumoPJ!C7*About!$B$24</f>
        <v>21328986538600.426</v>
      </c>
      <c r="D7" s="42">
        <f>BCEU_consumoPJ!D7*About!$B$24</f>
        <v>21175510062860.918</v>
      </c>
      <c r="F7" s="43"/>
    </row>
    <row r="8" spans="1:6" x14ac:dyDescent="0.2">
      <c r="A8" s="36" t="s">
        <v>6</v>
      </c>
      <c r="B8" s="42">
        <f>BCEU_consumoPJ!B8*About!$B$24</f>
        <v>0</v>
      </c>
      <c r="C8" s="42">
        <f>BCEU_consumoPJ!C8*About!$B$24</f>
        <v>0</v>
      </c>
      <c r="D8" s="42">
        <f>BCEU_consumoPJ!D8*About!$B$24</f>
        <v>0</v>
      </c>
      <c r="F8" s="43"/>
    </row>
    <row r="9" spans="1:6" x14ac:dyDescent="0.2">
      <c r="A9" s="36" t="s">
        <v>7</v>
      </c>
      <c r="B9" s="42">
        <f>BCEU_consumoPJ!B9*About!$B$24</f>
        <v>0</v>
      </c>
      <c r="C9" s="42">
        <f>BCEU_consumoPJ!C9*About!$B$24</f>
        <v>0</v>
      </c>
      <c r="D9" s="42">
        <f>BCEU_consumoPJ!D9*About!$B$24</f>
        <v>0</v>
      </c>
      <c r="F9" s="43"/>
    </row>
    <row r="10" spans="1:6" x14ac:dyDescent="0.2">
      <c r="A10" s="36" t="s">
        <v>11</v>
      </c>
      <c r="B10" s="42">
        <f>BCEU_consumoPJ!B10*About!$B$24</f>
        <v>177034024870363.34</v>
      </c>
      <c r="C10" s="42">
        <f>BCEU_consumoPJ!C10*About!$B$24</f>
        <v>176168361673268.16</v>
      </c>
      <c r="D10" s="42">
        <f>BCEU_consumoPJ!D10*About!$B$24</f>
        <v>175344398105357.91</v>
      </c>
      <c r="F10" s="43"/>
    </row>
    <row r="11" spans="1:6" x14ac:dyDescent="0.2">
      <c r="A11" s="36" t="s">
        <v>14</v>
      </c>
      <c r="B11" s="42">
        <f>BCEU_consumoPJ!B11*About!$B$24</f>
        <v>0</v>
      </c>
      <c r="C11" s="42">
        <f>BCEU_consumoPJ!C11*About!$B$24</f>
        <v>0</v>
      </c>
      <c r="D11" s="42">
        <f>BCEU_consumoPJ!D11*About!$B$24</f>
        <v>0</v>
      </c>
      <c r="F11" s="43"/>
    </row>
    <row r="12" spans="1:6" x14ac:dyDescent="0.2">
      <c r="A12" s="36" t="s">
        <v>15</v>
      </c>
      <c r="B12" s="42">
        <f>BCEU_consumoPJ!B12*About!$B$24</f>
        <v>0</v>
      </c>
      <c r="C12" s="42">
        <f>BCEU_consumoPJ!C12*About!$B$24</f>
        <v>0</v>
      </c>
      <c r="D12" s="42">
        <f>BCEU_consumoPJ!D12*About!$B$24</f>
        <v>0</v>
      </c>
      <c r="F12" s="43"/>
    </row>
    <row r="13" spans="1:6" x14ac:dyDescent="0.2">
      <c r="A13" s="36" t="s">
        <v>16</v>
      </c>
      <c r="B13" s="42">
        <f>BCEU_consumoPJ!B13*About!$B$24</f>
        <v>174305573129531.28</v>
      </c>
      <c r="C13" s="42">
        <f>BCEU_consumoPJ!C13*About!$B$24</f>
        <v>174305426018439.31</v>
      </c>
      <c r="D13" s="42">
        <f>BCEU_consumoPJ!D13*About!$B$24</f>
        <v>163408596240934.38</v>
      </c>
      <c r="F13" s="43"/>
    </row>
    <row r="14" spans="1:6" x14ac:dyDescent="0.2">
      <c r="A14" s="36" t="s">
        <v>17</v>
      </c>
      <c r="B14" s="42">
        <f>BCEU_consumoPJ!B14*About!$B$24</f>
        <v>0</v>
      </c>
      <c r="C14" s="42">
        <f>BCEU_consumoPJ!C14*About!$B$24</f>
        <v>0</v>
      </c>
      <c r="D14" s="42">
        <f>BCEU_consumoPJ!D14*About!$B$24</f>
        <v>0</v>
      </c>
      <c r="F14" s="43"/>
    </row>
    <row r="18" spans="1:4" x14ac:dyDescent="0.2">
      <c r="A18" s="34" t="s">
        <v>107</v>
      </c>
    </row>
    <row r="19" spans="1:4" x14ac:dyDescent="0.2">
      <c r="A19" s="36" t="s">
        <v>2</v>
      </c>
      <c r="B19" s="36">
        <f>BCEU_consumoPJ!B19</f>
        <v>2017</v>
      </c>
      <c r="C19" s="36">
        <f>BCEU_consumoPJ!C19</f>
        <v>2018</v>
      </c>
      <c r="D19" s="36">
        <f>BCEU_consumoPJ!D19</f>
        <v>2019</v>
      </c>
    </row>
    <row r="20" spans="1:4" x14ac:dyDescent="0.2">
      <c r="A20" s="36" t="s">
        <v>3</v>
      </c>
      <c r="B20" s="42">
        <f>BCEU_consumoPJ!B20*About!$B$24</f>
        <v>52770060791654.602</v>
      </c>
      <c r="C20" s="42">
        <f>BCEU_consumoPJ!C20*About!$B$24</f>
        <v>56508130258297.039</v>
      </c>
      <c r="D20" s="42">
        <f>BCEU_consumoPJ!D20*About!$B$24</f>
        <v>57740479461452.531</v>
      </c>
    </row>
    <row r="21" spans="1:4" x14ac:dyDescent="0.2">
      <c r="A21" s="36" t="s">
        <v>4</v>
      </c>
      <c r="B21" s="42">
        <f>BCEU_consumoPJ!B21*About!$B$24</f>
        <v>0</v>
      </c>
      <c r="C21" s="42">
        <f>BCEU_consumoPJ!C21*About!$B$24</f>
        <v>0</v>
      </c>
      <c r="D21" s="42">
        <f>BCEU_consumoPJ!D21*About!$B$24</f>
        <v>0</v>
      </c>
    </row>
    <row r="22" spans="1:4" x14ac:dyDescent="0.2">
      <c r="A22" s="36" t="s">
        <v>5</v>
      </c>
      <c r="B22" s="42">
        <f>BCEU_consumoPJ!B22*About!$B$24</f>
        <v>8535024461935.0674</v>
      </c>
      <c r="C22" s="42">
        <f>BCEU_consumoPJ!C22*About!$B$24</f>
        <v>7254334358688.2803</v>
      </c>
      <c r="D22" s="42">
        <f>BCEU_consumoPJ!D22*About!$B$24</f>
        <v>7202134519319.7969</v>
      </c>
    </row>
    <row r="23" spans="1:4" x14ac:dyDescent="0.2">
      <c r="A23" s="36" t="s">
        <v>6</v>
      </c>
      <c r="B23" s="42">
        <f>BCEU_consumoPJ!B23*About!$B$24</f>
        <v>0</v>
      </c>
      <c r="C23" s="42">
        <f>BCEU_consumoPJ!C23*About!$B$24</f>
        <v>0</v>
      </c>
      <c r="D23" s="42">
        <f>BCEU_consumoPJ!D23*About!$B$24</f>
        <v>0</v>
      </c>
    </row>
    <row r="24" spans="1:4" x14ac:dyDescent="0.2">
      <c r="A24" s="36" t="s">
        <v>7</v>
      </c>
      <c r="B24" s="42">
        <f>BCEU_consumoPJ!B24*About!$B$24</f>
        <v>0</v>
      </c>
      <c r="C24" s="42">
        <f>BCEU_consumoPJ!C24*About!$B$24</f>
        <v>0</v>
      </c>
      <c r="D24" s="42">
        <f>BCEU_consumoPJ!D24*About!$B$24</f>
        <v>0</v>
      </c>
    </row>
    <row r="25" spans="1:4" x14ac:dyDescent="0.2">
      <c r="A25" s="36" t="s">
        <v>11</v>
      </c>
      <c r="B25" s="42">
        <f>BCEU_consumoPJ!B25*About!$B$24</f>
        <v>60212144020520.523</v>
      </c>
      <c r="C25" s="42">
        <f>BCEU_consumoPJ!C25*About!$B$24</f>
        <v>59917717922854.117</v>
      </c>
      <c r="D25" s="42">
        <f>BCEU_consumoPJ!D25*About!$B$24</f>
        <v>59637474545599.359</v>
      </c>
    </row>
    <row r="26" spans="1:4" x14ac:dyDescent="0.2">
      <c r="A26" s="36" t="s">
        <v>14</v>
      </c>
      <c r="B26" s="42">
        <f>BCEU_consumoPJ!B26*About!$B$24</f>
        <v>0</v>
      </c>
      <c r="C26" s="42">
        <f>BCEU_consumoPJ!C26*About!$B$24</f>
        <v>0</v>
      </c>
      <c r="D26" s="42">
        <f>BCEU_consumoPJ!D26*About!$B$24</f>
        <v>0</v>
      </c>
    </row>
    <row r="27" spans="1:4" x14ac:dyDescent="0.2">
      <c r="A27" s="36" t="s">
        <v>15</v>
      </c>
      <c r="B27" s="42">
        <f>BCEU_consumoPJ!B27*About!$B$24</f>
        <v>0</v>
      </c>
      <c r="C27" s="42">
        <f>BCEU_consumoPJ!C27*About!$B$24</f>
        <v>0</v>
      </c>
      <c r="D27" s="42">
        <f>BCEU_consumoPJ!D27*About!$B$24</f>
        <v>0</v>
      </c>
    </row>
    <row r="28" spans="1:4" x14ac:dyDescent="0.2">
      <c r="A28" s="36" t="s">
        <v>16</v>
      </c>
      <c r="B28" s="42">
        <f>BCEU_consumoPJ!B28*About!$B$24</f>
        <v>59284153317646.758</v>
      </c>
      <c r="C28" s="42">
        <f>BCEU_consumoPJ!C28*About!$B$24</f>
        <v>59284103282777.68</v>
      </c>
      <c r="D28" s="42">
        <f>BCEU_consumoPJ!D28*About!$B$24</f>
        <v>55577914687615.359</v>
      </c>
    </row>
    <row r="29" spans="1:4" x14ac:dyDescent="0.2">
      <c r="A29" s="36" t="s">
        <v>17</v>
      </c>
      <c r="B29" s="42">
        <f>BCEU_consumoPJ!B29*About!$B$24</f>
        <v>0</v>
      </c>
      <c r="C29" s="42">
        <f>BCEU_consumoPJ!C29*About!$B$24</f>
        <v>0</v>
      </c>
      <c r="D29" s="42">
        <f>BCEU_consumoPJ!D29*About!$B$24</f>
        <v>0</v>
      </c>
    </row>
    <row r="30" spans="1:4" x14ac:dyDescent="0.2">
      <c r="A30" s="36"/>
      <c r="B30" s="44"/>
      <c r="C30" s="44"/>
      <c r="D30" s="44"/>
    </row>
    <row r="31" spans="1:4" x14ac:dyDescent="0.2">
      <c r="A31" s="36"/>
      <c r="B31" s="44"/>
      <c r="C31" s="44"/>
      <c r="D31" s="44"/>
    </row>
    <row r="33" spans="1:4" x14ac:dyDescent="0.2">
      <c r="A33" s="34" t="s">
        <v>108</v>
      </c>
    </row>
    <row r="34" spans="1:4" x14ac:dyDescent="0.2">
      <c r="A34" s="36" t="s">
        <v>2</v>
      </c>
      <c r="B34" s="36">
        <f>BCEU_consumoPJ!B34</f>
        <v>2017</v>
      </c>
      <c r="C34" s="36">
        <f>BCEU_consumoPJ!C34</f>
        <v>2018</v>
      </c>
      <c r="D34" s="36">
        <f>BCEU_consumoPJ!D34</f>
        <v>2019</v>
      </c>
    </row>
    <row r="35" spans="1:4" x14ac:dyDescent="0.2">
      <c r="A35" s="36" t="s">
        <v>3</v>
      </c>
      <c r="B35" s="42">
        <f>BCEU_consumoPJ!B35*About!$B$24</f>
        <v>80905582190769.703</v>
      </c>
      <c r="C35" s="42">
        <f>BCEU_consumoPJ!C35*About!$B$24</f>
        <v>87129036601922</v>
      </c>
      <c r="D35" s="42">
        <f>BCEU_consumoPJ!D35*About!$B$24</f>
        <v>92743905222658.094</v>
      </c>
    </row>
    <row r="36" spans="1:4" x14ac:dyDescent="0.2">
      <c r="A36" s="36" t="s">
        <v>4</v>
      </c>
      <c r="B36" s="42">
        <f>BCEU_consumoPJ!B36*About!$B$24</f>
        <v>0</v>
      </c>
      <c r="C36" s="42">
        <f>BCEU_consumoPJ!C36*About!$B$24</f>
        <v>0</v>
      </c>
      <c r="D36" s="42">
        <f>BCEU_consumoPJ!D36*About!$B$24</f>
        <v>0</v>
      </c>
    </row>
    <row r="37" spans="1:4" x14ac:dyDescent="0.2">
      <c r="A37" s="36" t="s">
        <v>5</v>
      </c>
      <c r="B37" s="42">
        <f>BCEU_consumoPJ!B37*About!$B$24</f>
        <v>13054548691234.766</v>
      </c>
      <c r="C37" s="42">
        <f>BCEU_consumoPJ!C37*About!$B$24</f>
        <v>11586116478709.99</v>
      </c>
      <c r="D37" s="42">
        <f>BCEU_consumoPJ!D37*About!$B$24</f>
        <v>10389971272874.584</v>
      </c>
    </row>
    <row r="38" spans="1:4" x14ac:dyDescent="0.2">
      <c r="A38" s="36" t="s">
        <v>6</v>
      </c>
      <c r="B38" s="42">
        <f>BCEU_consumoPJ!B38*About!$B$24</f>
        <v>0</v>
      </c>
      <c r="C38" s="42">
        <f>BCEU_consumoPJ!C38*About!$B$24</f>
        <v>0</v>
      </c>
      <c r="D38" s="42">
        <f>BCEU_consumoPJ!D38*About!$B$24</f>
        <v>0</v>
      </c>
    </row>
    <row r="39" spans="1:4" x14ac:dyDescent="0.2">
      <c r="A39" s="36" t="s">
        <v>7</v>
      </c>
      <c r="B39" s="42">
        <f>BCEU_consumoPJ!B39*About!$B$24</f>
        <v>0</v>
      </c>
      <c r="C39" s="42">
        <f>BCEU_consumoPJ!C39*About!$B$24</f>
        <v>0</v>
      </c>
      <c r="D39" s="42">
        <f>BCEU_consumoPJ!D39*About!$B$24</f>
        <v>0</v>
      </c>
    </row>
    <row r="40" spans="1:4" x14ac:dyDescent="0.2">
      <c r="A40" s="36" t="s">
        <v>11</v>
      </c>
      <c r="B40" s="42">
        <f>BCEU_consumoPJ!B40*About!$B$24</f>
        <v>0</v>
      </c>
      <c r="C40" s="42">
        <f>BCEU_consumoPJ!C40*About!$B$24</f>
        <v>0</v>
      </c>
      <c r="D40" s="42">
        <f>BCEU_consumoPJ!D40*About!$B$24</f>
        <v>0</v>
      </c>
    </row>
    <row r="41" spans="1:4" x14ac:dyDescent="0.2">
      <c r="A41" s="36" t="s">
        <v>14</v>
      </c>
      <c r="B41" s="42">
        <f>BCEU_consumoPJ!B41*About!$B$24</f>
        <v>0</v>
      </c>
      <c r="C41" s="42">
        <f>BCEU_consumoPJ!C41*About!$B$24</f>
        <v>0</v>
      </c>
      <c r="D41" s="42">
        <f>BCEU_consumoPJ!D41*About!$B$24</f>
        <v>0</v>
      </c>
    </row>
    <row r="42" spans="1:4" x14ac:dyDescent="0.2">
      <c r="A42" s="36" t="s">
        <v>15</v>
      </c>
      <c r="B42" s="42">
        <f>BCEU_consumoPJ!B42*About!$B$24</f>
        <v>0</v>
      </c>
      <c r="C42" s="42">
        <f>BCEU_consumoPJ!C42*About!$B$24</f>
        <v>0</v>
      </c>
      <c r="D42" s="42">
        <f>BCEU_consumoPJ!D42*About!$B$24</f>
        <v>0</v>
      </c>
    </row>
    <row r="43" spans="1:4" x14ac:dyDescent="0.2">
      <c r="A43" s="36" t="s">
        <v>16</v>
      </c>
      <c r="B43" s="42">
        <f>BCEU_consumoPJ!B43*About!$B$24</f>
        <v>61071668234427.812</v>
      </c>
      <c r="C43" s="42">
        <f>BCEU_consumoPJ!C43*About!$B$24</f>
        <v>59984502093268.906</v>
      </c>
      <c r="D43" s="42">
        <f>BCEU_consumoPJ!D43*About!$B$24</f>
        <v>58659453759070.898</v>
      </c>
    </row>
    <row r="44" spans="1:4" x14ac:dyDescent="0.2">
      <c r="A44" s="36" t="s">
        <v>17</v>
      </c>
      <c r="B44" s="42">
        <f>BCEU_consumoPJ!B44*About!$B$24</f>
        <v>0</v>
      </c>
      <c r="C44" s="42">
        <f>BCEU_consumoPJ!C44*About!$B$24</f>
        <v>0</v>
      </c>
      <c r="D44" s="42">
        <f>BCEU_consumoPJ!D44*About!$B$24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89F2-6850-1941-B5A3-9805F77FFAD5}">
  <sheetPr>
    <tabColor theme="6" tint="0.59999389629810485"/>
  </sheetPr>
  <dimension ref="A1:AF87"/>
  <sheetViews>
    <sheetView topLeftCell="A42" workbookViewId="0">
      <selection activeCell="A44" sqref="A44"/>
    </sheetView>
  </sheetViews>
  <sheetFormatPr baseColWidth="10" defaultColWidth="10.83203125" defaultRowHeight="15" x14ac:dyDescent="0.2"/>
  <cols>
    <col min="1" max="1" width="36.1640625" customWidth="1"/>
    <col min="2" max="2" width="18.83203125" customWidth="1"/>
    <col min="9" max="9" width="19.1640625" customWidth="1"/>
  </cols>
  <sheetData>
    <row r="1" spans="1:11" ht="16" x14ac:dyDescent="0.2">
      <c r="B1" s="45" t="s">
        <v>109</v>
      </c>
      <c r="D1" s="45" t="s">
        <v>110</v>
      </c>
    </row>
    <row r="2" spans="1:11" ht="36" x14ac:dyDescent="0.2">
      <c r="A2" s="46"/>
      <c r="B2" s="47" t="s">
        <v>13</v>
      </c>
      <c r="C2" s="47" t="s">
        <v>9</v>
      </c>
      <c r="D2" s="47" t="s">
        <v>111</v>
      </c>
      <c r="E2" s="47" t="s">
        <v>112</v>
      </c>
      <c r="F2" s="47" t="s">
        <v>113</v>
      </c>
      <c r="G2" s="47" t="s">
        <v>114</v>
      </c>
      <c r="H2" s="47" t="s">
        <v>12</v>
      </c>
      <c r="I2" s="47" t="s">
        <v>1</v>
      </c>
      <c r="J2" s="47" t="s">
        <v>115</v>
      </c>
      <c r="K2" s="47" t="s">
        <v>98</v>
      </c>
    </row>
    <row r="3" spans="1:11" ht="36" x14ac:dyDescent="0.2">
      <c r="A3" s="48"/>
      <c r="B3" s="49" t="s">
        <v>116</v>
      </c>
      <c r="C3" s="49" t="s">
        <v>117</v>
      </c>
      <c r="D3" s="49" t="s">
        <v>118</v>
      </c>
      <c r="E3" s="49" t="s">
        <v>119</v>
      </c>
      <c r="F3" s="49" t="s">
        <v>120</v>
      </c>
      <c r="G3" s="49" t="s">
        <v>121</v>
      </c>
      <c r="H3" s="49" t="s">
        <v>122</v>
      </c>
      <c r="I3" s="49" t="s">
        <v>123</v>
      </c>
      <c r="J3" s="49" t="s">
        <v>124</v>
      </c>
      <c r="K3" s="50" t="s">
        <v>98</v>
      </c>
    </row>
    <row r="4" spans="1:11" x14ac:dyDescent="0.2">
      <c r="A4" s="51" t="s">
        <v>125</v>
      </c>
      <c r="B4" s="52" t="e">
        <f>(#REF!+#REF!)*'BNE Fuel &amp; component splits'!D37</f>
        <v>#REF!</v>
      </c>
      <c r="C4" s="52">
        <v>259.31090699999999</v>
      </c>
      <c r="D4" s="52">
        <v>355.47591400000005</v>
      </c>
      <c r="E4" s="52">
        <v>1.1775230000000001</v>
      </c>
      <c r="F4" s="52">
        <v>3.721981</v>
      </c>
      <c r="G4" s="52">
        <v>41.367665000000002</v>
      </c>
      <c r="H4" s="52">
        <v>255.54065099999997</v>
      </c>
      <c r="I4" s="53">
        <v>263.94113799999997</v>
      </c>
      <c r="J4" s="53">
        <v>657.28814797019993</v>
      </c>
      <c r="K4" s="54">
        <v>921.22928597019995</v>
      </c>
    </row>
    <row r="5" spans="1:11" x14ac:dyDescent="0.2">
      <c r="A5" s="55" t="s">
        <v>126</v>
      </c>
      <c r="B5" s="56">
        <v>2.7664840000000002</v>
      </c>
      <c r="C5" s="56">
        <v>259.31090699999999</v>
      </c>
      <c r="D5" s="57">
        <v>292.52786200000003</v>
      </c>
      <c r="E5" s="57">
        <v>1.1775230000000001</v>
      </c>
      <c r="F5" s="57">
        <v>0</v>
      </c>
      <c r="G5" s="57">
        <v>31.563032</v>
      </c>
      <c r="H5" s="57">
        <v>177.86519999999999</v>
      </c>
      <c r="I5" s="58">
        <v>262.07739099999998</v>
      </c>
      <c r="J5" s="58">
        <v>503.13361699999996</v>
      </c>
      <c r="K5" s="56">
        <v>765.21100799999999</v>
      </c>
    </row>
    <row r="6" spans="1:11" x14ac:dyDescent="0.2">
      <c r="A6" s="59" t="s">
        <v>127</v>
      </c>
      <c r="B6" s="60"/>
      <c r="C6" s="60"/>
      <c r="D6" s="61">
        <v>17.551671720000002</v>
      </c>
      <c r="E6" s="61"/>
      <c r="F6" s="61"/>
      <c r="G6" s="61">
        <v>1.8937819199999999</v>
      </c>
      <c r="H6" s="61"/>
      <c r="I6" s="58">
        <v>0</v>
      </c>
      <c r="J6" s="58">
        <v>19.44545364</v>
      </c>
      <c r="K6" s="56">
        <v>19.44545364</v>
      </c>
    </row>
    <row r="7" spans="1:11" x14ac:dyDescent="0.2">
      <c r="A7" s="59" t="s">
        <v>128</v>
      </c>
      <c r="B7" s="60">
        <v>2.7664840000000002</v>
      </c>
      <c r="C7" s="60">
        <v>44.082854189999999</v>
      </c>
      <c r="D7" s="61">
        <v>90.683637220000008</v>
      </c>
      <c r="E7" s="61"/>
      <c r="F7" s="61"/>
      <c r="G7" s="61">
        <v>9.7845399200000003</v>
      </c>
      <c r="H7" s="61"/>
      <c r="I7" s="58">
        <v>46.849338189999997</v>
      </c>
      <c r="J7" s="58">
        <v>100.46817714000001</v>
      </c>
      <c r="K7" s="56">
        <v>147.31751532999999</v>
      </c>
    </row>
    <row r="8" spans="1:11" x14ac:dyDescent="0.2">
      <c r="A8" s="59" t="s">
        <v>129</v>
      </c>
      <c r="B8" s="60"/>
      <c r="C8" s="60">
        <v>215.22805280999998</v>
      </c>
      <c r="D8" s="61">
        <v>184.29255306000002</v>
      </c>
      <c r="E8" s="61">
        <v>1.1775230000000001</v>
      </c>
      <c r="F8" s="61"/>
      <c r="G8" s="61">
        <v>19.884710160000001</v>
      </c>
      <c r="H8" s="61"/>
      <c r="I8" s="58">
        <v>215.22805280999998</v>
      </c>
      <c r="J8" s="58">
        <v>205.35478622000002</v>
      </c>
      <c r="K8" s="56">
        <v>420.58283903</v>
      </c>
    </row>
    <row r="9" spans="1:11" x14ac:dyDescent="0.2">
      <c r="A9" s="59" t="s">
        <v>130</v>
      </c>
      <c r="B9" s="62"/>
      <c r="C9" s="62"/>
      <c r="D9" s="63"/>
      <c r="E9" s="63"/>
      <c r="F9" s="63"/>
      <c r="G9" s="63"/>
      <c r="H9" s="63"/>
      <c r="I9" s="58">
        <v>262.07739099999998</v>
      </c>
      <c r="J9" s="58">
        <v>325.268417</v>
      </c>
      <c r="K9" s="56">
        <v>587.34580800000003</v>
      </c>
    </row>
    <row r="10" spans="1:11" x14ac:dyDescent="0.2">
      <c r="A10" s="59" t="s">
        <v>131</v>
      </c>
      <c r="B10" s="60"/>
      <c r="C10" s="60"/>
      <c r="D10" s="61"/>
      <c r="E10" s="61"/>
      <c r="F10" s="61"/>
      <c r="G10" s="61"/>
      <c r="H10" s="61">
        <v>39.130344000000001</v>
      </c>
      <c r="I10" s="58">
        <v>0</v>
      </c>
      <c r="J10" s="58">
        <v>39.130344000000001</v>
      </c>
      <c r="K10" s="56">
        <v>39.130344000000001</v>
      </c>
    </row>
    <row r="11" spans="1:11" x14ac:dyDescent="0.2">
      <c r="A11" s="59" t="s">
        <v>132</v>
      </c>
      <c r="B11" s="64"/>
      <c r="C11" s="64"/>
      <c r="D11" s="65"/>
      <c r="E11" s="65"/>
      <c r="F11" s="65"/>
      <c r="G11" s="65"/>
      <c r="H11" s="65">
        <v>138.73485599999998</v>
      </c>
      <c r="I11" s="58">
        <v>0</v>
      </c>
      <c r="J11" s="58">
        <v>138.73485599999998</v>
      </c>
      <c r="K11" s="56">
        <v>138.73485599999998</v>
      </c>
    </row>
    <row r="12" spans="1:11" x14ac:dyDescent="0.2">
      <c r="A12" s="59" t="s">
        <v>133</v>
      </c>
      <c r="B12" s="60"/>
      <c r="C12" s="60"/>
      <c r="D12" s="61"/>
      <c r="E12" s="61"/>
      <c r="F12" s="61"/>
      <c r="G12" s="61"/>
      <c r="H12" s="61">
        <v>24.901128</v>
      </c>
      <c r="I12" s="58">
        <v>0</v>
      </c>
      <c r="J12" s="58">
        <v>24.901128</v>
      </c>
      <c r="K12" s="56">
        <v>24.901128</v>
      </c>
    </row>
    <row r="13" spans="1:11" x14ac:dyDescent="0.2">
      <c r="A13" s="59" t="s">
        <v>134</v>
      </c>
      <c r="B13" s="60"/>
      <c r="C13" s="60"/>
      <c r="D13" s="61"/>
      <c r="E13" s="61"/>
      <c r="F13" s="61"/>
      <c r="G13" s="61"/>
      <c r="H13" s="61">
        <v>53.359559999999995</v>
      </c>
      <c r="I13" s="58">
        <v>0</v>
      </c>
      <c r="J13" s="58">
        <v>53.359559999999995</v>
      </c>
      <c r="K13" s="56">
        <v>53.359559999999995</v>
      </c>
    </row>
    <row r="14" spans="1:11" x14ac:dyDescent="0.2">
      <c r="A14" s="59" t="s">
        <v>135</v>
      </c>
      <c r="B14" s="60"/>
      <c r="C14" s="60"/>
      <c r="D14" s="61"/>
      <c r="E14" s="61"/>
      <c r="F14" s="61"/>
      <c r="G14" s="61"/>
      <c r="H14" s="61">
        <v>10.671911999999999</v>
      </c>
      <c r="I14" s="58">
        <v>0</v>
      </c>
      <c r="J14" s="58">
        <v>10.671911999999999</v>
      </c>
      <c r="K14" s="56">
        <v>10.671911999999999</v>
      </c>
    </row>
    <row r="15" spans="1:11" x14ac:dyDescent="0.2">
      <c r="A15" s="59" t="s">
        <v>136</v>
      </c>
      <c r="B15" s="60"/>
      <c r="C15" s="60"/>
      <c r="D15" s="61"/>
      <c r="E15" s="61"/>
      <c r="F15" s="61"/>
      <c r="G15" s="61"/>
      <c r="H15" s="61">
        <v>33.794387999999998</v>
      </c>
      <c r="I15" s="58">
        <v>0</v>
      </c>
      <c r="J15" s="58">
        <v>33.794387999999998</v>
      </c>
      <c r="K15" s="56">
        <v>33.794387999999998</v>
      </c>
    </row>
    <row r="16" spans="1:11" x14ac:dyDescent="0.2">
      <c r="A16" s="59" t="s">
        <v>137</v>
      </c>
      <c r="B16" s="60"/>
      <c r="C16" s="60"/>
      <c r="D16" s="61"/>
      <c r="E16" s="61"/>
      <c r="F16" s="61"/>
      <c r="G16" s="61"/>
      <c r="H16" s="61">
        <v>16.007867999999998</v>
      </c>
      <c r="I16" s="58">
        <v>0</v>
      </c>
      <c r="J16" s="58">
        <v>16.007867999999998</v>
      </c>
      <c r="K16" s="56">
        <v>16.007867999999998</v>
      </c>
    </row>
    <row r="17" spans="1:11" x14ac:dyDescent="0.2">
      <c r="A17" s="55" t="s">
        <v>138</v>
      </c>
      <c r="B17" s="56">
        <v>1.863747</v>
      </c>
      <c r="C17" s="56">
        <v>0</v>
      </c>
      <c r="D17" s="57">
        <v>62.948051999999997</v>
      </c>
      <c r="E17" s="57">
        <v>0</v>
      </c>
      <c r="F17" s="57">
        <v>3.721981</v>
      </c>
      <c r="G17" s="57">
        <v>9.8046330000000008</v>
      </c>
      <c r="H17" s="57">
        <v>49.872650999999998</v>
      </c>
      <c r="I17" s="58">
        <v>1.863747</v>
      </c>
      <c r="J17" s="58">
        <v>126.35729153019999</v>
      </c>
      <c r="K17" s="56">
        <v>128.22103853019999</v>
      </c>
    </row>
    <row r="18" spans="1:11" x14ac:dyDescent="0.2">
      <c r="A18" s="59" t="s">
        <v>127</v>
      </c>
      <c r="B18" s="60"/>
      <c r="C18" s="60"/>
      <c r="D18" s="66">
        <v>25.1792208</v>
      </c>
      <c r="E18" s="61"/>
      <c r="F18" s="66">
        <v>3.721981</v>
      </c>
      <c r="G18" s="66">
        <v>3.9218532000000006</v>
      </c>
      <c r="H18" s="61"/>
      <c r="I18" s="58">
        <v>0</v>
      </c>
      <c r="J18" s="58">
        <v>32.823054999999997</v>
      </c>
      <c r="K18" s="56">
        <v>32.823054999999997</v>
      </c>
    </row>
    <row r="19" spans="1:11" x14ac:dyDescent="0.2">
      <c r="A19" s="59" t="s">
        <v>128</v>
      </c>
      <c r="B19" s="60">
        <v>1.863747</v>
      </c>
      <c r="C19" s="60"/>
      <c r="D19" s="66">
        <v>25.1792208</v>
      </c>
      <c r="E19" s="61"/>
      <c r="F19" s="61"/>
      <c r="G19" s="66">
        <v>3.9218532000000006</v>
      </c>
      <c r="H19" s="61"/>
      <c r="I19" s="58">
        <v>1.863747</v>
      </c>
      <c r="J19" s="58">
        <v>29.101074000000001</v>
      </c>
      <c r="K19" s="56">
        <v>30.964821000000001</v>
      </c>
    </row>
    <row r="20" spans="1:11" x14ac:dyDescent="0.2">
      <c r="A20" s="59" t="s">
        <v>129</v>
      </c>
      <c r="B20" s="60"/>
      <c r="C20" s="60"/>
      <c r="D20" s="66">
        <v>12.5896104</v>
      </c>
      <c r="E20" s="61"/>
      <c r="F20" s="61"/>
      <c r="G20" s="66">
        <v>1.9609266000000003</v>
      </c>
      <c r="H20" s="61"/>
      <c r="I20" s="58">
        <v>0</v>
      </c>
      <c r="J20" s="58">
        <v>14.550537</v>
      </c>
      <c r="K20" s="56">
        <v>14.550537</v>
      </c>
    </row>
    <row r="21" spans="1:11" x14ac:dyDescent="0.2">
      <c r="A21" s="59" t="s">
        <v>139</v>
      </c>
      <c r="B21" s="60"/>
      <c r="C21" s="60"/>
      <c r="D21" s="61"/>
      <c r="E21" s="61"/>
      <c r="F21" s="61"/>
      <c r="G21" s="61"/>
      <c r="H21" s="61">
        <v>6.1492978682999997</v>
      </c>
      <c r="I21" s="58">
        <v>0</v>
      </c>
      <c r="J21" s="58">
        <v>6.1492978682999997</v>
      </c>
      <c r="K21" s="56">
        <v>6.1492978682999997</v>
      </c>
    </row>
    <row r="22" spans="1:11" x14ac:dyDescent="0.2">
      <c r="A22" s="59" t="s">
        <v>136</v>
      </c>
      <c r="B22" s="60"/>
      <c r="C22" s="60"/>
      <c r="D22" s="61"/>
      <c r="E22" s="61"/>
      <c r="F22" s="61"/>
      <c r="G22" s="61"/>
      <c r="H22" s="61">
        <v>9.6752942940000004</v>
      </c>
      <c r="I22" s="58">
        <v>0</v>
      </c>
      <c r="J22" s="58">
        <v>9.6752942940000004</v>
      </c>
      <c r="K22" s="56">
        <v>9.6752942940000004</v>
      </c>
    </row>
    <row r="23" spans="1:11" x14ac:dyDescent="0.2">
      <c r="A23" s="59" t="s">
        <v>140</v>
      </c>
      <c r="B23" s="60"/>
      <c r="C23" s="60"/>
      <c r="D23" s="61"/>
      <c r="E23" s="61"/>
      <c r="F23" s="61"/>
      <c r="G23" s="61"/>
      <c r="H23" s="61">
        <v>7.8748915929000001</v>
      </c>
      <c r="I23" s="58">
        <v>0</v>
      </c>
      <c r="J23" s="58">
        <v>7.8748915929000001</v>
      </c>
      <c r="K23" s="56">
        <v>7.8748915929000001</v>
      </c>
    </row>
    <row r="24" spans="1:11" x14ac:dyDescent="0.2">
      <c r="A24" s="59" t="s">
        <v>131</v>
      </c>
      <c r="B24" s="60"/>
      <c r="C24" s="60"/>
      <c r="D24" s="61"/>
      <c r="E24" s="61"/>
      <c r="F24" s="61"/>
      <c r="G24" s="61"/>
      <c r="H24" s="61">
        <v>18.2932883868</v>
      </c>
      <c r="I24" s="58">
        <v>0</v>
      </c>
      <c r="J24" s="58">
        <v>18.2932883868</v>
      </c>
      <c r="K24" s="56">
        <v>18.2932883868</v>
      </c>
    </row>
    <row r="25" spans="1:11" x14ac:dyDescent="0.2">
      <c r="A25" s="59" t="s">
        <v>141</v>
      </c>
      <c r="B25" s="60"/>
      <c r="C25" s="60"/>
      <c r="D25" s="61"/>
      <c r="E25" s="61"/>
      <c r="F25" s="61"/>
      <c r="G25" s="61"/>
      <c r="H25" s="61">
        <v>2.5534797311999999</v>
      </c>
      <c r="I25" s="58">
        <v>0</v>
      </c>
      <c r="J25" s="58">
        <v>2.5534797311999999</v>
      </c>
      <c r="K25" s="56">
        <v>2.5534797311999999</v>
      </c>
    </row>
    <row r="26" spans="1:11" x14ac:dyDescent="0.2">
      <c r="A26" s="59" t="s">
        <v>142</v>
      </c>
      <c r="B26" s="60"/>
      <c r="C26" s="60"/>
      <c r="D26" s="61"/>
      <c r="E26" s="61"/>
      <c r="F26" s="61"/>
      <c r="G26" s="61"/>
      <c r="H26" s="61">
        <v>5.3363736569999993</v>
      </c>
      <c r="I26" s="58">
        <v>0</v>
      </c>
      <c r="J26" s="58">
        <v>5.3363736569999993</v>
      </c>
      <c r="K26" s="56">
        <v>5.3363736569999993</v>
      </c>
    </row>
    <row r="27" spans="1:11" x14ac:dyDescent="0.2">
      <c r="A27" s="55" t="s">
        <v>143</v>
      </c>
      <c r="B27" s="56"/>
      <c r="C27" s="56"/>
      <c r="D27" s="57">
        <v>0</v>
      </c>
      <c r="E27" s="57">
        <v>0</v>
      </c>
      <c r="F27" s="57">
        <v>0</v>
      </c>
      <c r="G27" s="57">
        <v>0</v>
      </c>
      <c r="H27" s="57">
        <v>27.802800000000001</v>
      </c>
      <c r="I27" s="58">
        <v>0</v>
      </c>
      <c r="J27" s="58">
        <v>27.797239439999998</v>
      </c>
      <c r="K27" s="56">
        <v>27.797239439999998</v>
      </c>
    </row>
    <row r="28" spans="1:11" x14ac:dyDescent="0.2">
      <c r="A28" s="59" t="s">
        <v>139</v>
      </c>
      <c r="B28" s="60"/>
      <c r="C28" s="60"/>
      <c r="D28" s="61"/>
      <c r="E28" s="61"/>
      <c r="F28" s="61"/>
      <c r="G28" s="61"/>
      <c r="H28" s="61">
        <v>4.7264760000000008</v>
      </c>
      <c r="I28" s="58">
        <v>0</v>
      </c>
      <c r="J28" s="58">
        <v>4.7264760000000008</v>
      </c>
      <c r="K28" s="56">
        <v>4.7264760000000008</v>
      </c>
    </row>
    <row r="29" spans="1:11" x14ac:dyDescent="0.2">
      <c r="A29" s="59" t="s">
        <v>136</v>
      </c>
      <c r="B29" s="60"/>
      <c r="C29" s="60"/>
      <c r="D29" s="61"/>
      <c r="E29" s="61"/>
      <c r="F29" s="61"/>
      <c r="G29" s="61"/>
      <c r="H29" s="61">
        <v>8.0628119999999992</v>
      </c>
      <c r="I29" s="58">
        <v>0</v>
      </c>
      <c r="J29" s="58">
        <v>8.0628119999999992</v>
      </c>
      <c r="K29" s="56">
        <v>8.0628119999999992</v>
      </c>
    </row>
    <row r="30" spans="1:11" x14ac:dyDescent="0.2">
      <c r="A30" s="59" t="s">
        <v>131</v>
      </c>
      <c r="B30" s="60"/>
      <c r="C30" s="60"/>
      <c r="D30" s="61"/>
      <c r="E30" s="61"/>
      <c r="F30" s="61"/>
      <c r="G30" s="61"/>
      <c r="H30" s="61">
        <v>12.288837600000001</v>
      </c>
      <c r="I30" s="58">
        <v>0</v>
      </c>
      <c r="J30" s="58">
        <v>12.288837600000001</v>
      </c>
      <c r="K30" s="56">
        <v>12.288837600000001</v>
      </c>
    </row>
    <row r="31" spans="1:11" x14ac:dyDescent="0.2">
      <c r="A31" s="59" t="s">
        <v>142</v>
      </c>
      <c r="B31" s="60"/>
      <c r="C31" s="60"/>
      <c r="D31" s="61"/>
      <c r="E31" s="61"/>
      <c r="F31" s="61"/>
      <c r="G31" s="61"/>
      <c r="H31" s="61">
        <v>2.7191138399999999</v>
      </c>
      <c r="I31" s="58">
        <v>0</v>
      </c>
      <c r="J31" s="58">
        <v>2.7191138399999999</v>
      </c>
      <c r="K31" s="56">
        <v>2.7191138399999999</v>
      </c>
    </row>
    <row r="32" spans="1:11" x14ac:dyDescent="0.2">
      <c r="B32" s="67">
        <v>4.6302310000000002</v>
      </c>
      <c r="C32" s="67">
        <v>259.31090699999999</v>
      </c>
      <c r="D32" s="67">
        <v>355.47591399999999</v>
      </c>
      <c r="E32" s="67">
        <v>1.1775230000000001</v>
      </c>
      <c r="F32" s="67">
        <v>3.721981</v>
      </c>
      <c r="G32" s="67">
        <v>41.367665000000002</v>
      </c>
      <c r="H32" s="67">
        <v>255.54506497019997</v>
      </c>
      <c r="I32" s="67">
        <v>263.94113799999997</v>
      </c>
      <c r="J32" s="67">
        <v>657.28814797019993</v>
      </c>
      <c r="K32" s="67">
        <v>921.22928597019995</v>
      </c>
    </row>
    <row r="33" spans="1:32" x14ac:dyDescent="0.2">
      <c r="A33" s="68" t="s">
        <v>144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</row>
    <row r="35" spans="1:32" ht="16" x14ac:dyDescent="0.2">
      <c r="A35" s="69" t="s">
        <v>145</v>
      </c>
      <c r="B35" s="70"/>
      <c r="C35" s="70"/>
      <c r="D35" s="70"/>
      <c r="G35" t="s">
        <v>146</v>
      </c>
    </row>
    <row r="36" spans="1:32" ht="16" x14ac:dyDescent="0.2">
      <c r="A36" s="71"/>
      <c r="B36" s="72" t="s">
        <v>147</v>
      </c>
      <c r="C36" s="72" t="s">
        <v>148</v>
      </c>
      <c r="D36" s="72" t="s">
        <v>108</v>
      </c>
      <c r="G36" t="s">
        <v>149</v>
      </c>
      <c r="H36" t="s">
        <v>150</v>
      </c>
      <c r="I36" s="73" t="s">
        <v>151</v>
      </c>
      <c r="J36" s="73" t="s">
        <v>152</v>
      </c>
    </row>
    <row r="37" spans="1:32" x14ac:dyDescent="0.2">
      <c r="A37" s="71" t="s">
        <v>153</v>
      </c>
      <c r="B37" s="74">
        <v>1</v>
      </c>
      <c r="C37" s="74">
        <v>1</v>
      </c>
      <c r="D37" s="74">
        <v>1</v>
      </c>
      <c r="E37" s="75"/>
      <c r="F37" s="75"/>
      <c r="G37" s="67">
        <f>SUM(B6:H8)</f>
        <v>587.34580800000003</v>
      </c>
      <c r="H37" s="67">
        <f t="shared" ref="H37:H42" si="0">SUM(I37+J37)</f>
        <v>78.338412999999989</v>
      </c>
      <c r="I37" s="76">
        <f>SUM(B18:H20)</f>
        <v>78.338412999999989</v>
      </c>
      <c r="J37" s="73"/>
    </row>
    <row r="38" spans="1:32" x14ac:dyDescent="0.2">
      <c r="A38" s="71" t="s">
        <v>154</v>
      </c>
      <c r="B38" s="74">
        <v>1</v>
      </c>
      <c r="C38" s="74">
        <v>1</v>
      </c>
      <c r="D38" s="74">
        <v>1</v>
      </c>
      <c r="E38" s="75"/>
      <c r="F38" s="75"/>
      <c r="G38" s="67">
        <f>SUM(B15:H15)</f>
        <v>33.794387999999998</v>
      </c>
      <c r="H38" s="67">
        <f t="shared" si="0"/>
        <v>25.612997886899997</v>
      </c>
      <c r="I38" s="76">
        <f>SUM(B22:H23)</f>
        <v>17.5501858869</v>
      </c>
      <c r="J38" s="76">
        <f>SUM(B29:H29)</f>
        <v>8.0628119999999992</v>
      </c>
    </row>
    <row r="39" spans="1:32" x14ac:dyDescent="0.2">
      <c r="A39" s="71" t="s">
        <v>155</v>
      </c>
      <c r="B39" s="74">
        <v>1</v>
      </c>
      <c r="C39" s="74">
        <v>1</v>
      </c>
      <c r="D39" s="74">
        <v>1</v>
      </c>
      <c r="E39" s="75"/>
      <c r="F39" s="75"/>
      <c r="G39" s="67">
        <f>SUM(B10:H10)</f>
        <v>39.130344000000001</v>
      </c>
      <c r="H39" s="67">
        <f t="shared" si="0"/>
        <v>30.582125986800001</v>
      </c>
      <c r="I39" s="76">
        <f>SUM(B24:H24)</f>
        <v>18.2932883868</v>
      </c>
      <c r="J39" s="76">
        <f>SUM(B30:H30)</f>
        <v>12.288837600000001</v>
      </c>
    </row>
    <row r="40" spans="1:32" x14ac:dyDescent="0.2">
      <c r="A40" s="71" t="s">
        <v>156</v>
      </c>
      <c r="B40" s="74">
        <v>1</v>
      </c>
      <c r="C40" s="74">
        <v>1</v>
      </c>
      <c r="D40" s="74">
        <v>1</v>
      </c>
      <c r="E40" s="75"/>
      <c r="F40" s="75"/>
      <c r="G40" s="67">
        <f>SUM(B12:H14)</f>
        <v>88.932599999999979</v>
      </c>
      <c r="H40" s="67">
        <f t="shared" si="0"/>
        <v>10.875773868300001</v>
      </c>
      <c r="I40" s="76">
        <f>SUM(B21:H21)</f>
        <v>6.1492978682999997</v>
      </c>
      <c r="J40" s="76">
        <f>SUM(B28:H28)</f>
        <v>4.7264760000000008</v>
      </c>
    </row>
    <row r="41" spans="1:32" x14ac:dyDescent="0.2">
      <c r="A41" s="71" t="s">
        <v>157</v>
      </c>
      <c r="B41" s="74">
        <v>1</v>
      </c>
      <c r="C41" s="74">
        <v>1</v>
      </c>
      <c r="D41" s="74">
        <v>1</v>
      </c>
      <c r="E41" s="75"/>
      <c r="F41" s="75"/>
      <c r="G41" s="67">
        <f>SUM(B16:H16)</f>
        <v>16.007867999999998</v>
      </c>
      <c r="H41" s="67">
        <f t="shared" si="0"/>
        <v>10.608967228199999</v>
      </c>
      <c r="I41" s="76">
        <f>SUM(B25:H26)</f>
        <v>7.8898533881999988</v>
      </c>
      <c r="J41" s="76">
        <f>SUM(B31:H31)</f>
        <v>2.7191138399999999</v>
      </c>
    </row>
    <row r="42" spans="1:32" x14ac:dyDescent="0.2">
      <c r="B42" s="75"/>
      <c r="C42" s="75"/>
      <c r="D42" s="75"/>
      <c r="E42" s="75"/>
      <c r="F42" s="75"/>
      <c r="G42" s="67">
        <f t="shared" ref="G42" si="1">SUM(G37:G41)</f>
        <v>765.21100800000011</v>
      </c>
      <c r="H42" s="67">
        <f t="shared" si="0"/>
        <v>156.01827797019999</v>
      </c>
      <c r="I42" s="76">
        <f>SUM(I37:I41)</f>
        <v>128.22103853019999</v>
      </c>
      <c r="J42" s="76">
        <f>SUM(J37:J41)</f>
        <v>27.797239440000002</v>
      </c>
    </row>
    <row r="43" spans="1:32" x14ac:dyDescent="0.2">
      <c r="B43" s="75"/>
      <c r="C43" s="75"/>
      <c r="D43" s="75"/>
      <c r="E43" s="75"/>
      <c r="F43" s="75"/>
    </row>
    <row r="44" spans="1:32" ht="16" x14ac:dyDescent="0.2">
      <c r="A44" s="69" t="s">
        <v>158</v>
      </c>
      <c r="B44" s="77"/>
      <c r="C44" s="77"/>
      <c r="D44" s="77"/>
      <c r="E44" s="77"/>
      <c r="F44" s="77"/>
      <c r="V44" t="s">
        <v>159</v>
      </c>
      <c r="W44" t="s">
        <v>160</v>
      </c>
      <c r="X44" t="s">
        <v>161</v>
      </c>
      <c r="Y44" t="s">
        <v>162</v>
      </c>
      <c r="Z44" t="s">
        <v>163</v>
      </c>
      <c r="AA44" t="s">
        <v>164</v>
      </c>
      <c r="AB44" t="s">
        <v>165</v>
      </c>
      <c r="AD44" t="s">
        <v>166</v>
      </c>
    </row>
    <row r="45" spans="1:32" ht="16" x14ac:dyDescent="0.2">
      <c r="A45" s="72" t="s">
        <v>167</v>
      </c>
      <c r="B45" s="78" t="s">
        <v>153</v>
      </c>
      <c r="C45" s="78" t="s">
        <v>154</v>
      </c>
      <c r="D45" s="78" t="s">
        <v>155</v>
      </c>
      <c r="E45" s="78" t="s">
        <v>156</v>
      </c>
      <c r="F45" s="78" t="s">
        <v>157</v>
      </c>
      <c r="H45" s="45" t="s">
        <v>168</v>
      </c>
      <c r="I45" t="s">
        <v>3</v>
      </c>
      <c r="J45" t="s">
        <v>4</v>
      </c>
      <c r="K45" t="s">
        <v>5</v>
      </c>
      <c r="L45" t="s">
        <v>6</v>
      </c>
      <c r="M45" t="s">
        <v>7</v>
      </c>
      <c r="N45" t="s">
        <v>11</v>
      </c>
      <c r="O45" t="s">
        <v>14</v>
      </c>
      <c r="P45" t="s">
        <v>15</v>
      </c>
      <c r="Q45" t="s">
        <v>16</v>
      </c>
      <c r="R45" t="s">
        <v>17</v>
      </c>
      <c r="U45" s="45" t="s">
        <v>168</v>
      </c>
      <c r="V45" t="s">
        <v>3</v>
      </c>
      <c r="W45" t="s">
        <v>4</v>
      </c>
      <c r="X45" t="s">
        <v>5</v>
      </c>
      <c r="Y45" t="s">
        <v>6</v>
      </c>
      <c r="Z45" t="s">
        <v>7</v>
      </c>
      <c r="AA45" t="s">
        <v>11</v>
      </c>
      <c r="AB45" t="s">
        <v>14</v>
      </c>
      <c r="AC45" t="s">
        <v>15</v>
      </c>
      <c r="AD45" t="s">
        <v>16</v>
      </c>
      <c r="AE45" t="s">
        <v>17</v>
      </c>
    </row>
    <row r="46" spans="1:32" x14ac:dyDescent="0.2">
      <c r="A46" s="71" t="s">
        <v>3</v>
      </c>
      <c r="B46" s="74">
        <f t="shared" ref="B46:F55" si="2">INDEX($I$46:$R$50,MATCH(B$45,$H$46:$H$50,0),MATCH($A46,$I$45:$R$45,0))</f>
        <v>0</v>
      </c>
      <c r="C46" s="79">
        <f t="shared" si="2"/>
        <v>0.19</v>
      </c>
      <c r="D46" s="74">
        <f t="shared" si="2"/>
        <v>0.22000000000000003</v>
      </c>
      <c r="E46" s="79">
        <f t="shared" si="2"/>
        <v>0.49999999999999994</v>
      </c>
      <c r="F46" s="74">
        <f t="shared" si="2"/>
        <v>0.09</v>
      </c>
      <c r="H46" t="s">
        <v>153</v>
      </c>
      <c r="I46" s="67">
        <f t="shared" ref="I46:I56" si="3">V46/SUM(V$46:V$56)</f>
        <v>0</v>
      </c>
      <c r="J46" s="67"/>
      <c r="K46" s="67">
        <f t="shared" ref="K46:K56" si="4">X46/SUM(X$46:X$56)</f>
        <v>1</v>
      </c>
      <c r="L46" s="67"/>
      <c r="M46" s="67">
        <f t="shared" ref="M46:M56" si="5">Z46/SUM(Z$46:Z$56)</f>
        <v>1</v>
      </c>
      <c r="N46" s="67">
        <f t="shared" ref="N46:N56" si="6">AA46/SUM(AA$46:AA$56)</f>
        <v>1</v>
      </c>
      <c r="O46" s="67">
        <f t="shared" ref="O46:O56" si="7">AB46/SUM(AB$46:AB$56)</f>
        <v>1</v>
      </c>
      <c r="P46" s="67"/>
      <c r="Q46" s="67">
        <f t="shared" ref="Q46:Q56" si="8">AD46/SUM(AD$46:AD$56)</f>
        <v>1</v>
      </c>
      <c r="R46" s="67"/>
      <c r="S46" s="67">
        <f t="shared" ref="S46:S56" si="9">AF46/SUM(AF$46:AF$56)</f>
        <v>0.76756058375992409</v>
      </c>
      <c r="U46" t="s">
        <v>153</v>
      </c>
      <c r="V46" s="67">
        <f>SUM(H6:H8)</f>
        <v>0</v>
      </c>
      <c r="W46" s="67">
        <v>0</v>
      </c>
      <c r="X46" s="67">
        <f>SUM(G6:G8)</f>
        <v>31.563032</v>
      </c>
      <c r="Y46" s="67">
        <f>SUM(F6:F8)</f>
        <v>0</v>
      </c>
      <c r="Z46" s="67">
        <f>SUM(B6:B8)</f>
        <v>2.7664840000000002</v>
      </c>
      <c r="AA46" s="67">
        <f>SUM(C6:C8)</f>
        <v>259.31090699999999</v>
      </c>
      <c r="AB46" s="67">
        <f>SUM(E6:E8)</f>
        <v>1.1775230000000001</v>
      </c>
      <c r="AC46" s="67">
        <v>0</v>
      </c>
      <c r="AD46" s="67">
        <f>+SUM(D6:D8)</f>
        <v>292.52786200000003</v>
      </c>
      <c r="AE46" s="67">
        <v>0</v>
      </c>
      <c r="AF46" s="67">
        <f t="shared" ref="AF46:AF63" si="10">SUM(V46:AE46)</f>
        <v>587.34580800000003</v>
      </c>
    </row>
    <row r="47" spans="1:32" x14ac:dyDescent="0.2">
      <c r="A47" s="71" t="s">
        <v>4</v>
      </c>
      <c r="B47" s="80">
        <f t="shared" si="2"/>
        <v>0</v>
      </c>
      <c r="C47" s="79">
        <f t="shared" si="2"/>
        <v>0</v>
      </c>
      <c r="D47" s="80">
        <f t="shared" si="2"/>
        <v>0</v>
      </c>
      <c r="E47" s="79">
        <f t="shared" si="2"/>
        <v>0</v>
      </c>
      <c r="F47" s="80">
        <f t="shared" si="2"/>
        <v>0</v>
      </c>
      <c r="H47" t="s">
        <v>154</v>
      </c>
      <c r="I47" s="67">
        <f t="shared" si="3"/>
        <v>0.19</v>
      </c>
      <c r="J47" s="67"/>
      <c r="K47" s="67">
        <f t="shared" si="4"/>
        <v>0</v>
      </c>
      <c r="L47" s="67"/>
      <c r="M47" s="67">
        <f t="shared" si="5"/>
        <v>0</v>
      </c>
      <c r="N47" s="67">
        <f t="shared" si="6"/>
        <v>0</v>
      </c>
      <c r="O47" s="67">
        <f t="shared" si="7"/>
        <v>0</v>
      </c>
      <c r="P47" s="67"/>
      <c r="Q47" s="67">
        <f t="shared" si="8"/>
        <v>0</v>
      </c>
      <c r="R47" s="67"/>
      <c r="S47" s="67">
        <f t="shared" si="9"/>
        <v>4.4163489085614398E-2</v>
      </c>
      <c r="U47" t="s">
        <v>154</v>
      </c>
      <c r="V47" s="67">
        <f>SUM(H15:H15)</f>
        <v>33.794387999999998</v>
      </c>
      <c r="W47" s="67">
        <v>0</v>
      </c>
      <c r="X47" s="67">
        <f>SUM(G15:G15)</f>
        <v>0</v>
      </c>
      <c r="Y47" s="67">
        <f>SUM(F15:F15)</f>
        <v>0</v>
      </c>
      <c r="Z47" s="67">
        <f>SUM(B15:B15)</f>
        <v>0</v>
      </c>
      <c r="AA47" s="67">
        <f>SUM(C15:C15)</f>
        <v>0</v>
      </c>
      <c r="AB47" s="67">
        <f>SUM(E15:E15)</f>
        <v>0</v>
      </c>
      <c r="AC47" s="67">
        <v>0</v>
      </c>
      <c r="AD47" s="67">
        <f>+SUM(D15:D15)</f>
        <v>0</v>
      </c>
      <c r="AE47" s="67">
        <v>0</v>
      </c>
      <c r="AF47" s="67">
        <f t="shared" si="10"/>
        <v>33.794387999999998</v>
      </c>
    </row>
    <row r="48" spans="1:32" x14ac:dyDescent="0.2">
      <c r="A48" s="71" t="s">
        <v>5</v>
      </c>
      <c r="B48" s="74">
        <f t="shared" si="2"/>
        <v>1</v>
      </c>
      <c r="C48" s="79">
        <f t="shared" si="2"/>
        <v>0</v>
      </c>
      <c r="D48" s="74">
        <f t="shared" si="2"/>
        <v>0</v>
      </c>
      <c r="E48" s="79">
        <f t="shared" si="2"/>
        <v>0</v>
      </c>
      <c r="F48" s="74">
        <f t="shared" si="2"/>
        <v>0</v>
      </c>
      <c r="H48" t="s">
        <v>155</v>
      </c>
      <c r="I48" s="67">
        <f t="shared" si="3"/>
        <v>0.22000000000000003</v>
      </c>
      <c r="J48" s="67"/>
      <c r="K48" s="67">
        <f t="shared" si="4"/>
        <v>0</v>
      </c>
      <c r="L48" s="67"/>
      <c r="M48" s="67">
        <f t="shared" si="5"/>
        <v>0</v>
      </c>
      <c r="N48" s="67">
        <f t="shared" si="6"/>
        <v>0</v>
      </c>
      <c r="O48" s="67">
        <f t="shared" si="7"/>
        <v>0</v>
      </c>
      <c r="P48" s="67"/>
      <c r="Q48" s="67">
        <f t="shared" si="8"/>
        <v>0</v>
      </c>
      <c r="R48" s="67"/>
      <c r="S48" s="67">
        <f t="shared" si="9"/>
        <v>5.1136671572816678E-2</v>
      </c>
      <c r="U48" t="s">
        <v>155</v>
      </c>
      <c r="V48" s="67">
        <f>SUM(H10:H10)</f>
        <v>39.130344000000001</v>
      </c>
      <c r="W48" s="67">
        <v>0</v>
      </c>
      <c r="X48" s="67">
        <f>SUM(G10:G10)</f>
        <v>0</v>
      </c>
      <c r="Y48" s="67">
        <f>SUM(F10:F10)</f>
        <v>0</v>
      </c>
      <c r="Z48" s="67">
        <f>SUM(B10:B10)</f>
        <v>0</v>
      </c>
      <c r="AA48" s="67">
        <f>SUM(C10:C10)</f>
        <v>0</v>
      </c>
      <c r="AB48" s="67">
        <f>SUM(E10:E10)</f>
        <v>0</v>
      </c>
      <c r="AC48" s="67">
        <v>0</v>
      </c>
      <c r="AD48" s="67">
        <f>SUM(D10:D10)</f>
        <v>0</v>
      </c>
      <c r="AE48" s="67">
        <v>0</v>
      </c>
      <c r="AF48" s="67">
        <f t="shared" si="10"/>
        <v>39.130344000000001</v>
      </c>
    </row>
    <row r="49" spans="1:32" x14ac:dyDescent="0.2">
      <c r="A49" s="71" t="s">
        <v>6</v>
      </c>
      <c r="B49" s="74">
        <f t="shared" si="2"/>
        <v>0</v>
      </c>
      <c r="C49" s="79">
        <f t="shared" si="2"/>
        <v>0</v>
      </c>
      <c r="D49" s="74">
        <f t="shared" si="2"/>
        <v>0</v>
      </c>
      <c r="E49" s="79">
        <f t="shared" si="2"/>
        <v>0</v>
      </c>
      <c r="F49" s="74">
        <f t="shared" si="2"/>
        <v>0</v>
      </c>
      <c r="H49" t="s">
        <v>156</v>
      </c>
      <c r="I49" s="67">
        <f t="shared" si="3"/>
        <v>0.49999999999999994</v>
      </c>
      <c r="J49" s="67"/>
      <c r="K49" s="67">
        <f t="shared" si="4"/>
        <v>0</v>
      </c>
      <c r="L49" s="67"/>
      <c r="M49" s="67">
        <f t="shared" si="5"/>
        <v>0</v>
      </c>
      <c r="N49" s="67">
        <f t="shared" si="6"/>
        <v>0</v>
      </c>
      <c r="O49" s="67">
        <f t="shared" si="7"/>
        <v>0</v>
      </c>
      <c r="P49" s="67"/>
      <c r="Q49" s="67">
        <f t="shared" si="8"/>
        <v>0</v>
      </c>
      <c r="R49" s="67"/>
      <c r="S49" s="67">
        <f t="shared" si="9"/>
        <v>0.11621970812003787</v>
      </c>
      <c r="U49" t="s">
        <v>156</v>
      </c>
      <c r="V49" s="67">
        <f>SUM(H12:H14)</f>
        <v>88.932599999999979</v>
      </c>
      <c r="W49" s="67">
        <v>0</v>
      </c>
      <c r="X49" s="67">
        <f>SUM(G12:G14)</f>
        <v>0</v>
      </c>
      <c r="Y49" s="67">
        <f>SUM(F12:F14)</f>
        <v>0</v>
      </c>
      <c r="Z49" s="67">
        <f>SUM(B12:B14)</f>
        <v>0</v>
      </c>
      <c r="AA49" s="67">
        <f>SUM(C12:C14)</f>
        <v>0</v>
      </c>
      <c r="AB49" s="67">
        <f>SUM(E12:E12)</f>
        <v>0</v>
      </c>
      <c r="AC49" s="67">
        <v>0</v>
      </c>
      <c r="AD49" s="67">
        <f>+SUM(D12:D14)</f>
        <v>0</v>
      </c>
      <c r="AE49" s="67">
        <v>0</v>
      </c>
      <c r="AF49" s="67">
        <f t="shared" si="10"/>
        <v>88.932599999999979</v>
      </c>
    </row>
    <row r="50" spans="1:32" x14ac:dyDescent="0.2">
      <c r="A50" s="71" t="s">
        <v>7</v>
      </c>
      <c r="B50" s="74">
        <f t="shared" si="2"/>
        <v>1</v>
      </c>
      <c r="C50" s="79">
        <f t="shared" si="2"/>
        <v>0</v>
      </c>
      <c r="D50" s="74">
        <f t="shared" si="2"/>
        <v>0</v>
      </c>
      <c r="E50" s="79">
        <f t="shared" si="2"/>
        <v>0</v>
      </c>
      <c r="F50" s="74">
        <f t="shared" si="2"/>
        <v>0</v>
      </c>
      <c r="H50" t="s">
        <v>157</v>
      </c>
      <c r="I50" s="67">
        <f t="shared" si="3"/>
        <v>0.09</v>
      </c>
      <c r="J50" s="67"/>
      <c r="K50" s="67">
        <f t="shared" si="4"/>
        <v>0</v>
      </c>
      <c r="L50" s="67"/>
      <c r="M50" s="67">
        <f t="shared" si="5"/>
        <v>0</v>
      </c>
      <c r="N50" s="67">
        <f t="shared" si="6"/>
        <v>0</v>
      </c>
      <c r="O50" s="67">
        <f t="shared" si="7"/>
        <v>0</v>
      </c>
      <c r="P50" s="67"/>
      <c r="Q50" s="67">
        <f t="shared" si="8"/>
        <v>0</v>
      </c>
      <c r="R50" s="67"/>
      <c r="S50" s="67">
        <f t="shared" si="9"/>
        <v>2.0919547461606819E-2</v>
      </c>
      <c r="U50" t="s">
        <v>157</v>
      </c>
      <c r="V50" s="67">
        <f>SUM(H16:H16)</f>
        <v>16.007867999999998</v>
      </c>
      <c r="W50" s="67">
        <v>0</v>
      </c>
      <c r="X50" s="67">
        <f>SUM(G16:G16)</f>
        <v>0</v>
      </c>
      <c r="Y50" s="67">
        <f>SUM(F16:F16)</f>
        <v>0</v>
      </c>
      <c r="Z50" s="67">
        <f>SUM(B16:B16)</f>
        <v>0</v>
      </c>
      <c r="AA50" s="67">
        <f>SUM(C16:C16)</f>
        <v>0</v>
      </c>
      <c r="AB50" s="67">
        <f>SUM(E16:E16)</f>
        <v>0</v>
      </c>
      <c r="AC50" s="67">
        <v>0</v>
      </c>
      <c r="AD50" s="67">
        <f>SUM(D16:D16)</f>
        <v>0</v>
      </c>
      <c r="AE50" s="67">
        <v>0</v>
      </c>
      <c r="AF50" s="67">
        <f t="shared" si="10"/>
        <v>16.007867999999998</v>
      </c>
    </row>
    <row r="51" spans="1:32" x14ac:dyDescent="0.2">
      <c r="A51" s="71" t="s">
        <v>11</v>
      </c>
      <c r="B51" s="74">
        <f t="shared" si="2"/>
        <v>1</v>
      </c>
      <c r="C51" s="79">
        <f t="shared" si="2"/>
        <v>0</v>
      </c>
      <c r="D51" s="74">
        <f t="shared" si="2"/>
        <v>0</v>
      </c>
      <c r="E51" s="79">
        <f t="shared" si="2"/>
        <v>0</v>
      </c>
      <c r="F51" s="74">
        <f t="shared" si="2"/>
        <v>0</v>
      </c>
      <c r="I51" s="67">
        <f t="shared" si="3"/>
        <v>0</v>
      </c>
      <c r="K51" s="67">
        <f t="shared" si="4"/>
        <v>0</v>
      </c>
      <c r="L51" s="67"/>
      <c r="M51" s="67">
        <f t="shared" si="5"/>
        <v>0</v>
      </c>
      <c r="N51" s="67">
        <f t="shared" si="6"/>
        <v>0</v>
      </c>
      <c r="O51" s="67">
        <f t="shared" si="7"/>
        <v>0</v>
      </c>
      <c r="P51" s="67"/>
      <c r="Q51" s="67">
        <f t="shared" si="8"/>
        <v>0</v>
      </c>
      <c r="R51" s="67"/>
      <c r="S51" s="67">
        <f t="shared" si="9"/>
        <v>0</v>
      </c>
      <c r="V51" s="67"/>
      <c r="X51" s="67"/>
      <c r="Y51" s="67"/>
      <c r="Z51" s="67"/>
      <c r="AA51" s="67"/>
      <c r="AB51" s="67"/>
      <c r="AC51" s="67"/>
      <c r="AD51" s="67"/>
      <c r="AE51" s="67"/>
      <c r="AF51" s="67"/>
    </row>
    <row r="52" spans="1:32" x14ac:dyDescent="0.2">
      <c r="A52" s="71" t="s">
        <v>14</v>
      </c>
      <c r="B52" s="74">
        <f t="shared" si="2"/>
        <v>1</v>
      </c>
      <c r="C52" s="79">
        <f t="shared" si="2"/>
        <v>0</v>
      </c>
      <c r="D52" s="74">
        <f t="shared" si="2"/>
        <v>0</v>
      </c>
      <c r="E52" s="79">
        <f t="shared" si="2"/>
        <v>0</v>
      </c>
      <c r="F52" s="74">
        <f t="shared" si="2"/>
        <v>0</v>
      </c>
      <c r="I52" s="67">
        <f t="shared" si="3"/>
        <v>0</v>
      </c>
      <c r="K52" s="67">
        <f t="shared" si="4"/>
        <v>0</v>
      </c>
      <c r="L52" s="67"/>
      <c r="M52" s="67">
        <f t="shared" si="5"/>
        <v>0</v>
      </c>
      <c r="N52" s="67">
        <f t="shared" si="6"/>
        <v>0</v>
      </c>
      <c r="O52" s="67">
        <f t="shared" si="7"/>
        <v>0</v>
      </c>
      <c r="P52" s="67"/>
      <c r="Q52" s="67">
        <f t="shared" si="8"/>
        <v>0</v>
      </c>
      <c r="R52" s="67"/>
      <c r="S52" s="67">
        <f t="shared" si="9"/>
        <v>0</v>
      </c>
      <c r="V52" s="67"/>
      <c r="X52" s="67"/>
      <c r="Y52" s="67"/>
      <c r="Z52" s="67"/>
      <c r="AA52" s="67"/>
      <c r="AB52" s="67"/>
      <c r="AC52" s="67"/>
      <c r="AD52" s="67"/>
      <c r="AE52" s="67"/>
      <c r="AF52" s="67"/>
    </row>
    <row r="53" spans="1:32" x14ac:dyDescent="0.2">
      <c r="A53" s="71" t="s">
        <v>15</v>
      </c>
      <c r="B53" s="74">
        <f t="shared" si="2"/>
        <v>0</v>
      </c>
      <c r="C53" s="79">
        <f t="shared" si="2"/>
        <v>0</v>
      </c>
      <c r="D53" s="74">
        <f t="shared" si="2"/>
        <v>0</v>
      </c>
      <c r="E53" s="79">
        <f t="shared" si="2"/>
        <v>0</v>
      </c>
      <c r="F53" s="74">
        <f t="shared" si="2"/>
        <v>0</v>
      </c>
      <c r="I53" s="67">
        <f t="shared" si="3"/>
        <v>0</v>
      </c>
      <c r="K53" s="67">
        <f t="shared" si="4"/>
        <v>0</v>
      </c>
      <c r="L53" s="67"/>
      <c r="M53" s="67">
        <f t="shared" si="5"/>
        <v>0</v>
      </c>
      <c r="N53" s="67">
        <f t="shared" si="6"/>
        <v>0</v>
      </c>
      <c r="O53" s="67">
        <f t="shared" si="7"/>
        <v>0</v>
      </c>
      <c r="P53" s="67"/>
      <c r="Q53" s="67">
        <f t="shared" si="8"/>
        <v>0</v>
      </c>
      <c r="R53" s="67"/>
      <c r="S53" s="67">
        <f t="shared" si="9"/>
        <v>0</v>
      </c>
      <c r="V53" s="67"/>
      <c r="X53" s="67"/>
      <c r="Y53" s="67"/>
      <c r="Z53" s="67"/>
      <c r="AA53" s="67"/>
      <c r="AB53" s="67"/>
      <c r="AC53" s="67"/>
      <c r="AD53" s="67"/>
      <c r="AE53" s="67"/>
      <c r="AF53" s="67"/>
    </row>
    <row r="54" spans="1:32" x14ac:dyDescent="0.2">
      <c r="A54" s="71" t="s">
        <v>16</v>
      </c>
      <c r="B54" s="74">
        <f t="shared" si="2"/>
        <v>1</v>
      </c>
      <c r="C54" s="79">
        <f t="shared" si="2"/>
        <v>0</v>
      </c>
      <c r="D54" s="74">
        <f t="shared" si="2"/>
        <v>0</v>
      </c>
      <c r="E54" s="79">
        <f t="shared" si="2"/>
        <v>0</v>
      </c>
      <c r="F54" s="74">
        <f t="shared" si="2"/>
        <v>0</v>
      </c>
      <c r="I54" s="67">
        <f t="shared" si="3"/>
        <v>0</v>
      </c>
      <c r="K54" s="67">
        <f t="shared" si="4"/>
        <v>0</v>
      </c>
      <c r="L54" s="67"/>
      <c r="M54" s="67">
        <f t="shared" si="5"/>
        <v>0</v>
      </c>
      <c r="N54" s="67">
        <f t="shared" si="6"/>
        <v>0</v>
      </c>
      <c r="O54" s="67">
        <f t="shared" si="7"/>
        <v>0</v>
      </c>
      <c r="P54" s="67"/>
      <c r="Q54" s="67">
        <f t="shared" si="8"/>
        <v>0</v>
      </c>
      <c r="R54" s="67"/>
      <c r="S54" s="67">
        <f t="shared" si="9"/>
        <v>0</v>
      </c>
      <c r="V54" s="67"/>
      <c r="X54" s="67"/>
      <c r="Y54" s="67"/>
      <c r="Z54" s="67"/>
      <c r="AA54" s="67"/>
      <c r="AB54" s="67"/>
      <c r="AC54" s="67"/>
      <c r="AD54" s="67"/>
      <c r="AE54" s="67"/>
      <c r="AF54" s="67"/>
    </row>
    <row r="55" spans="1:32" x14ac:dyDescent="0.2">
      <c r="A55" s="71" t="s">
        <v>17</v>
      </c>
      <c r="B55" s="74">
        <f t="shared" si="2"/>
        <v>0</v>
      </c>
      <c r="C55" s="79">
        <f t="shared" si="2"/>
        <v>0</v>
      </c>
      <c r="D55" s="74">
        <f t="shared" si="2"/>
        <v>0</v>
      </c>
      <c r="E55" s="79">
        <f t="shared" si="2"/>
        <v>0</v>
      </c>
      <c r="F55" s="74">
        <f t="shared" si="2"/>
        <v>0</v>
      </c>
      <c r="I55" s="67">
        <f t="shared" si="3"/>
        <v>0</v>
      </c>
      <c r="K55" s="67">
        <f t="shared" si="4"/>
        <v>0</v>
      </c>
      <c r="L55" s="67"/>
      <c r="M55" s="67">
        <f t="shared" si="5"/>
        <v>0</v>
      </c>
      <c r="N55" s="67">
        <f t="shared" si="6"/>
        <v>0</v>
      </c>
      <c r="O55" s="67">
        <f t="shared" si="7"/>
        <v>0</v>
      </c>
      <c r="P55" s="67"/>
      <c r="Q55" s="67">
        <f t="shared" si="8"/>
        <v>0</v>
      </c>
      <c r="R55" s="67"/>
      <c r="S55" s="67">
        <f t="shared" si="9"/>
        <v>0</v>
      </c>
      <c r="V55" s="67"/>
      <c r="X55" s="67"/>
      <c r="Y55" s="67"/>
      <c r="Z55" s="67"/>
      <c r="AA55" s="67"/>
      <c r="AB55" s="67"/>
      <c r="AC55" s="67"/>
      <c r="AD55" s="67"/>
      <c r="AE55" s="67"/>
      <c r="AF55" s="67"/>
    </row>
    <row r="56" spans="1:32" x14ac:dyDescent="0.2">
      <c r="B56" s="75"/>
      <c r="C56" s="75"/>
      <c r="D56" s="75"/>
      <c r="E56" s="75"/>
      <c r="F56" s="75"/>
      <c r="I56">
        <f t="shared" si="3"/>
        <v>0</v>
      </c>
      <c r="K56">
        <f t="shared" si="4"/>
        <v>0</v>
      </c>
      <c r="M56">
        <f t="shared" si="5"/>
        <v>0</v>
      </c>
      <c r="N56">
        <f t="shared" si="6"/>
        <v>0</v>
      </c>
      <c r="O56">
        <f t="shared" si="7"/>
        <v>0</v>
      </c>
      <c r="Q56">
        <f t="shared" si="8"/>
        <v>0</v>
      </c>
      <c r="S56" s="67">
        <f t="shared" si="9"/>
        <v>0</v>
      </c>
      <c r="AF56" s="67"/>
    </row>
    <row r="57" spans="1:32" ht="16" x14ac:dyDescent="0.2">
      <c r="A57" s="69" t="s">
        <v>158</v>
      </c>
      <c r="B57" s="77"/>
      <c r="C57" s="77"/>
      <c r="D57" s="77"/>
      <c r="E57" s="77"/>
      <c r="F57" s="77"/>
      <c r="S57" s="67"/>
      <c r="V57" t="s">
        <v>159</v>
      </c>
      <c r="W57" t="s">
        <v>160</v>
      </c>
      <c r="X57" t="s">
        <v>161</v>
      </c>
      <c r="Y57" t="s">
        <v>162</v>
      </c>
      <c r="Z57" t="s">
        <v>163</v>
      </c>
      <c r="AA57" t="s">
        <v>164</v>
      </c>
      <c r="AB57" t="s">
        <v>165</v>
      </c>
      <c r="AD57" t="s">
        <v>166</v>
      </c>
      <c r="AF57" s="67"/>
    </row>
    <row r="58" spans="1:32" ht="16" x14ac:dyDescent="0.2">
      <c r="A58" s="72" t="s">
        <v>169</v>
      </c>
      <c r="B58" s="78" t="s">
        <v>153</v>
      </c>
      <c r="C58" s="78" t="s">
        <v>154</v>
      </c>
      <c r="D58" s="78" t="s">
        <v>155</v>
      </c>
      <c r="E58" s="78" t="s">
        <v>156</v>
      </c>
      <c r="F58" s="78" t="s">
        <v>157</v>
      </c>
      <c r="H58" s="45" t="s">
        <v>169</v>
      </c>
      <c r="I58" t="s">
        <v>3</v>
      </c>
      <c r="J58" t="s">
        <v>4</v>
      </c>
      <c r="K58" t="s">
        <v>5</v>
      </c>
      <c r="L58" t="s">
        <v>6</v>
      </c>
      <c r="M58" t="s">
        <v>7</v>
      </c>
      <c r="N58" t="s">
        <v>11</v>
      </c>
      <c r="O58" t="s">
        <v>14</v>
      </c>
      <c r="P58" t="s">
        <v>15</v>
      </c>
      <c r="Q58" t="s">
        <v>16</v>
      </c>
      <c r="R58" t="s">
        <v>17</v>
      </c>
      <c r="S58" s="67"/>
      <c r="U58" s="45" t="s">
        <v>169</v>
      </c>
      <c r="V58" t="s">
        <v>3</v>
      </c>
      <c r="W58" t="s">
        <v>4</v>
      </c>
      <c r="X58" t="s">
        <v>5</v>
      </c>
      <c r="Y58" t="s">
        <v>6</v>
      </c>
      <c r="Z58" t="s">
        <v>7</v>
      </c>
      <c r="AA58" t="s">
        <v>11</v>
      </c>
      <c r="AB58" t="s">
        <v>14</v>
      </c>
      <c r="AC58" t="s">
        <v>15</v>
      </c>
      <c r="AD58" t="s">
        <v>16</v>
      </c>
      <c r="AE58" t="s">
        <v>17</v>
      </c>
      <c r="AF58" s="67"/>
    </row>
    <row r="59" spans="1:32" x14ac:dyDescent="0.2">
      <c r="A59" s="71" t="s">
        <v>3</v>
      </c>
      <c r="B59" s="74">
        <f t="shared" ref="B59:F68" si="11">INDEX($I$59:$R$63,MATCH(B$45,$H$59:$H$63,0),MATCH($A59,$I$58:$R$58,0))</f>
        <v>0</v>
      </c>
      <c r="C59" s="74">
        <f t="shared" si="11"/>
        <v>0.32972505676632941</v>
      </c>
      <c r="D59" s="74">
        <f t="shared" si="11"/>
        <v>0.39369437625222564</v>
      </c>
      <c r="E59" s="74">
        <f t="shared" si="11"/>
        <v>0.14000763096681784</v>
      </c>
      <c r="F59" s="74">
        <f t="shared" si="11"/>
        <v>0.13657293601462711</v>
      </c>
      <c r="H59" t="s">
        <v>153</v>
      </c>
      <c r="I59" s="67">
        <f t="shared" ref="I59:S63" si="12">V59/SUM(V$59:V$63)</f>
        <v>0</v>
      </c>
      <c r="J59" s="67"/>
      <c r="K59" s="67">
        <f t="shared" si="12"/>
        <v>1</v>
      </c>
      <c r="L59" s="67">
        <f t="shared" si="12"/>
        <v>1</v>
      </c>
      <c r="M59" s="67">
        <f t="shared" si="12"/>
        <v>1</v>
      </c>
      <c r="N59" s="67"/>
      <c r="O59" s="67"/>
      <c r="P59" s="67"/>
      <c r="Q59" s="67">
        <f t="shared" si="12"/>
        <v>1</v>
      </c>
      <c r="R59" s="67"/>
      <c r="S59" s="67">
        <f t="shared" si="12"/>
        <v>0.50211048358681987</v>
      </c>
      <c r="U59" t="s">
        <v>153</v>
      </c>
      <c r="V59" s="67">
        <f>SUM(H18:H20)</f>
        <v>0</v>
      </c>
      <c r="W59" s="67">
        <v>0</v>
      </c>
      <c r="X59" s="67">
        <f>SUM(G18:G20)</f>
        <v>9.8046330000000008</v>
      </c>
      <c r="Y59" s="67">
        <f>SUM(F18:F20)</f>
        <v>3.721981</v>
      </c>
      <c r="Z59" s="67">
        <f>SUM(B18:B20)</f>
        <v>1.863747</v>
      </c>
      <c r="AA59" s="67">
        <f>SUM(C18:C20)</f>
        <v>0</v>
      </c>
      <c r="AB59" s="67">
        <f>SUM(E18:E20)</f>
        <v>0</v>
      </c>
      <c r="AC59" s="67"/>
      <c r="AD59" s="67">
        <f>+SUM(D18:D20)</f>
        <v>62.948051999999997</v>
      </c>
      <c r="AE59" s="67"/>
      <c r="AF59" s="67">
        <f t="shared" si="10"/>
        <v>78.338413000000003</v>
      </c>
    </row>
    <row r="60" spans="1:32" x14ac:dyDescent="0.2">
      <c r="A60" s="71" t="s">
        <v>4</v>
      </c>
      <c r="B60" s="80">
        <f t="shared" si="11"/>
        <v>0</v>
      </c>
      <c r="C60" s="80">
        <f t="shared" si="11"/>
        <v>0</v>
      </c>
      <c r="D60" s="80">
        <f t="shared" si="11"/>
        <v>0</v>
      </c>
      <c r="E60" s="80">
        <f t="shared" si="11"/>
        <v>0</v>
      </c>
      <c r="F60" s="80">
        <f t="shared" si="11"/>
        <v>0</v>
      </c>
      <c r="H60" t="s">
        <v>154</v>
      </c>
      <c r="I60" s="67">
        <f t="shared" si="12"/>
        <v>0.32972505676632941</v>
      </c>
      <c r="J60" s="67"/>
      <c r="K60" s="67">
        <f t="shared" si="12"/>
        <v>0</v>
      </c>
      <c r="L60" s="67">
        <f t="shared" si="12"/>
        <v>0</v>
      </c>
      <c r="M60" s="67">
        <f t="shared" si="12"/>
        <v>0</v>
      </c>
      <c r="N60" s="67"/>
      <c r="O60" s="67"/>
      <c r="P60" s="67"/>
      <c r="Q60" s="67">
        <f t="shared" si="12"/>
        <v>0</v>
      </c>
      <c r="R60" s="67"/>
      <c r="S60" s="67">
        <f t="shared" si="12"/>
        <v>0.16416664906269612</v>
      </c>
      <c r="U60" t="s">
        <v>154</v>
      </c>
      <c r="V60" s="67">
        <f>SUM(H22:H23,H29)</f>
        <v>25.612997886899997</v>
      </c>
      <c r="W60" s="67">
        <v>0</v>
      </c>
      <c r="X60" s="67">
        <f>SUM(G22:G23,G29)</f>
        <v>0</v>
      </c>
      <c r="Y60" s="67">
        <f>SUM(F22:F23,F29)</f>
        <v>0</v>
      </c>
      <c r="Z60" s="67">
        <f>SUM(B22:B23,B29)</f>
        <v>0</v>
      </c>
      <c r="AA60" s="67">
        <f>SUM(C22:C23,C29)</f>
        <v>0</v>
      </c>
      <c r="AB60" s="67">
        <f>SUM(E22:E23,E29)</f>
        <v>0</v>
      </c>
      <c r="AC60" s="67"/>
      <c r="AD60" s="67">
        <f>+SUM(D22:D23,D29)</f>
        <v>0</v>
      </c>
      <c r="AE60" s="67"/>
      <c r="AF60" s="67">
        <f t="shared" si="10"/>
        <v>25.612997886899997</v>
      </c>
    </row>
    <row r="61" spans="1:32" x14ac:dyDescent="0.2">
      <c r="A61" s="71" t="s">
        <v>5</v>
      </c>
      <c r="B61" s="74">
        <f t="shared" si="11"/>
        <v>1</v>
      </c>
      <c r="C61" s="74">
        <f t="shared" si="11"/>
        <v>0</v>
      </c>
      <c r="D61" s="74">
        <f t="shared" si="11"/>
        <v>0</v>
      </c>
      <c r="E61" s="74">
        <f t="shared" si="11"/>
        <v>0</v>
      </c>
      <c r="F61" s="74">
        <f t="shared" si="11"/>
        <v>0</v>
      </c>
      <c r="H61" t="s">
        <v>155</v>
      </c>
      <c r="I61" s="67">
        <f t="shared" si="12"/>
        <v>0.39369437625222564</v>
      </c>
      <c r="J61" s="67"/>
      <c r="K61" s="67">
        <f t="shared" si="12"/>
        <v>0</v>
      </c>
      <c r="L61" s="67">
        <f t="shared" si="12"/>
        <v>0</v>
      </c>
      <c r="M61" s="67">
        <f t="shared" si="12"/>
        <v>0</v>
      </c>
      <c r="N61" s="67"/>
      <c r="O61" s="67"/>
      <c r="P61" s="67"/>
      <c r="Q61" s="67">
        <f t="shared" si="12"/>
        <v>0</v>
      </c>
      <c r="R61" s="67"/>
      <c r="S61" s="67">
        <f t="shared" si="12"/>
        <v>0.19601630260680925</v>
      </c>
      <c r="U61" t="s">
        <v>155</v>
      </c>
      <c r="V61" s="67">
        <f>SUM(H24,H30)</f>
        <v>30.582125986800001</v>
      </c>
      <c r="W61" s="67">
        <v>0</v>
      </c>
      <c r="X61" s="67">
        <f>SUM(G24,G30)</f>
        <v>0</v>
      </c>
      <c r="Y61" s="67">
        <f>SUM(F24,F30)</f>
        <v>0</v>
      </c>
      <c r="Z61" s="67">
        <f>SUM(B24,B30)</f>
        <v>0</v>
      </c>
      <c r="AA61" s="67">
        <f>SUM(C24,C30)</f>
        <v>0</v>
      </c>
      <c r="AB61" s="67">
        <f>SUM(E24,E30)</f>
        <v>0</v>
      </c>
      <c r="AC61" s="67"/>
      <c r="AD61" s="67">
        <f>+SUM(D24,D30)</f>
        <v>0</v>
      </c>
      <c r="AE61" s="67"/>
      <c r="AF61" s="67">
        <f t="shared" si="10"/>
        <v>30.582125986800001</v>
      </c>
    </row>
    <row r="62" spans="1:32" x14ac:dyDescent="0.2">
      <c r="A62" s="71" t="s">
        <v>6</v>
      </c>
      <c r="B62" s="74">
        <f t="shared" si="11"/>
        <v>1</v>
      </c>
      <c r="C62" s="74">
        <f t="shared" si="11"/>
        <v>0</v>
      </c>
      <c r="D62" s="74">
        <f t="shared" si="11"/>
        <v>0</v>
      </c>
      <c r="E62" s="74">
        <f t="shared" si="11"/>
        <v>0</v>
      </c>
      <c r="F62" s="74">
        <f t="shared" si="11"/>
        <v>0</v>
      </c>
      <c r="H62" t="s">
        <v>156</v>
      </c>
      <c r="I62" s="67">
        <f t="shared" si="12"/>
        <v>0.14000763096681784</v>
      </c>
      <c r="J62" s="67"/>
      <c r="K62" s="67">
        <f t="shared" si="12"/>
        <v>0</v>
      </c>
      <c r="L62" s="67">
        <f t="shared" si="12"/>
        <v>0</v>
      </c>
      <c r="M62" s="67">
        <f t="shared" si="12"/>
        <v>0</v>
      </c>
      <c r="N62" s="67"/>
      <c r="O62" s="67"/>
      <c r="P62" s="67"/>
      <c r="Q62" s="67">
        <f t="shared" si="12"/>
        <v>0</v>
      </c>
      <c r="R62" s="67"/>
      <c r="S62" s="67">
        <f t="shared" si="12"/>
        <v>6.9708331676223922E-2</v>
      </c>
      <c r="U62" t="s">
        <v>156</v>
      </c>
      <c r="V62" s="67">
        <f>SUM(H21,H28)</f>
        <v>10.875773868300001</v>
      </c>
      <c r="W62" s="67">
        <v>0</v>
      </c>
      <c r="X62" s="67">
        <f>SUM(G21,G28)</f>
        <v>0</v>
      </c>
      <c r="Y62" s="67">
        <f>SUM(F21,F28)</f>
        <v>0</v>
      </c>
      <c r="Z62" s="67">
        <f>SUM(B21,B28)</f>
        <v>0</v>
      </c>
      <c r="AA62" s="67">
        <f>SUM(C21,C28)</f>
        <v>0</v>
      </c>
      <c r="AB62" s="67">
        <f>SUM(E21,E28)</f>
        <v>0</v>
      </c>
      <c r="AC62" s="67"/>
      <c r="AD62" s="67">
        <f>+SUM(D21,D28)</f>
        <v>0</v>
      </c>
      <c r="AE62" s="67"/>
      <c r="AF62" s="67">
        <f t="shared" si="10"/>
        <v>10.875773868300001</v>
      </c>
    </row>
    <row r="63" spans="1:32" x14ac:dyDescent="0.2">
      <c r="A63" s="71" t="s">
        <v>7</v>
      </c>
      <c r="B63" s="74">
        <f t="shared" si="11"/>
        <v>1</v>
      </c>
      <c r="C63" s="74">
        <f t="shared" si="11"/>
        <v>0</v>
      </c>
      <c r="D63" s="74">
        <f t="shared" si="11"/>
        <v>0</v>
      </c>
      <c r="E63" s="74">
        <f t="shared" si="11"/>
        <v>0</v>
      </c>
      <c r="F63" s="74">
        <f t="shared" si="11"/>
        <v>0</v>
      </c>
      <c r="H63" t="s">
        <v>157</v>
      </c>
      <c r="I63" s="67">
        <f t="shared" si="12"/>
        <v>0.13657293601462711</v>
      </c>
      <c r="J63" s="67"/>
      <c r="K63" s="67">
        <f t="shared" si="12"/>
        <v>0</v>
      </c>
      <c r="L63" s="67">
        <f t="shared" si="12"/>
        <v>0</v>
      </c>
      <c r="M63" s="67">
        <f t="shared" si="12"/>
        <v>0</v>
      </c>
      <c r="N63" s="67"/>
      <c r="O63" s="67"/>
      <c r="P63" s="67"/>
      <c r="Q63" s="67">
        <f t="shared" si="12"/>
        <v>0</v>
      </c>
      <c r="R63" s="67"/>
      <c r="S63" s="67">
        <f t="shared" si="12"/>
        <v>6.7998233067450897E-2</v>
      </c>
      <c r="U63" t="s">
        <v>157</v>
      </c>
      <c r="V63" s="67">
        <f>SUM(H25:H26,H31)</f>
        <v>10.608967228199999</v>
      </c>
      <c r="W63" s="67">
        <v>0</v>
      </c>
      <c r="X63" s="67">
        <f>SUM(G25:G26,G31)</f>
        <v>0</v>
      </c>
      <c r="Y63" s="67">
        <f>SUM(F25:F26,F31)</f>
        <v>0</v>
      </c>
      <c r="Z63" s="67">
        <f>SUM(B25:B26,B31)</f>
        <v>0</v>
      </c>
      <c r="AA63" s="67">
        <f>SUM(C25:C26,C31)</f>
        <v>0</v>
      </c>
      <c r="AB63" s="67">
        <f>SUM(E25:E26,E31)</f>
        <v>0</v>
      </c>
      <c r="AC63" s="67"/>
      <c r="AD63" s="67">
        <f>+SUM(D25:D26,D31)</f>
        <v>0</v>
      </c>
      <c r="AE63" s="67"/>
      <c r="AF63" s="67">
        <f t="shared" si="10"/>
        <v>10.608967228199999</v>
      </c>
    </row>
    <row r="64" spans="1:32" x14ac:dyDescent="0.2">
      <c r="A64" s="71" t="s">
        <v>11</v>
      </c>
      <c r="B64" s="80">
        <f t="shared" si="11"/>
        <v>0</v>
      </c>
      <c r="C64" s="80">
        <f t="shared" si="11"/>
        <v>0</v>
      </c>
      <c r="D64" s="80">
        <f t="shared" si="11"/>
        <v>0</v>
      </c>
      <c r="E64" s="80">
        <f t="shared" si="11"/>
        <v>0</v>
      </c>
      <c r="F64" s="80">
        <f t="shared" si="11"/>
        <v>0</v>
      </c>
    </row>
    <row r="65" spans="1:31" x14ac:dyDescent="0.2">
      <c r="A65" s="71" t="s">
        <v>14</v>
      </c>
      <c r="B65" s="74">
        <f t="shared" si="11"/>
        <v>0</v>
      </c>
      <c r="C65" s="74">
        <f t="shared" si="11"/>
        <v>0</v>
      </c>
      <c r="D65" s="74">
        <f t="shared" si="11"/>
        <v>0</v>
      </c>
      <c r="E65" s="74">
        <f t="shared" si="11"/>
        <v>0</v>
      </c>
      <c r="F65" s="74">
        <f t="shared" si="11"/>
        <v>0</v>
      </c>
      <c r="I65" s="67"/>
      <c r="K65" s="67"/>
      <c r="L65" s="67"/>
      <c r="M65" s="67"/>
      <c r="N65" s="67"/>
      <c r="O65" s="67"/>
      <c r="P65" s="67"/>
      <c r="Q65" s="67"/>
      <c r="R65" s="67"/>
      <c r="V65" s="67"/>
      <c r="X65" s="67"/>
      <c r="Y65" s="67"/>
      <c r="Z65" s="67"/>
      <c r="AA65" s="67"/>
      <c r="AB65" s="67"/>
      <c r="AC65" s="67"/>
      <c r="AD65" s="67"/>
      <c r="AE65" s="67"/>
    </row>
    <row r="66" spans="1:31" x14ac:dyDescent="0.2">
      <c r="A66" s="71" t="s">
        <v>15</v>
      </c>
      <c r="B66" s="74">
        <f t="shared" si="11"/>
        <v>0</v>
      </c>
      <c r="C66" s="74">
        <f t="shared" si="11"/>
        <v>0</v>
      </c>
      <c r="D66" s="74">
        <f t="shared" si="11"/>
        <v>0</v>
      </c>
      <c r="E66" s="74">
        <f t="shared" si="11"/>
        <v>0</v>
      </c>
      <c r="F66" s="74">
        <f t="shared" si="11"/>
        <v>0</v>
      </c>
      <c r="I66" s="67"/>
      <c r="K66" s="67"/>
      <c r="L66" s="67"/>
      <c r="M66" s="67"/>
      <c r="N66" s="67"/>
      <c r="O66" s="67"/>
      <c r="P66" s="67"/>
      <c r="Q66" s="67"/>
      <c r="R66" s="67"/>
      <c r="V66" s="67"/>
      <c r="X66" s="67"/>
      <c r="Y66" s="67"/>
      <c r="Z66" s="67"/>
      <c r="AA66" s="67"/>
      <c r="AB66" s="67"/>
      <c r="AC66" s="67"/>
      <c r="AD66" s="67"/>
      <c r="AE66" s="67"/>
    </row>
    <row r="67" spans="1:31" x14ac:dyDescent="0.2">
      <c r="A67" s="71" t="s">
        <v>16</v>
      </c>
      <c r="B67" s="74">
        <f t="shared" si="11"/>
        <v>1</v>
      </c>
      <c r="C67" s="74">
        <f t="shared" si="11"/>
        <v>0</v>
      </c>
      <c r="D67" s="74">
        <f t="shared" si="11"/>
        <v>0</v>
      </c>
      <c r="E67" s="74">
        <f t="shared" si="11"/>
        <v>0</v>
      </c>
      <c r="F67" s="74">
        <f t="shared" si="11"/>
        <v>0</v>
      </c>
      <c r="I67" s="67"/>
      <c r="K67" s="67"/>
      <c r="L67" s="67"/>
      <c r="M67" s="67"/>
      <c r="N67" s="67"/>
      <c r="O67" s="67"/>
      <c r="P67" s="67"/>
      <c r="Q67" s="67"/>
      <c r="R67" s="67"/>
      <c r="V67" s="67"/>
      <c r="X67" s="67"/>
      <c r="Y67" s="67"/>
      <c r="Z67" s="67"/>
      <c r="AA67" s="67"/>
      <c r="AB67" s="67"/>
      <c r="AC67" s="67"/>
      <c r="AD67" s="67"/>
      <c r="AE67" s="67"/>
    </row>
    <row r="68" spans="1:31" x14ac:dyDescent="0.2">
      <c r="A68" s="71" t="s">
        <v>17</v>
      </c>
      <c r="B68" s="74">
        <f t="shared" si="11"/>
        <v>0</v>
      </c>
      <c r="C68" s="74">
        <f t="shared" si="11"/>
        <v>0</v>
      </c>
      <c r="D68" s="74">
        <f t="shared" si="11"/>
        <v>0</v>
      </c>
      <c r="E68" s="74">
        <f t="shared" si="11"/>
        <v>0</v>
      </c>
      <c r="F68" s="74">
        <f t="shared" si="11"/>
        <v>0</v>
      </c>
      <c r="I68" s="67"/>
      <c r="K68" s="67"/>
      <c r="L68" s="67"/>
      <c r="M68" s="67"/>
      <c r="N68" s="67"/>
      <c r="O68" s="67"/>
      <c r="P68" s="67"/>
      <c r="Q68" s="67"/>
      <c r="R68" s="67"/>
      <c r="V68" s="67"/>
      <c r="X68" s="67"/>
      <c r="Y68" s="67"/>
      <c r="Z68" s="67"/>
      <c r="AA68" s="67"/>
      <c r="AB68" s="67"/>
      <c r="AC68" s="67"/>
      <c r="AD68" s="67"/>
      <c r="AE68" s="67"/>
    </row>
    <row r="72" spans="1:31" x14ac:dyDescent="0.2">
      <c r="A72" t="s">
        <v>170</v>
      </c>
      <c r="B72" t="s">
        <v>171</v>
      </c>
    </row>
    <row r="73" spans="1:31" x14ac:dyDescent="0.2">
      <c r="A73" t="s">
        <v>18</v>
      </c>
      <c r="B73">
        <f>C87*B59</f>
        <v>0</v>
      </c>
    </row>
    <row r="74" spans="1:31" x14ac:dyDescent="0.2">
      <c r="A74" t="s">
        <v>172</v>
      </c>
      <c r="B74">
        <f>C87*C46*B38</f>
        <v>38227626864822.859</v>
      </c>
    </row>
    <row r="75" spans="1:31" x14ac:dyDescent="0.2">
      <c r="A75" t="s">
        <v>20</v>
      </c>
      <c r="B75">
        <f>B39*C87*D46</f>
        <v>44263567948742.266</v>
      </c>
    </row>
    <row r="76" spans="1:31" x14ac:dyDescent="0.2">
      <c r="A76" t="s">
        <v>22</v>
      </c>
      <c r="B76">
        <f>C87*F46*B41</f>
        <v>18107823251758.195</v>
      </c>
    </row>
    <row r="77" spans="1:31" x14ac:dyDescent="0.2">
      <c r="A77" t="s">
        <v>21</v>
      </c>
      <c r="B77">
        <f>C87*E46*B40</f>
        <v>100599018065323.3</v>
      </c>
    </row>
    <row r="78" spans="1:31" x14ac:dyDescent="0.2">
      <c r="B78">
        <f>SUM(B73:B77)</f>
        <v>201198036130646.62</v>
      </c>
    </row>
    <row r="80" spans="1:31" x14ac:dyDescent="0.2">
      <c r="A80" t="s">
        <v>149</v>
      </c>
      <c r="B80">
        <v>715858838359903.75</v>
      </c>
      <c r="C80">
        <v>717127580421966.5</v>
      </c>
    </row>
    <row r="81" spans="1:3" x14ac:dyDescent="0.2">
      <c r="A81" t="s">
        <v>173</v>
      </c>
      <c r="B81">
        <v>5014880670293.6328</v>
      </c>
      <c r="C81">
        <v>5553238678369.0029</v>
      </c>
    </row>
    <row r="82" spans="1:3" x14ac:dyDescent="0.2">
      <c r="A82" t="s">
        <v>174</v>
      </c>
      <c r="B82">
        <v>239645586033021.84</v>
      </c>
      <c r="C82">
        <v>238430292116088.22</v>
      </c>
    </row>
    <row r="83" spans="1:3" x14ac:dyDescent="0.2">
      <c r="A83" t="s">
        <v>175</v>
      </c>
      <c r="B83">
        <v>242606199647413.44</v>
      </c>
      <c r="C83">
        <v>236450354482209.56</v>
      </c>
    </row>
    <row r="84" spans="1:3" x14ac:dyDescent="0.2">
      <c r="A84" t="s">
        <v>176</v>
      </c>
      <c r="B84">
        <v>240170492673402.47</v>
      </c>
      <c r="C84">
        <v>234625824123746.53</v>
      </c>
    </row>
    <row r="85" spans="1:3" x14ac:dyDescent="0.2">
      <c r="A85" t="s">
        <v>177</v>
      </c>
      <c r="B85">
        <v>2435706974010.957</v>
      </c>
      <c r="C85">
        <v>1824530358463.0259</v>
      </c>
    </row>
    <row r="86" spans="1:3" x14ac:dyDescent="0.2">
      <c r="A86" t="s">
        <v>178</v>
      </c>
      <c r="B86">
        <v>35477603169487.992</v>
      </c>
      <c r="C86">
        <v>35495611623983.477</v>
      </c>
    </row>
    <row r="87" spans="1:3" x14ac:dyDescent="0.2">
      <c r="A87" t="s">
        <v>179</v>
      </c>
      <c r="B87">
        <v>193114135688965.59</v>
      </c>
      <c r="C87">
        <v>201198036130646.62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I11"/>
  <sheetViews>
    <sheetView workbookViewId="0">
      <pane xSplit="1" ySplit="1" topLeftCell="B2" activePane="bottomRight" state="frozen"/>
      <selection activeCell="M41" sqref="M41"/>
      <selection pane="topRight" activeCell="M41" sqref="M41"/>
      <selection pane="bottomLeft" activeCell="M41" sqref="M41"/>
      <selection pane="bottomRight" activeCell="B2" sqref="B2:G11"/>
    </sheetView>
  </sheetViews>
  <sheetFormatPr baseColWidth="10" defaultColWidth="8.83203125" defaultRowHeight="15" x14ac:dyDescent="0.2"/>
  <cols>
    <col min="1" max="1" width="29.83203125" customWidth="1"/>
    <col min="2" max="7" width="23.83203125" customWidth="1"/>
  </cols>
  <sheetData>
    <row r="1" spans="1:9" x14ac:dyDescent="0.2">
      <c r="A1" s="1" t="s">
        <v>2</v>
      </c>
      <c r="B1" s="8" t="s">
        <v>18</v>
      </c>
      <c r="C1" s="8" t="s">
        <v>19</v>
      </c>
      <c r="D1" s="8" t="s">
        <v>30</v>
      </c>
      <c r="E1" s="8" t="s">
        <v>20</v>
      </c>
      <c r="F1" s="8" t="s">
        <v>21</v>
      </c>
      <c r="G1" s="8" t="s">
        <v>22</v>
      </c>
      <c r="H1" s="1"/>
      <c r="I1" s="1"/>
    </row>
    <row r="2" spans="1:9" x14ac:dyDescent="0.2">
      <c r="A2" s="1" t="s">
        <v>3</v>
      </c>
      <c r="B2" s="10">
        <f>BCEU_consumoBTU!$D5*'BNE Fuel &amp; component splits'!B46</f>
        <v>0</v>
      </c>
      <c r="C2" s="10">
        <f>BCEU_consumoBTU!$D5*'BNE Fuel &amp; component splits'!C46</f>
        <v>32255712401955.641</v>
      </c>
      <c r="D2" s="7">
        <f>BCEU_consumoBTU!$D5*'BNE Fuel &amp; component splits'!D46</f>
        <v>37348719623317.062</v>
      </c>
      <c r="E2" s="7">
        <f>BCEU_consumoBTU!$D5*'BNE Fuel &amp; component splits'!E46</f>
        <v>84883453689356.938</v>
      </c>
      <c r="F2" s="7">
        <f>BCEU_consumoBTU!$D5*'BNE Fuel &amp; component splits'!F46</f>
        <v>15279021664084.252</v>
      </c>
      <c r="G2" s="10">
        <f>BCEU_consumoBTU!$D5*'BNE Fuel &amp; component splits'!G46</f>
        <v>0</v>
      </c>
      <c r="I2" s="6"/>
    </row>
    <row r="3" spans="1:9" x14ac:dyDescent="0.2">
      <c r="A3" s="1" t="s">
        <v>4</v>
      </c>
      <c r="B3" s="7">
        <f>BCEU_consumoBTU!$D6*'BNE Fuel &amp; component splits'!B47</f>
        <v>0</v>
      </c>
      <c r="C3" s="7">
        <f>BCEU_consumoBTU!$D6*'BNE Fuel &amp; component splits'!C47</f>
        <v>0</v>
      </c>
      <c r="D3" s="7">
        <f>BCEU_consumoBTU!$D6*'BNE Fuel &amp; component splits'!D47</f>
        <v>0</v>
      </c>
      <c r="E3" s="7">
        <f>BCEU_consumoBTU!$D6*'BNE Fuel &amp; component splits'!E47</f>
        <v>0</v>
      </c>
      <c r="F3" s="7">
        <f>BCEU_consumoBTU!$D6*'BNE Fuel &amp; component splits'!F47</f>
        <v>0</v>
      </c>
      <c r="G3" s="7">
        <f>BCEU_consumoBTU!$D6*'BNE Fuel &amp; component splits'!G47</f>
        <v>0</v>
      </c>
    </row>
    <row r="4" spans="1:9" x14ac:dyDescent="0.2">
      <c r="A4" s="1" t="s">
        <v>5</v>
      </c>
      <c r="B4" s="7">
        <f>BCEU_consumoBTU!$D7*'BNE Fuel &amp; component splits'!B48</f>
        <v>21175510062860.918</v>
      </c>
      <c r="C4" s="7">
        <f>BCEU_consumoBTU!$D7*'BNE Fuel &amp; component splits'!C48</f>
        <v>0</v>
      </c>
      <c r="D4" s="7">
        <f>BCEU_consumoBTU!$D7*'BNE Fuel &amp; component splits'!D48</f>
        <v>0</v>
      </c>
      <c r="E4" s="7">
        <f>BCEU_consumoBTU!$D7*'BNE Fuel &amp; component splits'!E48</f>
        <v>0</v>
      </c>
      <c r="F4" s="7">
        <f>BCEU_consumoBTU!$D7*'BNE Fuel &amp; component splits'!F48</f>
        <v>0</v>
      </c>
      <c r="G4" s="7">
        <f>BCEU_consumoBTU!$D7*'BNE Fuel &amp; component splits'!G48</f>
        <v>0</v>
      </c>
    </row>
    <row r="5" spans="1:9" x14ac:dyDescent="0.2">
      <c r="A5" s="1" t="s">
        <v>6</v>
      </c>
      <c r="B5" s="7">
        <f>BCEU_consumoBTU!$D8*'BNE Fuel &amp; component splits'!B49</f>
        <v>0</v>
      </c>
      <c r="C5" s="7">
        <f>BCEU_consumoBTU!$D8*'BNE Fuel &amp; component splits'!C49</f>
        <v>0</v>
      </c>
      <c r="D5" s="7">
        <f>BCEU_consumoBTU!$D8*'BNE Fuel &amp; component splits'!D49</f>
        <v>0</v>
      </c>
      <c r="E5" s="7">
        <f>BCEU_consumoBTU!$D8*'BNE Fuel &amp; component splits'!E49</f>
        <v>0</v>
      </c>
      <c r="F5" s="7">
        <f>BCEU_consumoBTU!$D8*'BNE Fuel &amp; component splits'!F49</f>
        <v>0</v>
      </c>
      <c r="G5" s="7">
        <f>BCEU_consumoBTU!$D8*'BNE Fuel &amp; component splits'!G49</f>
        <v>0</v>
      </c>
    </row>
    <row r="6" spans="1:9" x14ac:dyDescent="0.2">
      <c r="A6" s="1" t="s">
        <v>7</v>
      </c>
      <c r="B6" s="7">
        <f>BCEU_consumoBTU!$D9*'BNE Fuel &amp; component splits'!B50</f>
        <v>0</v>
      </c>
      <c r="C6" s="7">
        <f>BCEU_consumoBTU!$D9*'BNE Fuel &amp; component splits'!C50</f>
        <v>0</v>
      </c>
      <c r="D6" s="7">
        <f>BCEU_consumoBTU!$D9*'BNE Fuel &amp; component splits'!D50</f>
        <v>0</v>
      </c>
      <c r="E6" s="7">
        <f>BCEU_consumoBTU!$D9*'BNE Fuel &amp; component splits'!E50</f>
        <v>0</v>
      </c>
      <c r="F6" s="7">
        <f>BCEU_consumoBTU!$D9*'BNE Fuel &amp; component splits'!F50</f>
        <v>0</v>
      </c>
      <c r="G6" s="7">
        <f>BCEU_consumoBTU!$D9*'BNE Fuel &amp; component splits'!G50</f>
        <v>0</v>
      </c>
    </row>
    <row r="7" spans="1:9" x14ac:dyDescent="0.2">
      <c r="A7" s="1" t="s">
        <v>11</v>
      </c>
      <c r="B7" s="7">
        <f>BCEU_consumoBTU!$D10*'BNE Fuel &amp; component splits'!B51</f>
        <v>175344398105357.91</v>
      </c>
      <c r="C7" s="7">
        <f>BCEU_consumoBTU!$D10*'BNE Fuel &amp; component splits'!C51</f>
        <v>0</v>
      </c>
      <c r="D7" s="7">
        <f>BCEU_consumoBTU!$D10*'BNE Fuel &amp; component splits'!D51</f>
        <v>0</v>
      </c>
      <c r="E7" s="7">
        <f>BCEU_consumoBTU!$D10*'BNE Fuel &amp; component splits'!E51</f>
        <v>0</v>
      </c>
      <c r="F7" s="7">
        <f>BCEU_consumoBTU!$D10*'BNE Fuel &amp; component splits'!F51</f>
        <v>0</v>
      </c>
      <c r="G7" s="7">
        <f>BCEU_consumoBTU!$D10*'BNE Fuel &amp; component splits'!G51</f>
        <v>0</v>
      </c>
    </row>
    <row r="8" spans="1:9" x14ac:dyDescent="0.2">
      <c r="A8" s="1" t="s">
        <v>14</v>
      </c>
      <c r="B8" s="7">
        <f>BCEU_consumoBTU!$D11*'BNE Fuel &amp; component splits'!B52</f>
        <v>0</v>
      </c>
      <c r="C8" s="7">
        <f>BCEU_consumoBTU!$D11*'BNE Fuel &amp; component splits'!C52</f>
        <v>0</v>
      </c>
      <c r="D8" s="7">
        <f>BCEU_consumoBTU!$D11*'BNE Fuel &amp; component splits'!D52</f>
        <v>0</v>
      </c>
      <c r="E8" s="7">
        <f>BCEU_consumoBTU!$D11*'BNE Fuel &amp; component splits'!E52</f>
        <v>0</v>
      </c>
      <c r="F8" s="7">
        <f>BCEU_consumoBTU!$D11*'BNE Fuel &amp; component splits'!F52</f>
        <v>0</v>
      </c>
      <c r="G8" s="7">
        <f>BCEU_consumoBTU!$D11*'BNE Fuel &amp; component splits'!G52</f>
        <v>0</v>
      </c>
    </row>
    <row r="9" spans="1:9" x14ac:dyDescent="0.2">
      <c r="A9" s="1" t="s">
        <v>15</v>
      </c>
      <c r="B9" s="7">
        <f>BCEU_consumoBTU!$D12*'BNE Fuel &amp; component splits'!B53</f>
        <v>0</v>
      </c>
      <c r="C9" s="7">
        <f>BCEU_consumoBTU!$D12*'BNE Fuel &amp; component splits'!C53</f>
        <v>0</v>
      </c>
      <c r="D9" s="7">
        <f>BCEU_consumoBTU!$D12*'BNE Fuel &amp; component splits'!D53</f>
        <v>0</v>
      </c>
      <c r="E9" s="7">
        <f>BCEU_consumoBTU!$D12*'BNE Fuel &amp; component splits'!E53</f>
        <v>0</v>
      </c>
      <c r="F9" s="7">
        <f>BCEU_consumoBTU!$D12*'BNE Fuel &amp; component splits'!F53</f>
        <v>0</v>
      </c>
      <c r="G9" s="7">
        <f>BCEU_consumoBTU!$D12*'BNE Fuel &amp; component splits'!G53</f>
        <v>0</v>
      </c>
    </row>
    <row r="10" spans="1:9" x14ac:dyDescent="0.2">
      <c r="A10" s="1" t="s">
        <v>16</v>
      </c>
      <c r="B10" s="7">
        <f>BCEU_consumoBTU!$D13*'BNE Fuel &amp; component splits'!B54</f>
        <v>163408596240934.38</v>
      </c>
      <c r="C10" s="7">
        <f>BCEU_consumoBTU!$D13*'BNE Fuel &amp; component splits'!C54</f>
        <v>0</v>
      </c>
      <c r="D10" s="7">
        <f>BCEU_consumoBTU!$D13*'BNE Fuel &amp; component splits'!D54</f>
        <v>0</v>
      </c>
      <c r="E10" s="7">
        <f>BCEU_consumoBTU!$D13*'BNE Fuel &amp; component splits'!E54</f>
        <v>0</v>
      </c>
      <c r="F10" s="7">
        <f>BCEU_consumoBTU!$D13*'BNE Fuel &amp; component splits'!F54</f>
        <v>0</v>
      </c>
      <c r="G10" s="7">
        <f>BCEU_consumoBTU!$D13*'BNE Fuel &amp; component splits'!G54</f>
        <v>0</v>
      </c>
    </row>
    <row r="11" spans="1:9" x14ac:dyDescent="0.2">
      <c r="A11" s="1" t="s">
        <v>17</v>
      </c>
      <c r="B11" s="7">
        <f>BCEU_consumoBTU!$D14*'BNE Fuel &amp; component splits'!B55</f>
        <v>0</v>
      </c>
      <c r="C11" s="7">
        <f>BCEU_consumoBTU!$D14*'BNE Fuel &amp; component splits'!C55</f>
        <v>0</v>
      </c>
      <c r="D11" s="7">
        <f>BCEU_consumoBTU!$D14*'BNE Fuel &amp; component splits'!D55</f>
        <v>0</v>
      </c>
      <c r="E11" s="7">
        <f>BCEU_consumoBTU!$D14*'BNE Fuel &amp; component splits'!E55</f>
        <v>0</v>
      </c>
      <c r="F11" s="7">
        <f>BCEU_consumoBTU!$D14*'BNE Fuel &amp; component splits'!F55</f>
        <v>0</v>
      </c>
      <c r="G11" s="7">
        <f>BCEU_consumoBTU!$D14*'BNE Fuel &amp; component splits'!G55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3CC6-2AF1-40D2-9144-7FE415EBF2FA}">
  <sheetPr>
    <tabColor theme="3"/>
  </sheetPr>
  <dimension ref="A1:I11"/>
  <sheetViews>
    <sheetView workbookViewId="0">
      <pane xSplit="1" ySplit="1" topLeftCell="B2" activePane="bottomRight" state="frozen"/>
      <selection activeCell="M41" sqref="M41"/>
      <selection pane="topRight" activeCell="M41" sqref="M41"/>
      <selection pane="bottomLeft" activeCell="M41" sqref="M41"/>
      <selection pane="bottomRight" activeCell="B2" sqref="B2:G11"/>
    </sheetView>
  </sheetViews>
  <sheetFormatPr baseColWidth="10" defaultColWidth="8.83203125" defaultRowHeight="15" x14ac:dyDescent="0.2"/>
  <cols>
    <col min="1" max="1" width="29.83203125" customWidth="1"/>
    <col min="2" max="7" width="23.83203125" customWidth="1"/>
  </cols>
  <sheetData>
    <row r="1" spans="1:9" x14ac:dyDescent="0.2">
      <c r="A1" s="1" t="s">
        <v>2</v>
      </c>
      <c r="B1" s="8" t="s">
        <v>18</v>
      </c>
      <c r="C1" s="8" t="s">
        <v>19</v>
      </c>
      <c r="D1" s="8" t="s">
        <v>30</v>
      </c>
      <c r="E1" s="8" t="s">
        <v>20</v>
      </c>
      <c r="F1" s="8" t="s">
        <v>21</v>
      </c>
      <c r="G1" s="8" t="s">
        <v>22</v>
      </c>
      <c r="H1" s="1"/>
      <c r="I1" s="1"/>
    </row>
    <row r="2" spans="1:9" x14ac:dyDescent="0.2">
      <c r="A2" s="1" t="s">
        <v>3</v>
      </c>
      <c r="B2" s="10">
        <f>BCEU_consumoBTU!$D20*'BNE Fuel &amp; component splits'!B46</f>
        <v>0</v>
      </c>
      <c r="C2" s="10">
        <f>BCEU_consumoBTU!$D20*'BNE Fuel &amp; component splits'!C46</f>
        <v>10970691097675.98</v>
      </c>
      <c r="D2" s="7">
        <f>BCEU_consumoBTU!$D20*'BNE Fuel &amp; component splits'!D46</f>
        <v>12702905481519.559</v>
      </c>
      <c r="E2" s="10">
        <f>BCEU_consumoBTU!$D20*'BNE Fuel &amp; component splits'!E46</f>
        <v>28870239730726.262</v>
      </c>
      <c r="F2" s="7">
        <f>BCEU_consumoBTU!$D20*'BNE Fuel &amp; component splits'!F46</f>
        <v>5196643151530.7275</v>
      </c>
      <c r="G2" s="7">
        <f>BCEU_consumoBTU!$D20*'BNE Fuel &amp; component splits'!G46</f>
        <v>0</v>
      </c>
      <c r="I2" s="6"/>
    </row>
    <row r="3" spans="1:9" x14ac:dyDescent="0.2">
      <c r="A3" s="1" t="s">
        <v>4</v>
      </c>
      <c r="B3" s="7">
        <f>BCEU_consumoBTU!$D21*'BNE Fuel &amp; component splits'!B47</f>
        <v>0</v>
      </c>
      <c r="C3" s="7">
        <f>BCEU_consumoBTU!$D21*'BNE Fuel &amp; component splits'!C47</f>
        <v>0</v>
      </c>
      <c r="D3" s="7">
        <f>BCEU_consumoBTU!$D21*'BNE Fuel &amp; component splits'!D47</f>
        <v>0</v>
      </c>
      <c r="E3" s="7">
        <f>BCEU_consumoBTU!$D21*'BNE Fuel &amp; component splits'!E47</f>
        <v>0</v>
      </c>
      <c r="F3" s="7">
        <f>BCEU_consumoBTU!$D21*'BNE Fuel &amp; component splits'!F47</f>
        <v>0</v>
      </c>
      <c r="G3" s="7">
        <f>BCEU_consumoBTU!$D21*'BNE Fuel &amp; component splits'!G47</f>
        <v>0</v>
      </c>
    </row>
    <row r="4" spans="1:9" x14ac:dyDescent="0.2">
      <c r="A4" s="1" t="s">
        <v>5</v>
      </c>
      <c r="B4" s="7">
        <f>BCEU_consumoBTU!$D22*'BNE Fuel &amp; component splits'!B48</f>
        <v>7202134519319.7969</v>
      </c>
      <c r="C4" s="7">
        <f>BCEU_consumoBTU!$D22*'BNE Fuel &amp; component splits'!C48</f>
        <v>0</v>
      </c>
      <c r="D4" s="7">
        <f>BCEU_consumoBTU!$D22*'BNE Fuel &amp; component splits'!D48</f>
        <v>0</v>
      </c>
      <c r="E4" s="7">
        <f>BCEU_consumoBTU!$D22*'BNE Fuel &amp; component splits'!E48</f>
        <v>0</v>
      </c>
      <c r="F4" s="7">
        <f>BCEU_consumoBTU!$D22*'BNE Fuel &amp; component splits'!F48</f>
        <v>0</v>
      </c>
      <c r="G4" s="7">
        <f>BCEU_consumoBTU!$D22*'BNE Fuel &amp; component splits'!G48</f>
        <v>0</v>
      </c>
    </row>
    <row r="5" spans="1:9" x14ac:dyDescent="0.2">
      <c r="A5" s="1" t="s">
        <v>6</v>
      </c>
      <c r="B5" s="7">
        <f>BCEU_consumoBTU!$D23*'BNE Fuel &amp; component splits'!B49</f>
        <v>0</v>
      </c>
      <c r="C5" s="7">
        <f>BCEU_consumoBTU!$D23*'BNE Fuel &amp; component splits'!C49</f>
        <v>0</v>
      </c>
      <c r="D5" s="7">
        <f>BCEU_consumoBTU!$D23*'BNE Fuel &amp; component splits'!D49</f>
        <v>0</v>
      </c>
      <c r="E5" s="7">
        <f>BCEU_consumoBTU!$D23*'BNE Fuel &amp; component splits'!E49</f>
        <v>0</v>
      </c>
      <c r="F5" s="7">
        <f>BCEU_consumoBTU!$D23*'BNE Fuel &amp; component splits'!F49</f>
        <v>0</v>
      </c>
      <c r="G5" s="7">
        <f>BCEU_consumoBTU!$D23*'BNE Fuel &amp; component splits'!G49</f>
        <v>0</v>
      </c>
    </row>
    <row r="6" spans="1:9" x14ac:dyDescent="0.2">
      <c r="A6" s="1" t="s">
        <v>7</v>
      </c>
      <c r="B6" s="7">
        <f>BCEU_consumoBTU!$D24*'BNE Fuel &amp; component splits'!B50</f>
        <v>0</v>
      </c>
      <c r="C6" s="7">
        <f>BCEU_consumoBTU!$D24*'BNE Fuel &amp; component splits'!C50</f>
        <v>0</v>
      </c>
      <c r="D6" s="7">
        <f>BCEU_consumoBTU!$D24*'BNE Fuel &amp; component splits'!D50</f>
        <v>0</v>
      </c>
      <c r="E6" s="7">
        <f>BCEU_consumoBTU!$D24*'BNE Fuel &amp; component splits'!E50</f>
        <v>0</v>
      </c>
      <c r="F6" s="7">
        <f>BCEU_consumoBTU!$D24*'BNE Fuel &amp; component splits'!F50</f>
        <v>0</v>
      </c>
      <c r="G6" s="7">
        <f>BCEU_consumoBTU!$D24*'BNE Fuel &amp; component splits'!G50</f>
        <v>0</v>
      </c>
    </row>
    <row r="7" spans="1:9" x14ac:dyDescent="0.2">
      <c r="A7" s="1" t="s">
        <v>11</v>
      </c>
      <c r="B7" s="7">
        <f>BCEU_consumoBTU!$D25*'BNE Fuel &amp; component splits'!B51</f>
        <v>59637474545599.359</v>
      </c>
      <c r="C7" s="7">
        <f>BCEU_consumoBTU!$D25*'BNE Fuel &amp; component splits'!C51</f>
        <v>0</v>
      </c>
      <c r="D7" s="7">
        <f>BCEU_consumoBTU!$D25*'BNE Fuel &amp; component splits'!D51</f>
        <v>0</v>
      </c>
      <c r="E7" s="7">
        <f>BCEU_consumoBTU!$D25*'BNE Fuel &amp; component splits'!E51</f>
        <v>0</v>
      </c>
      <c r="F7" s="7">
        <f>BCEU_consumoBTU!$D25*'BNE Fuel &amp; component splits'!F51</f>
        <v>0</v>
      </c>
      <c r="G7" s="7">
        <f>BCEU_consumoBTU!$D25*'BNE Fuel &amp; component splits'!G51</f>
        <v>0</v>
      </c>
    </row>
    <row r="8" spans="1:9" x14ac:dyDescent="0.2">
      <c r="A8" s="1" t="s">
        <v>14</v>
      </c>
      <c r="B8" s="7">
        <f>BCEU_consumoBTU!$D26*'BNE Fuel &amp; component splits'!B52</f>
        <v>0</v>
      </c>
      <c r="C8" s="7">
        <f>BCEU_consumoBTU!$D26*'BNE Fuel &amp; component splits'!C52</f>
        <v>0</v>
      </c>
      <c r="D8" s="7">
        <f>BCEU_consumoBTU!$D26*'BNE Fuel &amp; component splits'!D52</f>
        <v>0</v>
      </c>
      <c r="E8" s="7">
        <f>BCEU_consumoBTU!$D26*'BNE Fuel &amp; component splits'!E52</f>
        <v>0</v>
      </c>
      <c r="F8" s="7">
        <f>BCEU_consumoBTU!$D26*'BNE Fuel &amp; component splits'!F52</f>
        <v>0</v>
      </c>
      <c r="G8" s="7">
        <f>BCEU_consumoBTU!$D26*'BNE Fuel &amp; component splits'!G52</f>
        <v>0</v>
      </c>
    </row>
    <row r="9" spans="1:9" x14ac:dyDescent="0.2">
      <c r="A9" s="1" t="s">
        <v>15</v>
      </c>
      <c r="B9" s="7">
        <f>BCEU_consumoBTU!$D27*'BNE Fuel &amp; component splits'!B53</f>
        <v>0</v>
      </c>
      <c r="C9" s="7">
        <f>BCEU_consumoBTU!$D27*'BNE Fuel &amp; component splits'!C53</f>
        <v>0</v>
      </c>
      <c r="D9" s="7">
        <f>BCEU_consumoBTU!$D27*'BNE Fuel &amp; component splits'!D53</f>
        <v>0</v>
      </c>
      <c r="E9" s="7">
        <f>BCEU_consumoBTU!$D27*'BNE Fuel &amp; component splits'!E53</f>
        <v>0</v>
      </c>
      <c r="F9" s="7">
        <f>BCEU_consumoBTU!$D27*'BNE Fuel &amp; component splits'!F53</f>
        <v>0</v>
      </c>
      <c r="G9" s="7">
        <f>BCEU_consumoBTU!$D27*'BNE Fuel &amp; component splits'!G53</f>
        <v>0</v>
      </c>
    </row>
    <row r="10" spans="1:9" x14ac:dyDescent="0.2">
      <c r="A10" s="1" t="s">
        <v>16</v>
      </c>
      <c r="B10" s="7">
        <f>BCEU_consumoBTU!$D28*'BNE Fuel &amp; component splits'!B54</f>
        <v>55577914687615.359</v>
      </c>
      <c r="C10" s="7">
        <f>BCEU_consumoBTU!$D28*'BNE Fuel &amp; component splits'!C54</f>
        <v>0</v>
      </c>
      <c r="D10" s="7">
        <f>BCEU_consumoBTU!$D28*'BNE Fuel &amp; component splits'!D54</f>
        <v>0</v>
      </c>
      <c r="E10" s="7">
        <f>BCEU_consumoBTU!$D28*'BNE Fuel &amp; component splits'!E54</f>
        <v>0</v>
      </c>
      <c r="F10" s="7">
        <f>BCEU_consumoBTU!$D28*'BNE Fuel &amp; component splits'!F54</f>
        <v>0</v>
      </c>
      <c r="G10" s="7">
        <f>BCEU_consumoBTU!$D28*'BNE Fuel &amp; component splits'!G54</f>
        <v>0</v>
      </c>
    </row>
    <row r="11" spans="1:9" x14ac:dyDescent="0.2">
      <c r="A11" s="1" t="s">
        <v>17</v>
      </c>
      <c r="B11" s="7">
        <f>BCEU_consumoBTU!$D29*'BNE Fuel &amp; component splits'!B55</f>
        <v>0</v>
      </c>
      <c r="C11" s="7">
        <f>BCEU_consumoBTU!$D29*'BNE Fuel &amp; component splits'!C55</f>
        <v>0</v>
      </c>
      <c r="D11" s="7">
        <f>BCEU_consumoBTU!$D29*'BNE Fuel &amp; component splits'!D55</f>
        <v>0</v>
      </c>
      <c r="E11" s="7">
        <f>BCEU_consumoBTU!$D29*'BNE Fuel &amp; component splits'!E55</f>
        <v>0</v>
      </c>
      <c r="F11" s="7">
        <f>BCEU_consumoBTU!$D29*'BNE Fuel &amp; component splits'!F55</f>
        <v>0</v>
      </c>
      <c r="G11" s="7">
        <f>BCEU_consumoBTU!$D29*'BNE Fuel &amp; component splits'!G55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FCB0-8DA3-4DD4-BAD8-E7EDBDA67910}">
  <sheetPr>
    <tabColor theme="3"/>
  </sheetPr>
  <dimension ref="A1:I11"/>
  <sheetViews>
    <sheetView workbookViewId="0">
      <pane xSplit="1" ySplit="1" topLeftCell="B2" activePane="bottomRight" state="frozen"/>
      <selection activeCell="B2" sqref="B2:G11"/>
      <selection pane="topRight" activeCell="B2" sqref="B2:G11"/>
      <selection pane="bottomLeft" activeCell="B2" sqref="B2:G11"/>
      <selection pane="bottomRight" activeCell="B2" sqref="B2:G11"/>
    </sheetView>
  </sheetViews>
  <sheetFormatPr baseColWidth="10" defaultColWidth="8.83203125" defaultRowHeight="15" x14ac:dyDescent="0.2"/>
  <cols>
    <col min="1" max="1" width="29.83203125" customWidth="1"/>
    <col min="2" max="7" width="23.83203125" customWidth="1"/>
  </cols>
  <sheetData>
    <row r="1" spans="1:9" x14ac:dyDescent="0.2">
      <c r="A1" s="1" t="s">
        <v>2</v>
      </c>
      <c r="B1" s="8" t="s">
        <v>18</v>
      </c>
      <c r="C1" s="8" t="s">
        <v>19</v>
      </c>
      <c r="D1" s="8" t="s">
        <v>30</v>
      </c>
      <c r="E1" s="8" t="s">
        <v>20</v>
      </c>
      <c r="F1" s="8" t="s">
        <v>21</v>
      </c>
      <c r="G1" s="8" t="s">
        <v>22</v>
      </c>
      <c r="H1" s="1"/>
      <c r="I1" s="1"/>
    </row>
    <row r="2" spans="1:9" x14ac:dyDescent="0.2">
      <c r="A2" s="1" t="s">
        <v>3</v>
      </c>
      <c r="B2" s="10">
        <f>BCEU_consumoBTU!$D35*'BNE Fuel &amp; component splits'!B59</f>
        <v>0</v>
      </c>
      <c r="C2" s="10">
        <f>BCEU_consumoBTU!$D35*'BNE Fuel &amp; component splits'!C59</f>
        <v>30579989414272.016</v>
      </c>
      <c r="D2" s="7">
        <f>BCEU_consumoBTU!$D35*'BNE Fuel &amp; component splits'!D59</f>
        <v>36512753917829.914</v>
      </c>
      <c r="E2" s="7">
        <f>BCEU_consumoBTU!$D35*'BNE Fuel &amp; component splits'!E59</f>
        <v>12984854456835.443</v>
      </c>
      <c r="F2" s="7">
        <f>BCEU_consumoBTU!$D35*'BNE Fuel &amp; component splits'!F59</f>
        <v>12666307433720.725</v>
      </c>
      <c r="G2" s="7">
        <f>BCEU_consumoBTU!$D35*'BNE Fuel &amp; component splits'!G59</f>
        <v>0</v>
      </c>
      <c r="I2" s="6"/>
    </row>
    <row r="3" spans="1:9" x14ac:dyDescent="0.2">
      <c r="A3" s="1" t="s">
        <v>4</v>
      </c>
      <c r="B3" s="7">
        <f>BCEU_consumoBTU!$D36*'BNE Fuel &amp; component splits'!B60</f>
        <v>0</v>
      </c>
      <c r="C3" s="7">
        <f>BCEU_consumoBTU!$D36*'BNE Fuel &amp; component splits'!C60</f>
        <v>0</v>
      </c>
      <c r="D3" s="7">
        <f>BCEU_consumoBTU!$D36*'BNE Fuel &amp; component splits'!D60</f>
        <v>0</v>
      </c>
      <c r="E3" s="7">
        <f>BCEU_consumoBTU!$D36*'BNE Fuel &amp; component splits'!E60</f>
        <v>0</v>
      </c>
      <c r="F3" s="7">
        <f>BCEU_consumoBTU!$D36*'BNE Fuel &amp; component splits'!F60</f>
        <v>0</v>
      </c>
      <c r="G3" s="7">
        <f>BCEU_consumoBTU!$D36*'BNE Fuel &amp; component splits'!G60</f>
        <v>0</v>
      </c>
    </row>
    <row r="4" spans="1:9" x14ac:dyDescent="0.2">
      <c r="A4" s="1" t="s">
        <v>5</v>
      </c>
      <c r="B4" s="7">
        <f>BCEU_consumoBTU!$D37*'BNE Fuel &amp; component splits'!B61</f>
        <v>10389971272874.584</v>
      </c>
      <c r="C4" s="7">
        <f>BCEU_consumoBTU!$D37*'BNE Fuel &amp; component splits'!C61</f>
        <v>0</v>
      </c>
      <c r="D4" s="7">
        <f>BCEU_consumoBTU!$D37*'BNE Fuel &amp; component splits'!D61</f>
        <v>0</v>
      </c>
      <c r="E4" s="7">
        <f>BCEU_consumoBTU!$D37*'BNE Fuel &amp; component splits'!E61</f>
        <v>0</v>
      </c>
      <c r="F4" s="7">
        <f>BCEU_consumoBTU!$D37*'BNE Fuel &amp; component splits'!F61</f>
        <v>0</v>
      </c>
      <c r="G4" s="7">
        <f>BCEU_consumoBTU!$D37*'BNE Fuel &amp; component splits'!G61</f>
        <v>0</v>
      </c>
    </row>
    <row r="5" spans="1:9" x14ac:dyDescent="0.2">
      <c r="A5" s="1" t="s">
        <v>6</v>
      </c>
      <c r="B5" s="7">
        <f>BCEU_consumoBTU!$D38*'BNE Fuel &amp; component splits'!B62</f>
        <v>0</v>
      </c>
      <c r="C5" s="7">
        <f>BCEU_consumoBTU!$D38*'BNE Fuel &amp; component splits'!C62</f>
        <v>0</v>
      </c>
      <c r="D5" s="7">
        <f>BCEU_consumoBTU!$D38*'BNE Fuel &amp; component splits'!D62</f>
        <v>0</v>
      </c>
      <c r="E5" s="7">
        <f>BCEU_consumoBTU!$D38*'BNE Fuel &amp; component splits'!E62</f>
        <v>0</v>
      </c>
      <c r="F5" s="7">
        <f>BCEU_consumoBTU!$D38*'BNE Fuel &amp; component splits'!F62</f>
        <v>0</v>
      </c>
      <c r="G5" s="7">
        <f>BCEU_consumoBTU!$D38*'BNE Fuel &amp; component splits'!G62</f>
        <v>0</v>
      </c>
    </row>
    <row r="6" spans="1:9" x14ac:dyDescent="0.2">
      <c r="A6" s="1" t="s">
        <v>7</v>
      </c>
      <c r="B6" s="7">
        <f>BCEU_consumoBTU!$D39*'BNE Fuel &amp; component splits'!B63</f>
        <v>0</v>
      </c>
      <c r="C6" s="7">
        <f>BCEU_consumoBTU!$D39*'BNE Fuel &amp; component splits'!C63</f>
        <v>0</v>
      </c>
      <c r="D6" s="7">
        <f>BCEU_consumoBTU!$D39*'BNE Fuel &amp; component splits'!D63</f>
        <v>0</v>
      </c>
      <c r="E6" s="7">
        <f>BCEU_consumoBTU!$D39*'BNE Fuel &amp; component splits'!E63</f>
        <v>0</v>
      </c>
      <c r="F6" s="7">
        <f>BCEU_consumoBTU!$D39*'BNE Fuel &amp; component splits'!F63</f>
        <v>0</v>
      </c>
      <c r="G6" s="7">
        <f>BCEU_consumoBTU!$D39*'BNE Fuel &amp; component splits'!G63</f>
        <v>0</v>
      </c>
    </row>
    <row r="7" spans="1:9" x14ac:dyDescent="0.2">
      <c r="A7" s="1" t="s">
        <v>11</v>
      </c>
      <c r="B7" s="7">
        <f>BCEU_consumoBTU!$D40*'BNE Fuel &amp; component splits'!B64</f>
        <v>0</v>
      </c>
      <c r="C7" s="7">
        <f>BCEU_consumoBTU!$D40*'BNE Fuel &amp; component splits'!C64</f>
        <v>0</v>
      </c>
      <c r="D7" s="7">
        <f>BCEU_consumoBTU!$D40*'BNE Fuel &amp; component splits'!D64</f>
        <v>0</v>
      </c>
      <c r="E7" s="7">
        <f>BCEU_consumoBTU!$D40*'BNE Fuel &amp; component splits'!E64</f>
        <v>0</v>
      </c>
      <c r="F7" s="7">
        <f>BCEU_consumoBTU!$D40*'BNE Fuel &amp; component splits'!F64</f>
        <v>0</v>
      </c>
      <c r="G7" s="7">
        <f>BCEU_consumoBTU!$D40*'BNE Fuel &amp; component splits'!G64</f>
        <v>0</v>
      </c>
    </row>
    <row r="8" spans="1:9" x14ac:dyDescent="0.2">
      <c r="A8" s="1" t="s">
        <v>14</v>
      </c>
      <c r="B8" s="7">
        <f>BCEU_consumoBTU!$D41*'BNE Fuel &amp; component splits'!B65</f>
        <v>0</v>
      </c>
      <c r="C8" s="7">
        <f>BCEU_consumoBTU!$D41*'BNE Fuel &amp; component splits'!C65</f>
        <v>0</v>
      </c>
      <c r="D8" s="7">
        <f>BCEU_consumoBTU!$D41*'BNE Fuel &amp; component splits'!D65</f>
        <v>0</v>
      </c>
      <c r="E8" s="7">
        <f>BCEU_consumoBTU!$D41*'BNE Fuel &amp; component splits'!E65</f>
        <v>0</v>
      </c>
      <c r="F8" s="7">
        <f>BCEU_consumoBTU!$D41*'BNE Fuel &amp; component splits'!F65</f>
        <v>0</v>
      </c>
      <c r="G8" s="7">
        <f>BCEU_consumoBTU!$D41*'BNE Fuel &amp; component splits'!G65</f>
        <v>0</v>
      </c>
    </row>
    <row r="9" spans="1:9" x14ac:dyDescent="0.2">
      <c r="A9" s="1" t="s">
        <v>15</v>
      </c>
      <c r="B9" s="7">
        <f>BCEU_consumoBTU!$D42*'BNE Fuel &amp; component splits'!B66</f>
        <v>0</v>
      </c>
      <c r="C9" s="7">
        <f>BCEU_consumoBTU!$D42*'BNE Fuel &amp; component splits'!C66</f>
        <v>0</v>
      </c>
      <c r="D9" s="7">
        <f>BCEU_consumoBTU!$D42*'BNE Fuel &amp; component splits'!D66</f>
        <v>0</v>
      </c>
      <c r="E9" s="7">
        <f>BCEU_consumoBTU!$D42*'BNE Fuel &amp; component splits'!E66</f>
        <v>0</v>
      </c>
      <c r="F9" s="7">
        <f>BCEU_consumoBTU!$D42*'BNE Fuel &amp; component splits'!F66</f>
        <v>0</v>
      </c>
      <c r="G9" s="7">
        <f>BCEU_consumoBTU!$D42*'BNE Fuel &amp; component splits'!G66</f>
        <v>0</v>
      </c>
    </row>
    <row r="10" spans="1:9" x14ac:dyDescent="0.2">
      <c r="A10" s="1" t="s">
        <v>16</v>
      </c>
      <c r="B10" s="7">
        <f>BCEU_consumoBTU!$D43*'BNE Fuel &amp; component splits'!B67</f>
        <v>58659453759070.898</v>
      </c>
      <c r="C10" s="7">
        <f>BCEU_consumoBTU!$D43*'BNE Fuel &amp; component splits'!C67</f>
        <v>0</v>
      </c>
      <c r="D10" s="7">
        <f>BCEU_consumoBTU!$D43*'BNE Fuel &amp; component splits'!D67</f>
        <v>0</v>
      </c>
      <c r="E10" s="7">
        <f>BCEU_consumoBTU!$D43*'BNE Fuel &amp; component splits'!E67</f>
        <v>0</v>
      </c>
      <c r="F10" s="7">
        <f>BCEU_consumoBTU!$D43*'BNE Fuel &amp; component splits'!F67</f>
        <v>0</v>
      </c>
      <c r="G10" s="7">
        <f>BCEU_consumoBTU!$D43*'BNE Fuel &amp; component splits'!G67</f>
        <v>0</v>
      </c>
    </row>
    <row r="11" spans="1:9" x14ac:dyDescent="0.2">
      <c r="A11" s="1" t="s">
        <v>17</v>
      </c>
      <c r="B11" s="7">
        <f>BCEU_consumoBTU!$D44*'BNE Fuel &amp; component splits'!B68</f>
        <v>0</v>
      </c>
      <c r="C11" s="7">
        <f>BCEU_consumoBTU!$D44*'BNE Fuel &amp; component splits'!C68</f>
        <v>0</v>
      </c>
      <c r="D11" s="7">
        <f>BCEU_consumoBTU!$D44*'BNE Fuel &amp; component splits'!D68</f>
        <v>0</v>
      </c>
      <c r="E11" s="7">
        <f>BCEU_consumoBTU!$D44*'BNE Fuel &amp; component splits'!E68</f>
        <v>0</v>
      </c>
      <c r="F11" s="7">
        <f>BCEU_consumoBTU!$D44*'BNE Fuel &amp; component splits'!F68</f>
        <v>0</v>
      </c>
      <c r="G11" s="7">
        <f>BCEU_consumoBTU!$D44*'BNE Fuel &amp; component splits'!G68</f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MEX Urban vs. Rural</vt:lpstr>
      <vt:lpstr>BCEU_consumoPJ</vt:lpstr>
      <vt:lpstr>BCEU_consumoBTU</vt:lpstr>
      <vt:lpstr>BNE Fuel &amp; component splits</vt:lpstr>
      <vt:lpstr>SYCEU-urban-residential</vt:lpstr>
      <vt:lpstr>SYCEU-rural-residential</vt:lpstr>
      <vt:lpstr>SYCEU-commercial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Fernando Olea</cp:lastModifiedBy>
  <dcterms:created xsi:type="dcterms:W3CDTF">2014-04-18T00:48:59Z</dcterms:created>
  <dcterms:modified xsi:type="dcterms:W3CDTF">2021-07-14T04:18:47Z</dcterms:modified>
</cp:coreProperties>
</file>