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mexico\InputData\trans\AVLRaPTC\"/>
    </mc:Choice>
  </mc:AlternateContent>
  <xr:revisionPtr revIDLastSave="0" documentId="8_{9D735F44-3E35-4BD2-B1C5-CEAE4862EF50}" xr6:coauthVersionLast="47" xr6:coauthVersionMax="47" xr10:uidLastSave="{00000000-0000-0000-0000-000000000000}"/>
  <bookViews>
    <workbookView xWindow="-28920" yWindow="-120" windowWidth="29040" windowHeight="17640" xr2:uid="{AF599D04-C13D-45D7-BEF0-770B4B16FC27}"/>
  </bookViews>
  <sheets>
    <sheet name="About" sheetId="1" r:id="rId1"/>
    <sheet name="Data" sheetId="3" r:id="rId2"/>
    <sheet name="AVLRaPTC" sheetId="2" r:id="rId3"/>
  </sheets>
  <externalReferences>
    <externalReference r:id="rId4"/>
  </externalReferenc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E35" i="3"/>
  <c r="E33" i="3"/>
  <c r="E32" i="3"/>
  <c r="E31" i="3"/>
  <c r="E30" i="3"/>
  <c r="E29" i="3"/>
  <c r="G29" i="3" s="1"/>
  <c r="I29" i="3" s="1"/>
  <c r="J29" i="3" s="1"/>
  <c r="C3" i="2" s="1"/>
  <c r="E26" i="3"/>
  <c r="E25" i="3"/>
  <c r="E24" i="3"/>
  <c r="E23" i="3"/>
  <c r="G22" i="3"/>
  <c r="I22" i="3" s="1"/>
  <c r="J22" i="3" s="1"/>
  <c r="C2" i="2" s="1"/>
  <c r="E22" i="3"/>
  <c r="E19" i="3"/>
  <c r="E18" i="3"/>
  <c r="E17" i="3"/>
  <c r="E16" i="3"/>
  <c r="G16" i="3" s="1"/>
  <c r="I16" i="3" s="1"/>
  <c r="J16" i="3" s="1"/>
  <c r="B7" i="2" s="1"/>
  <c r="E14" i="3"/>
  <c r="G12" i="3" s="1"/>
  <c r="I12" i="3" s="1"/>
  <c r="J12" i="3" s="1"/>
  <c r="B3" i="2" s="1"/>
  <c r="E13" i="3"/>
  <c r="E12" i="3"/>
  <c r="E9" i="3"/>
  <c r="E8" i="3"/>
  <c r="E7" i="3"/>
  <c r="E6" i="3"/>
  <c r="E5" i="3"/>
  <c r="I5" i="3" l="1"/>
  <c r="J5" i="3" s="1"/>
  <c r="B2" i="2" s="1"/>
</calcChain>
</file>

<file path=xl/sharedStrings.xml><?xml version="1.0" encoding="utf-8"?>
<sst xmlns="http://schemas.openxmlformats.org/spreadsheetml/2006/main" count="103" uniqueCount="58">
  <si>
    <t>Sources:</t>
  </si>
  <si>
    <t>Data</t>
  </si>
  <si>
    <t>Notes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</si>
  <si>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</si>
  <si>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</si>
  <si>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</si>
  <si>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</si>
  <si>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</si>
  <si>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</si>
  <si>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</si>
  <si>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</si>
  <si>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</si>
  <si>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</si>
  <si>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</si>
  <si>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</si>
  <si>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</si>
  <si>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</si>
  <si>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</si>
  <si>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</si>
  <si>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</si>
  <si>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</si>
  <si>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</si>
  <si>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</si>
  <si>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</si>
  <si>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</si>
  <si>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SEMOVI</t>
  </si>
  <si>
    <t>Department of Mobility of Mexico City</t>
  </si>
  <si>
    <t>Trámites y Servicios / Vehículos Particulares / Licencias y Permisos</t>
  </si>
  <si>
    <t>https://www.semovi.cdmx.gob.mx/tramites-y-servicios/vehiculos-particulares/automovil/licencias/licencia-expedicion-nueva</t>
  </si>
  <si>
    <t>2019 to 2012 USD</t>
  </si>
  <si>
    <t>USD/MXN consistent with model) 2019</t>
  </si>
  <si>
    <t>2022 MXN (current)</t>
  </si>
  <si>
    <t>2019 USD</t>
  </si>
  <si>
    <t>2012 USD</t>
  </si>
  <si>
    <t>Mexico city costs</t>
  </si>
  <si>
    <t>Passenger LDV</t>
  </si>
  <si>
    <t>2022 MXN</t>
  </si>
  <si>
    <t>Lifespan</t>
  </si>
  <si>
    <t>annualized property cost</t>
  </si>
  <si>
    <t>Licence</t>
  </si>
  <si>
    <t>every 3 years</t>
  </si>
  <si>
    <t>Plates</t>
  </si>
  <si>
    <t>once</t>
  </si>
  <si>
    <t>Cancel plates</t>
  </si>
  <si>
    <t>Registration (t.circulación)</t>
  </si>
  <si>
    <t>every 5 years</t>
  </si>
  <si>
    <t>Auto tax (tenencia y refrendo)</t>
  </si>
  <si>
    <t>every year</t>
  </si>
  <si>
    <t>Emissions verification</t>
  </si>
  <si>
    <t>twice a year</t>
  </si>
  <si>
    <t>Passenger HDV</t>
  </si>
  <si>
    <t>Revista</t>
  </si>
  <si>
    <t>Registration</t>
  </si>
  <si>
    <t>Motorcycles</t>
  </si>
  <si>
    <t>Cargo LDV</t>
  </si>
  <si>
    <t>Cargo HDV</t>
  </si>
  <si>
    <t>Concession sign-in</t>
  </si>
  <si>
    <t>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</si>
</sst>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0" borderId="0" xfId="0" applyFill="1"/>
    <xf numFmtId="0" fontId="1" fillId="2" borderId="0" xfId="1" applyFont="1" applyFill="1"/>
    <xf numFmtId="0" fontId="3" fillId="0" borderId="0" xfId="1"/>
    <xf numFmtId="0" fontId="3" fillId="0" borderId="0" xfId="1" applyAlignment="1">
      <alignment horizontal="left"/>
    </xf>
    <xf numFmtId="0" fontId="2" fillId="0" borderId="0" xfId="2"/>
    <xf numFmtId="0" fontId="1" fillId="0" borderId="0" xfId="1" applyFont="1"/>
    <xf numFmtId="0" fontId="3" fillId="4" borderId="0" xfId="1" applyFill="1"/>
    <xf numFmtId="6" fontId="3" fillId="3" borderId="0" xfId="1" applyNumberFormat="1" applyFill="1"/>
    <xf numFmtId="2" fontId="3" fillId="0" borderId="0" xfId="1" applyNumberFormat="1"/>
  </cellXfs>
  <cellStyles count="3">
    <cellStyle name="Hyperlink 2" xfId="2" xr:uid="{37154EAF-EEE9-432C-9132-761A10D61FAB}"/>
    <cellStyle name="Normal" xfId="0" builtinId="0"/>
    <cellStyle name="Normal 2" xfId="1" xr:uid="{C94E0D64-0F7B-422D-86FA-DE237AA37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AppData/Local/Microsoft/Windows/INetCache/Content.Outlook/LBTDDC4D/20220323_DATA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LRaPTC"/>
      <sheetName val="AVPC"/>
      <sheetName val="FpUCD"/>
      <sheetName val="AVIC"/>
    </sheetNames>
    <sheetDataSet>
      <sheetData sheetId="0">
        <row r="66">
          <cell r="A66">
            <v>0.89800000000000002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G28"/>
  <sheetViews>
    <sheetView tabSelected="1" workbookViewId="0">
      <selection activeCell="G15" sqref="G15"/>
    </sheetView>
  </sheetViews>
  <sheetFormatPr defaultRowHeight="15" x14ac:dyDescent="0.25"/>
  <cols>
    <col min="2" max="2" width="61.42578125" customWidth="1"/>
  </cols>
  <sheetData>
    <row r="1" spans="1:7" x14ac:dyDescent="0.25">
      <c r="A1" s="1" t="s">
        <v>24</v>
      </c>
    </row>
    <row r="3" spans="1:7" x14ac:dyDescent="0.25">
      <c r="A3" s="1" t="s">
        <v>0</v>
      </c>
      <c r="B3" s="6" t="s">
        <v>1</v>
      </c>
      <c r="C3" s="5"/>
      <c r="D3" s="5"/>
      <c r="E3" s="5"/>
      <c r="F3" s="5"/>
      <c r="G3" s="5"/>
    </row>
    <row r="4" spans="1:7" x14ac:dyDescent="0.25">
      <c r="B4" s="7" t="s">
        <v>25</v>
      </c>
      <c r="C4" s="5"/>
      <c r="D4" s="5"/>
      <c r="E4" s="5"/>
      <c r="F4" s="5"/>
      <c r="G4" s="5"/>
    </row>
    <row r="5" spans="1:7" x14ac:dyDescent="0.25">
      <c r="B5" s="8" t="s">
        <v>26</v>
      </c>
      <c r="C5" s="5"/>
      <c r="D5" s="5"/>
      <c r="E5" s="5"/>
      <c r="F5" s="5"/>
      <c r="G5" s="5"/>
    </row>
    <row r="6" spans="1:7" x14ac:dyDescent="0.25">
      <c r="B6" s="7" t="s">
        <v>27</v>
      </c>
      <c r="C6" s="5"/>
      <c r="D6" s="5"/>
      <c r="E6" s="5"/>
      <c r="F6" s="5"/>
      <c r="G6" s="5"/>
    </row>
    <row r="7" spans="1:7" x14ac:dyDescent="0.25">
      <c r="B7" s="9" t="s">
        <v>28</v>
      </c>
      <c r="C7" s="5"/>
      <c r="D7" s="5"/>
      <c r="E7" s="5"/>
      <c r="F7" s="5"/>
      <c r="G7" s="5"/>
    </row>
    <row r="8" spans="1:7" x14ac:dyDescent="0.25">
      <c r="B8" s="5"/>
      <c r="C8" s="5"/>
      <c r="D8" s="5"/>
      <c r="E8" s="5"/>
      <c r="F8" s="5"/>
      <c r="G8" s="5"/>
    </row>
    <row r="9" spans="1:7" x14ac:dyDescent="0.25">
      <c r="A9" s="1" t="s">
        <v>2</v>
      </c>
    </row>
    <row r="10" spans="1:7" x14ac:dyDescent="0.25">
      <c r="A10" s="7" t="s">
        <v>3</v>
      </c>
      <c r="B10" s="7"/>
    </row>
    <row r="11" spans="1:7" x14ac:dyDescent="0.25">
      <c r="A11" s="7" t="s">
        <v>4</v>
      </c>
      <c r="B11" s="7"/>
    </row>
    <row r="12" spans="1:7" x14ac:dyDescent="0.25">
      <c r="A12" s="7" t="s">
        <v>5</v>
      </c>
      <c r="B12" s="7"/>
    </row>
    <row r="13" spans="1:7" x14ac:dyDescent="0.25">
      <c r="A13" s="7" t="s">
        <v>6</v>
      </c>
      <c r="B13" s="7"/>
    </row>
    <row r="14" spans="1:7" x14ac:dyDescent="0.25">
      <c r="A14" s="7" t="s">
        <v>7</v>
      </c>
      <c r="B14" s="7"/>
    </row>
    <row r="15" spans="1:7" x14ac:dyDescent="0.25">
      <c r="A15" s="7"/>
      <c r="B15" s="7"/>
    </row>
    <row r="16" spans="1:7" x14ac:dyDescent="0.25">
      <c r="A16" s="7" t="s">
        <v>8</v>
      </c>
      <c r="B16" s="7"/>
    </row>
    <row r="17" spans="1:2" x14ac:dyDescent="0.25">
      <c r="A17" s="7" t="s">
        <v>9</v>
      </c>
      <c r="B17" s="7"/>
    </row>
    <row r="18" spans="1:2" x14ac:dyDescent="0.25">
      <c r="A18" s="7"/>
      <c r="B18" s="7"/>
    </row>
    <row r="19" spans="1:2" x14ac:dyDescent="0.25">
      <c r="A19" s="7" t="s">
        <v>20</v>
      </c>
      <c r="B19" s="7"/>
    </row>
    <row r="20" spans="1:2" x14ac:dyDescent="0.25">
      <c r="A20" s="10" t="s">
        <v>21</v>
      </c>
      <c r="B20" s="10" t="s">
        <v>22</v>
      </c>
    </row>
    <row r="21" spans="1:2" x14ac:dyDescent="0.25">
      <c r="A21" s="11">
        <v>0.5</v>
      </c>
      <c r="B21" s="7" t="s">
        <v>19</v>
      </c>
    </row>
    <row r="22" spans="1:2" x14ac:dyDescent="0.25">
      <c r="A22" s="11">
        <v>2</v>
      </c>
      <c r="B22" s="7" t="s">
        <v>15</v>
      </c>
    </row>
    <row r="23" spans="1:2" x14ac:dyDescent="0.25">
      <c r="A23" s="11">
        <v>1</v>
      </c>
      <c r="B23" s="7" t="s">
        <v>23</v>
      </c>
    </row>
    <row r="24" spans="1:2" x14ac:dyDescent="0.25">
      <c r="A24" s="7"/>
      <c r="B24" s="7"/>
    </row>
    <row r="25" spans="1:2" x14ac:dyDescent="0.25">
      <c r="A25" s="10" t="s">
        <v>10</v>
      </c>
      <c r="B25" s="7"/>
    </row>
    <row r="26" spans="1:2" x14ac:dyDescent="0.25">
      <c r="A26" s="7"/>
      <c r="B26" s="7"/>
    </row>
    <row r="27" spans="1:2" x14ac:dyDescent="0.25">
      <c r="A27" s="7">
        <v>0.89800000000000002</v>
      </c>
      <c r="B27" s="7" t="s">
        <v>29</v>
      </c>
    </row>
    <row r="28" spans="1:2" x14ac:dyDescent="0.25">
      <c r="A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54AB-A372-4BD4-83AD-1469047EB819}">
  <dimension ref="A1:J35"/>
  <sheetViews>
    <sheetView workbookViewId="0">
      <selection activeCell="B42" sqref="B42"/>
    </sheetView>
  </sheetViews>
  <sheetFormatPr defaultRowHeight="15" x14ac:dyDescent="0.25"/>
  <sheetData>
    <row r="1" spans="1:10" x14ac:dyDescent="0.25">
      <c r="A1" s="7"/>
      <c r="B1" s="9"/>
      <c r="C1" s="7"/>
      <c r="D1" s="7"/>
      <c r="E1" s="7"/>
      <c r="F1" s="7"/>
      <c r="G1" s="7"/>
      <c r="H1" s="7"/>
      <c r="I1" s="7" t="s">
        <v>30</v>
      </c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12">
        <v>18</v>
      </c>
      <c r="J2" s="7"/>
    </row>
    <row r="3" spans="1:10" x14ac:dyDescent="0.25">
      <c r="A3" s="10"/>
      <c r="B3" s="7"/>
      <c r="C3" s="7"/>
      <c r="D3" s="7"/>
      <c r="E3" s="7"/>
      <c r="F3" s="7"/>
      <c r="G3" s="10" t="s">
        <v>31</v>
      </c>
      <c r="H3" s="7"/>
      <c r="I3" s="10" t="s">
        <v>32</v>
      </c>
      <c r="J3" s="10" t="s">
        <v>33</v>
      </c>
    </row>
    <row r="4" spans="1:10" x14ac:dyDescent="0.25">
      <c r="A4" s="7" t="s">
        <v>34</v>
      </c>
      <c r="B4" s="10" t="s">
        <v>35</v>
      </c>
      <c r="C4" s="7" t="s">
        <v>36</v>
      </c>
      <c r="D4" s="7"/>
      <c r="E4" s="7"/>
      <c r="F4" s="7" t="s">
        <v>37</v>
      </c>
      <c r="G4" s="7" t="s">
        <v>38</v>
      </c>
      <c r="H4" s="7"/>
      <c r="I4" s="7"/>
      <c r="J4" s="7"/>
    </row>
    <row r="5" spans="1:10" x14ac:dyDescent="0.25">
      <c r="A5" s="7"/>
      <c r="B5" s="7" t="s">
        <v>39</v>
      </c>
      <c r="C5" s="12">
        <v>945</v>
      </c>
      <c r="D5" s="7" t="s">
        <v>40</v>
      </c>
      <c r="E5" s="13">
        <f>1/3</f>
        <v>0.33333333333333331</v>
      </c>
      <c r="F5" s="7">
        <v>15</v>
      </c>
      <c r="G5" s="7">
        <f>SUMPRODUCT(C5:C10,E5:E10)</f>
        <v>2356.4666666666667</v>
      </c>
      <c r="H5" s="7"/>
      <c r="I5" s="7">
        <f>G5/$I$2</f>
        <v>130.9148148148148</v>
      </c>
      <c r="J5" s="7">
        <f>I5*[1]AVLRaPTC!$A$66</f>
        <v>117.56150370370369</v>
      </c>
    </row>
    <row r="6" spans="1:10" x14ac:dyDescent="0.25">
      <c r="A6" s="7"/>
      <c r="B6" s="7" t="s">
        <v>41</v>
      </c>
      <c r="C6" s="12">
        <v>800</v>
      </c>
      <c r="D6" s="7" t="s">
        <v>42</v>
      </c>
      <c r="E6" s="13">
        <f>1/F5</f>
        <v>6.6666666666666666E-2</v>
      </c>
      <c r="F6" s="7"/>
      <c r="G6" s="7"/>
      <c r="H6" s="7"/>
      <c r="I6" s="7"/>
      <c r="J6" s="7"/>
    </row>
    <row r="7" spans="1:10" x14ac:dyDescent="0.25">
      <c r="A7" s="7"/>
      <c r="B7" s="7" t="s">
        <v>43</v>
      </c>
      <c r="C7" s="12">
        <v>488</v>
      </c>
      <c r="D7" s="7" t="s">
        <v>42</v>
      </c>
      <c r="E7" s="13">
        <f>1/F5</f>
        <v>6.6666666666666666E-2</v>
      </c>
      <c r="F7" s="7"/>
      <c r="G7" s="7"/>
      <c r="H7" s="7"/>
      <c r="I7" s="7"/>
      <c r="J7" s="7"/>
    </row>
    <row r="8" spans="1:10" x14ac:dyDescent="0.25">
      <c r="A8" s="7"/>
      <c r="B8" s="7" t="s">
        <v>44</v>
      </c>
      <c r="C8" s="12">
        <v>358</v>
      </c>
      <c r="D8" s="7" t="s">
        <v>45</v>
      </c>
      <c r="E8" s="13">
        <f>1/5</f>
        <v>0.2</v>
      </c>
      <c r="F8" s="7"/>
      <c r="G8" s="7"/>
      <c r="H8" s="7"/>
      <c r="I8" s="7"/>
      <c r="J8" s="7"/>
    </row>
    <row r="9" spans="1:10" x14ac:dyDescent="0.25">
      <c r="A9" s="7"/>
      <c r="B9" s="7" t="s">
        <v>46</v>
      </c>
      <c r="C9" s="12">
        <v>628</v>
      </c>
      <c r="D9" s="7" t="s">
        <v>47</v>
      </c>
      <c r="E9" s="13">
        <f>1</f>
        <v>1</v>
      </c>
      <c r="F9" s="7"/>
      <c r="G9" s="7"/>
      <c r="H9" s="7"/>
      <c r="I9" s="7"/>
      <c r="J9" s="7"/>
    </row>
    <row r="10" spans="1:10" x14ac:dyDescent="0.25">
      <c r="A10" s="7"/>
      <c r="B10" s="7" t="s">
        <v>48</v>
      </c>
      <c r="C10" s="12">
        <v>628</v>
      </c>
      <c r="D10" s="7" t="s">
        <v>49</v>
      </c>
      <c r="E10" s="13">
        <v>2</v>
      </c>
      <c r="F10" s="7"/>
      <c r="G10" s="7"/>
      <c r="H10" s="7"/>
      <c r="I10" s="7"/>
      <c r="J10" s="7"/>
    </row>
    <row r="11" spans="1:10" x14ac:dyDescent="0.25">
      <c r="A11" s="7"/>
      <c r="B11" s="10" t="s">
        <v>50</v>
      </c>
      <c r="C11" s="7"/>
      <c r="D11" s="7"/>
      <c r="E11" s="7"/>
      <c r="F11" s="7" t="s">
        <v>37</v>
      </c>
      <c r="G11" s="7" t="s">
        <v>38</v>
      </c>
      <c r="H11" s="7"/>
      <c r="I11" s="7"/>
      <c r="J11" s="7"/>
    </row>
    <row r="12" spans="1:10" x14ac:dyDescent="0.25">
      <c r="A12" s="7"/>
      <c r="B12" s="7" t="s">
        <v>39</v>
      </c>
      <c r="C12" s="12">
        <v>2553</v>
      </c>
      <c r="D12" s="7" t="s">
        <v>40</v>
      </c>
      <c r="E12" s="13">
        <f>1/3</f>
        <v>0.33333333333333331</v>
      </c>
      <c r="F12" s="7">
        <v>20</v>
      </c>
      <c r="G12" s="7">
        <f>SUMPRODUCT(C12:C14,E12:E14)</f>
        <v>1247.4000000000001</v>
      </c>
      <c r="H12" s="7"/>
      <c r="I12" s="7">
        <f>G12/$I$2</f>
        <v>69.300000000000011</v>
      </c>
      <c r="J12" s="7">
        <f>I12*[1]AVLRaPTC!$A$66</f>
        <v>62.231400000000015</v>
      </c>
    </row>
    <row r="13" spans="1:10" x14ac:dyDescent="0.25">
      <c r="A13" s="7"/>
      <c r="B13" s="7" t="s">
        <v>51</v>
      </c>
      <c r="C13" s="12">
        <v>822</v>
      </c>
      <c r="D13" s="7" t="s">
        <v>47</v>
      </c>
      <c r="E13" s="13">
        <f>1/5</f>
        <v>0.2</v>
      </c>
      <c r="F13" s="7"/>
      <c r="G13" s="7"/>
      <c r="H13" s="7"/>
      <c r="I13" s="7"/>
      <c r="J13" s="7"/>
    </row>
    <row r="14" spans="1:10" x14ac:dyDescent="0.25">
      <c r="A14" s="7"/>
      <c r="B14" s="7" t="s">
        <v>52</v>
      </c>
      <c r="C14" s="12">
        <v>232</v>
      </c>
      <c r="D14" s="7" t="s">
        <v>45</v>
      </c>
      <c r="E14" s="13">
        <f>1</f>
        <v>1</v>
      </c>
      <c r="F14" s="7"/>
      <c r="G14" s="7"/>
      <c r="H14" s="7"/>
      <c r="I14" s="7"/>
      <c r="J14" s="7"/>
    </row>
    <row r="15" spans="1:10" x14ac:dyDescent="0.25">
      <c r="A15" s="7"/>
      <c r="B15" s="10" t="s">
        <v>53</v>
      </c>
      <c r="C15" s="7"/>
      <c r="D15" s="7"/>
      <c r="E15" s="7"/>
      <c r="F15" s="7" t="s">
        <v>37</v>
      </c>
      <c r="G15" s="7" t="s">
        <v>38</v>
      </c>
      <c r="H15" s="7"/>
      <c r="I15" s="7"/>
      <c r="J15" s="7"/>
    </row>
    <row r="16" spans="1:10" x14ac:dyDescent="0.25">
      <c r="A16" s="7"/>
      <c r="B16" s="7" t="s">
        <v>39</v>
      </c>
      <c r="C16" s="12">
        <v>473</v>
      </c>
      <c r="D16" s="7" t="s">
        <v>40</v>
      </c>
      <c r="E16" s="13">
        <f>1/3</f>
        <v>0.33333333333333331</v>
      </c>
      <c r="F16" s="7">
        <v>15</v>
      </c>
      <c r="G16" s="7">
        <f>SUMPRODUCT(C16:C19,E16:E19)</f>
        <v>270.26666666666665</v>
      </c>
      <c r="H16" s="7"/>
      <c r="I16" s="7">
        <f>G16/$I$2</f>
        <v>15.014814814814814</v>
      </c>
      <c r="J16" s="7">
        <f>I16*[1]AVLRaPTC!$A$66</f>
        <v>13.483303703703703</v>
      </c>
    </row>
    <row r="17" spans="1:10" x14ac:dyDescent="0.25">
      <c r="A17" s="7"/>
      <c r="B17" s="7" t="s">
        <v>41</v>
      </c>
      <c r="C17" s="12">
        <v>586</v>
      </c>
      <c r="D17" s="7" t="s">
        <v>42</v>
      </c>
      <c r="E17" s="13">
        <f>1/F16</f>
        <v>6.6666666666666666E-2</v>
      </c>
      <c r="F17" s="7"/>
      <c r="G17" s="7"/>
      <c r="H17" s="7"/>
      <c r="I17" s="7"/>
      <c r="J17" s="7"/>
    </row>
    <row r="18" spans="1:10" x14ac:dyDescent="0.25">
      <c r="A18" s="7"/>
      <c r="B18" s="7" t="s">
        <v>43</v>
      </c>
      <c r="C18" s="12">
        <v>401</v>
      </c>
      <c r="D18" s="7"/>
      <c r="E18" s="13">
        <f>1/F16</f>
        <v>6.6666666666666666E-2</v>
      </c>
      <c r="F18" s="7"/>
      <c r="G18" s="7"/>
      <c r="H18" s="7"/>
      <c r="I18" s="7"/>
      <c r="J18" s="7"/>
    </row>
    <row r="19" spans="1:10" x14ac:dyDescent="0.25">
      <c r="A19" s="7"/>
      <c r="B19" s="7" t="s">
        <v>52</v>
      </c>
      <c r="C19" s="12">
        <v>234</v>
      </c>
      <c r="D19" s="7" t="s">
        <v>45</v>
      </c>
      <c r="E19" s="13">
        <f>1/5</f>
        <v>0.2</v>
      </c>
      <c r="F19" s="7"/>
      <c r="G19" s="7"/>
      <c r="H19" s="7"/>
      <c r="I19" s="7"/>
      <c r="J19" s="7"/>
    </row>
    <row r="20" spans="1:10" x14ac:dyDescent="0.25">
      <c r="A20" s="7"/>
      <c r="B20" s="7"/>
      <c r="D20" s="7"/>
      <c r="E20" s="13"/>
      <c r="F20" s="7"/>
      <c r="G20" s="7"/>
      <c r="H20" s="7"/>
      <c r="I20" s="7"/>
      <c r="J20" s="7"/>
    </row>
    <row r="21" spans="1:10" x14ac:dyDescent="0.25">
      <c r="A21" s="7" t="s">
        <v>34</v>
      </c>
      <c r="B21" s="10" t="s">
        <v>54</v>
      </c>
      <c r="C21" s="7"/>
      <c r="D21" s="7"/>
      <c r="E21" s="7"/>
      <c r="F21" s="7" t="s">
        <v>37</v>
      </c>
      <c r="G21" s="7" t="s">
        <v>38</v>
      </c>
      <c r="H21" s="7"/>
      <c r="I21" s="7"/>
      <c r="J21" s="7"/>
    </row>
    <row r="22" spans="1:10" x14ac:dyDescent="0.25">
      <c r="A22" s="7"/>
      <c r="B22" s="7" t="s">
        <v>39</v>
      </c>
      <c r="C22" s="12">
        <v>945</v>
      </c>
      <c r="D22" s="7" t="s">
        <v>40</v>
      </c>
      <c r="E22" s="13">
        <f>1/3</f>
        <v>0.33333333333333331</v>
      </c>
      <c r="F22" s="7">
        <v>10</v>
      </c>
      <c r="G22" s="7">
        <f>SUMPRODUCT(C22:C27,E22:E27)</f>
        <v>2399.4</v>
      </c>
      <c r="H22" s="7"/>
      <c r="I22" s="7">
        <f>G22/$I$2</f>
        <v>133.30000000000001</v>
      </c>
      <c r="J22" s="7">
        <f>I22*[1]AVLRaPTC!$A$66</f>
        <v>119.70340000000002</v>
      </c>
    </row>
    <row r="23" spans="1:10" x14ac:dyDescent="0.25">
      <c r="A23" s="7"/>
      <c r="B23" s="7" t="s">
        <v>41</v>
      </c>
      <c r="C23" s="12">
        <v>800</v>
      </c>
      <c r="D23" s="7" t="s">
        <v>42</v>
      </c>
      <c r="E23" s="13">
        <f>1/F22</f>
        <v>0.1</v>
      </c>
      <c r="F23" s="7"/>
      <c r="G23" s="7"/>
      <c r="H23" s="7"/>
      <c r="I23" s="7"/>
      <c r="J23" s="7"/>
    </row>
    <row r="24" spans="1:10" x14ac:dyDescent="0.25">
      <c r="A24" s="7"/>
      <c r="B24" s="7" t="s">
        <v>43</v>
      </c>
      <c r="C24" s="12">
        <v>488</v>
      </c>
      <c r="D24" s="7" t="s">
        <v>42</v>
      </c>
      <c r="E24" s="13">
        <f>1/F22</f>
        <v>0.1</v>
      </c>
      <c r="F24" s="7"/>
      <c r="G24" s="7"/>
      <c r="H24" s="7"/>
      <c r="I24" s="7"/>
      <c r="J24" s="7"/>
    </row>
    <row r="25" spans="1:10" x14ac:dyDescent="0.25">
      <c r="A25" s="7"/>
      <c r="B25" s="7" t="s">
        <v>44</v>
      </c>
      <c r="C25" s="12">
        <v>358</v>
      </c>
      <c r="D25" s="7" t="s">
        <v>45</v>
      </c>
      <c r="E25" s="13">
        <f>1/5</f>
        <v>0.2</v>
      </c>
      <c r="F25" s="7"/>
      <c r="G25" s="7"/>
      <c r="H25" s="7"/>
      <c r="I25" s="7"/>
      <c r="J25" s="7"/>
    </row>
    <row r="26" spans="1:10" x14ac:dyDescent="0.25">
      <c r="A26" s="7"/>
      <c r="B26" s="7" t="s">
        <v>46</v>
      </c>
      <c r="C26" s="12">
        <v>628</v>
      </c>
      <c r="D26" s="7" t="s">
        <v>47</v>
      </c>
      <c r="E26" s="13">
        <f>1</f>
        <v>1</v>
      </c>
      <c r="F26" s="7"/>
      <c r="G26" s="7"/>
      <c r="H26" s="7"/>
      <c r="I26" s="7"/>
      <c r="J26" s="7"/>
    </row>
    <row r="27" spans="1:10" x14ac:dyDescent="0.25">
      <c r="A27" s="7"/>
      <c r="B27" s="7" t="s">
        <v>48</v>
      </c>
      <c r="C27" s="12">
        <v>628</v>
      </c>
      <c r="D27" s="7" t="s">
        <v>49</v>
      </c>
      <c r="E27" s="13">
        <v>2</v>
      </c>
      <c r="F27" s="7"/>
      <c r="G27" s="7"/>
      <c r="H27" s="7"/>
      <c r="I27" s="7"/>
      <c r="J27" s="7"/>
    </row>
    <row r="28" spans="1:10" x14ac:dyDescent="0.25">
      <c r="A28" s="7"/>
      <c r="B28" s="10" t="s">
        <v>55</v>
      </c>
      <c r="C28" s="7"/>
      <c r="D28" s="7"/>
      <c r="E28" s="7"/>
      <c r="F28" s="7" t="s">
        <v>37</v>
      </c>
      <c r="G28" s="7" t="s">
        <v>38</v>
      </c>
      <c r="H28" s="7"/>
      <c r="I28" s="7"/>
      <c r="J28" s="7"/>
    </row>
    <row r="29" spans="1:10" x14ac:dyDescent="0.25">
      <c r="A29" s="7"/>
      <c r="B29" s="7" t="s">
        <v>39</v>
      </c>
      <c r="C29" s="12">
        <v>2553</v>
      </c>
      <c r="D29" s="7" t="s">
        <v>40</v>
      </c>
      <c r="E29" s="13">
        <f>1/3</f>
        <v>0.33333333333333331</v>
      </c>
      <c r="F29" s="7">
        <v>20</v>
      </c>
      <c r="G29" s="7">
        <f>SUMPRODUCT(C29:C35,E29:E35)</f>
        <v>26393.7</v>
      </c>
      <c r="H29" s="7"/>
      <c r="I29" s="7">
        <f>G29/$I$2</f>
        <v>1466.3166666666666</v>
      </c>
      <c r="J29" s="7">
        <f>I29*[1]AVLRaPTC!$A$66</f>
        <v>1316.7523666666666</v>
      </c>
    </row>
    <row r="30" spans="1:10" x14ac:dyDescent="0.25">
      <c r="A30" s="7"/>
      <c r="B30" s="7" t="s">
        <v>41</v>
      </c>
      <c r="C30" s="12"/>
      <c r="D30" s="7"/>
      <c r="E30" s="13">
        <f>1/F29</f>
        <v>0.05</v>
      </c>
      <c r="F30" s="7"/>
      <c r="G30" s="7"/>
      <c r="H30" s="7"/>
      <c r="I30" s="7"/>
      <c r="J30" s="7"/>
    </row>
    <row r="31" spans="1:10" x14ac:dyDescent="0.25">
      <c r="A31" s="7"/>
      <c r="B31" s="7" t="s">
        <v>43</v>
      </c>
      <c r="C31" s="12">
        <v>590</v>
      </c>
      <c r="D31" s="7"/>
      <c r="E31" s="13">
        <f>1/F29</f>
        <v>0.05</v>
      </c>
      <c r="F31" s="7"/>
      <c r="G31" s="7"/>
      <c r="H31" s="7"/>
      <c r="I31" s="7"/>
      <c r="J31" s="7"/>
    </row>
    <row r="32" spans="1:10" x14ac:dyDescent="0.25">
      <c r="A32" s="7"/>
      <c r="B32" s="7" t="s">
        <v>51</v>
      </c>
      <c r="C32" s="12">
        <v>1246</v>
      </c>
      <c r="D32" s="7" t="s">
        <v>47</v>
      </c>
      <c r="E32" s="13">
        <f>1/5</f>
        <v>0.2</v>
      </c>
      <c r="F32" s="7"/>
      <c r="G32" s="7"/>
      <c r="H32" s="7"/>
      <c r="I32" s="7"/>
      <c r="J32" s="7"/>
    </row>
    <row r="33" spans="1:10" x14ac:dyDescent="0.25">
      <c r="A33" s="7"/>
      <c r="B33" s="7" t="s">
        <v>44</v>
      </c>
      <c r="C33" s="12">
        <v>232</v>
      </c>
      <c r="D33" s="7" t="s">
        <v>45</v>
      </c>
      <c r="E33" s="13">
        <f>1</f>
        <v>1</v>
      </c>
      <c r="F33" s="7"/>
      <c r="G33" s="7"/>
      <c r="H33" s="7"/>
      <c r="I33" s="7"/>
      <c r="J33" s="7"/>
    </row>
    <row r="34" spans="1:10" x14ac:dyDescent="0.25">
      <c r="A34" s="7"/>
      <c r="B34" s="7" t="s">
        <v>56</v>
      </c>
      <c r="C34" s="12">
        <v>1586</v>
      </c>
      <c r="D34" s="7" t="s">
        <v>42</v>
      </c>
      <c r="E34" s="13">
        <v>2</v>
      </c>
      <c r="F34" s="7"/>
      <c r="G34" s="7"/>
      <c r="H34" s="7"/>
      <c r="I34" s="7"/>
      <c r="J34" s="7"/>
    </row>
    <row r="35" spans="1:10" x14ac:dyDescent="0.25">
      <c r="A35" s="7"/>
      <c r="B35" s="7" t="s">
        <v>57</v>
      </c>
      <c r="C35" s="12">
        <v>21860</v>
      </c>
      <c r="D35" s="7" t="s">
        <v>47</v>
      </c>
      <c r="E35" s="7">
        <f>1/1</f>
        <v>1</v>
      </c>
      <c r="F35" s="7"/>
      <c r="G35" s="7"/>
      <c r="H35" s="7"/>
      <c r="I35" s="7"/>
      <c r="J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2" max="3" width="12.28515625" customWidth="1"/>
  </cols>
  <sheetData>
    <row r="1" spans="1:3" x14ac:dyDescent="0.25">
      <c r="A1" s="2" t="s">
        <v>11</v>
      </c>
      <c r="B1" s="3" t="s">
        <v>12</v>
      </c>
      <c r="C1" s="3" t="s">
        <v>13</v>
      </c>
    </row>
    <row r="2" spans="1:3" x14ac:dyDescent="0.25">
      <c r="A2" s="1" t="s">
        <v>14</v>
      </c>
      <c r="B2" s="4">
        <f>Data!J5</f>
        <v>117.56150370370369</v>
      </c>
      <c r="C2" s="4">
        <f>Data!J22</f>
        <v>119.70340000000002</v>
      </c>
    </row>
    <row r="3" spans="1:3" x14ac:dyDescent="0.25">
      <c r="A3" s="1" t="s">
        <v>15</v>
      </c>
      <c r="B3" s="4">
        <f>Data!J12</f>
        <v>62.231400000000015</v>
      </c>
      <c r="C3" s="4">
        <f>Data!J29</f>
        <v>1316.7523666666666</v>
      </c>
    </row>
    <row r="4" spans="1:3" x14ac:dyDescent="0.25">
      <c r="A4" s="1" t="s">
        <v>16</v>
      </c>
      <c r="B4">
        <v>0</v>
      </c>
      <c r="C4">
        <v>0</v>
      </c>
    </row>
    <row r="5" spans="1:3" x14ac:dyDescent="0.25">
      <c r="A5" s="1" t="s">
        <v>17</v>
      </c>
      <c r="B5">
        <v>0</v>
      </c>
      <c r="C5">
        <v>0</v>
      </c>
    </row>
    <row r="6" spans="1:3" x14ac:dyDescent="0.25">
      <c r="A6" s="1" t="s">
        <v>18</v>
      </c>
      <c r="B6">
        <v>0</v>
      </c>
      <c r="C6">
        <v>0</v>
      </c>
    </row>
    <row r="7" spans="1:3" x14ac:dyDescent="0.25">
      <c r="A7" s="1" t="s">
        <v>19</v>
      </c>
      <c r="B7" s="4">
        <f>Data!J16</f>
        <v>13.483303703703703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2021-12-15T23:27:55Z</dcterms:created>
  <dcterms:modified xsi:type="dcterms:W3CDTF">2022-03-29T22:13:48Z</dcterms:modified>
</cp:coreProperties>
</file>