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trans\SYVbT\"/>
    </mc:Choice>
  </mc:AlternateContent>
  <xr:revisionPtr revIDLastSave="0" documentId="13_ncr:1_{BF67BB43-7868-42EA-92BA-F47C9CCA543F}" xr6:coauthVersionLast="47" xr6:coauthVersionMax="47" xr10:uidLastSave="{00000000-0000-0000-0000-000000000000}"/>
  <bookViews>
    <workbookView xWindow="-90" yWindow="-90" windowWidth="19380" windowHeight="10260" firstSheet="1" activeTab="1" xr2:uid="{00000000-000D-0000-FFFF-FFFF00000000}"/>
  </bookViews>
  <sheets>
    <sheet name="About" sheetId="1" r:id="rId1"/>
    <sheet name="RoadTransport" sheetId="32" r:id="rId2"/>
    <sheet name="Mexico AirFleet" sheetId="21" r:id="rId3"/>
    <sheet name="AirFleet" sheetId="31" r:id="rId4"/>
    <sheet name="Rail" sheetId="17" r:id="rId5"/>
    <sheet name="Rail Pssgr" sheetId="20" r:id="rId6"/>
    <sheet name="Ships" sheetId="18" r:id="rId7"/>
    <sheet name="SYVbT-passenger" sheetId="2" r:id="rId8"/>
    <sheet name="SYVbT-freight" sheetId="4" r:id="rId9"/>
  </sheets>
  <externalReferences>
    <externalReference r:id="rId10"/>
  </externalReferences>
  <definedNames>
    <definedName name="__10__123Graph_LBL_BGRAFICO_2" hidden="1">#REF!</definedName>
    <definedName name="__11__123Graph_XGRAFICO_1" hidden="1">#REF!</definedName>
    <definedName name="__12__123Graph_XGRAFICO_2" hidden="1">#REF!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B" hidden="1">#REF!</definedName>
    <definedName name="__123Graph_X" hidden="1">#REF!</definedName>
    <definedName name="__3__123Graph_AGRAFICO_1" hidden="1">#REF!</definedName>
    <definedName name="__4__123Graph_AGRAFICO_2" hidden="1">#REF!</definedName>
    <definedName name="__5__123Graph_BGRAFICO_1" hidden="1">#REF!</definedName>
    <definedName name="__6__123Graph_BGRAFICO_2" hidden="1">#REF!</definedName>
    <definedName name="__7__123Graph_LBL_AGRAFICO_1" hidden="1">#REF!</definedName>
    <definedName name="__8__123Graph_LBL_AGRAFICO_2" hidden="1">#REF!</definedName>
    <definedName name="__9__123Graph_LBL_BGRAFICO_1" hidden="1">#REF!</definedName>
    <definedName name="__g3" hidden="1">{"'Control de Gestión'!$A$2:$N$39"}</definedName>
    <definedName name="_1__123Graph_AGRAFICO_1" hidden="1">#REF!</definedName>
    <definedName name="_10__123Graph_AGRAFICO_2" hidden="1">#REF!</definedName>
    <definedName name="_10__123Graph_LBL_AGRAFICO_1" hidden="1">#REF!</definedName>
    <definedName name="_10__123Graph_LBL_AGRAFICO_2" hidden="1">#REF!</definedName>
    <definedName name="_10__123Graph_LBL_BGRAFICO_2" hidden="1">#REF!</definedName>
    <definedName name="_10__123Graph_XGRAFICO_2" hidden="1">#REF!</definedName>
    <definedName name="_11__123Graph_AGRAFICO_1" hidden="1">#REF!</definedName>
    <definedName name="_11__123Graph_BGRAFICO_1" hidden="1">#REF!</definedName>
    <definedName name="_11__123Graph_LBL_BGRAFICO_1" hidden="1">#REF!</definedName>
    <definedName name="_11__123Graph_XGRAFICO_1" hidden="1">#REF!</definedName>
    <definedName name="_12__123Graph_AGRAFICO_2" hidden="1">#REF!</definedName>
    <definedName name="_12__123Graph_BGRAFICO_2" hidden="1">#REF!</definedName>
    <definedName name="_12__123Graph_LBL_AGRAFICO_2" hidden="1">#REF!</definedName>
    <definedName name="_12__123Graph_LBL_BGRAFICO_2" hidden="1">#REF!</definedName>
    <definedName name="_12__123Graph_XGRAFICO_2" hidden="1">#REF!</definedName>
    <definedName name="_13__123Graph_BGRAFICO_1" hidden="1">#REF!</definedName>
    <definedName name="_13__123Graph_LBL_AGRAFICO_1" hidden="1">#REF!</definedName>
    <definedName name="_13__123Graph_XGRAFICO_1" hidden="1">#REF!</definedName>
    <definedName name="_14__123Graph_BGRAFICO_2" hidden="1">#REF!</definedName>
    <definedName name="_14__123Graph_LBL_AGRAFICO_2" hidden="1">#REF!</definedName>
    <definedName name="_14__123Graph_LBL_BGRAFICO_1" hidden="1">#REF!</definedName>
    <definedName name="_14__123Graph_XGRAFICO_2" hidden="1">#REF!</definedName>
    <definedName name="_15__123Graph_LBL_AGRAFICO_1" hidden="1">#REF!</definedName>
    <definedName name="_15__123Graph_LBL_BGRAFICO_1" hidden="1">#REF!</definedName>
    <definedName name="_16__123Graph_LBL_AGRAFICO_2" hidden="1">#REF!</definedName>
    <definedName name="_16__123Graph_LBL_BGRAFICO_2" hidden="1">#REF!</definedName>
    <definedName name="_17__123Graph_LBL_BGRAFICO_1" hidden="1">#REF!</definedName>
    <definedName name="_17__123Graph_XGRAFICO_1" hidden="1">#REF!</definedName>
    <definedName name="_18__123Graph_LBL_AGRAFICO_2" hidden="1">#REF!</definedName>
    <definedName name="_18__123Graph_LBL_BGRAFICO_2" hidden="1">#REF!</definedName>
    <definedName name="_18__123Graph_XGRAFICO_1" hidden="1">#REF!</definedName>
    <definedName name="_18__123Graph_XGRAFICO_2" hidden="1">#REF!</definedName>
    <definedName name="_19__123Graph_XGRAFICO_1" hidden="1">#REF!</definedName>
    <definedName name="_2__123Graph_AGRAFICO_1" hidden="1">#REF!</definedName>
    <definedName name="_2__123Graph_AGRAFICO_2" hidden="1">#REF!</definedName>
    <definedName name="_20__123Graph_XGRAFICO_2" hidden="1">#REF!</definedName>
    <definedName name="_21__123Graph_LBL_BGRAFICO_1" hidden="1">#REF!</definedName>
    <definedName name="_24__123Graph_LBL_BGRAFICO_2" hidden="1">#REF!</definedName>
    <definedName name="_27__123Graph_XGRAFICO_1" hidden="1">#REF!</definedName>
    <definedName name="_3__123Graph_AGRAFICO_1" hidden="1">#REF!</definedName>
    <definedName name="_3__123Graph_BGRAFICO_1" hidden="1">#REF!</definedName>
    <definedName name="_30__123Graph_XGRAFICO_2" hidden="1">#REF!</definedName>
    <definedName name="_4__123Graph_AGRAFICO_2" hidden="1">#REF!</definedName>
    <definedName name="_4__123Graph_BGRAFICO_2" hidden="1">#REF!</definedName>
    <definedName name="_5__123Graph_AGRAFICO_1" hidden="1">#REF!</definedName>
    <definedName name="_5__123Graph_BGRAFICO_1" hidden="1">#REF!</definedName>
    <definedName name="_5__123Graph_LBL_AGRAFICO_1" hidden="1">#REF!</definedName>
    <definedName name="_6__123Graph_AGRAFICO_2" hidden="1">#REF!</definedName>
    <definedName name="_6__123Graph_BGRAFICO_1" hidden="1">#REF!</definedName>
    <definedName name="_6__123Graph_BGRAFICO_2" hidden="1">#REF!</definedName>
    <definedName name="_6__123Graph_LBL_AGRAFICO_2" hidden="1">#REF!</definedName>
    <definedName name="_7__123Graph_BGRAFICO_1" hidden="1">#REF!</definedName>
    <definedName name="_7__123Graph_LBL_AGRAFICO_1" hidden="1">#REF!</definedName>
    <definedName name="_7__123Graph_LBL_BGRAFICO_1" hidden="1">#REF!</definedName>
    <definedName name="_8__123Graph_BGRAFICO_2" hidden="1">#REF!</definedName>
    <definedName name="_8__123Graph_LBL_AGRAFICO_2" hidden="1">#REF!</definedName>
    <definedName name="_8__123Graph_LBL_BGRAFICO_2" hidden="1">#REF!</definedName>
    <definedName name="_9__123Graph_AGRAFICO_1" hidden="1">#REF!</definedName>
    <definedName name="_9__123Graph_BGRAFICO_1" hidden="1">#REF!</definedName>
    <definedName name="_9__123Graph_LBL_AGRAFICO_1" hidden="1">#REF!</definedName>
    <definedName name="_9__123Graph_LBL_BGRAFICO_1" hidden="1">#REF!</definedName>
    <definedName name="_9__123Graph_XGRAFICO_1" hidden="1">#REF!</definedName>
    <definedName name="_Fill" hidden="1">#REF!</definedName>
    <definedName name="_xlnm._FilterDatabase" localSheetId="3" hidden="1">AirFleet!$B$7:$AK$407</definedName>
    <definedName name="_g3" hidden="1">{"'Control de Gestión'!$A$2:$N$39"}</definedName>
    <definedName name="_Key1" hidden="1">#REF!</definedName>
    <definedName name="_Key2" hidden="1">#REF!</definedName>
    <definedName name="_Order1" hidden="1">255</definedName>
    <definedName name="_Order2" hidden="1">255</definedName>
    <definedName name="_Sort" hidden="1">#REF!</definedName>
    <definedName name="aa" hidden="1">{"'Control de Gestión'!$A$2:$N$39"}</definedName>
    <definedName name="BARRILES">6.28982</definedName>
    <definedName name="calorcarbonII">5164.3</definedName>
    <definedName name="calordiesel">9243.22</definedName>
    <definedName name="Calorgas">8967.6</definedName>
    <definedName name="calorpeta">6389.256</definedName>
    <definedName name="calorrio">3900.6</definedName>
    <definedName name="calorvacio">13700</definedName>
    <definedName name="copia" hidden="1">{"'Control de Gestión'!$A$2:$N$39"}</definedName>
    <definedName name="copia_" hidden="1">{"'Control de Gestión'!$A$2:$N$39"}</definedName>
    <definedName name="copia_1" hidden="1">{"'Control de Gestión'!$A$2:$N$39"}</definedName>
    <definedName name="copia_1_" hidden="1">{"'Control de Gestión'!$A$2:$N$39"}</definedName>
    <definedName name="copia_1_1" hidden="1">{"'Control de Gestión'!$A$2:$N$39"}</definedName>
    <definedName name="copia_2" hidden="1">{"'Control de Gestión'!$A$2:$N$39"}</definedName>
    <definedName name="copia_2_1" hidden="1">{"'Control de Gestión'!$A$2:$N$39"}</definedName>
    <definedName name="copia_3" hidden="1">{"'Control de Gestión'!$A$2:$N$39"}</definedName>
    <definedName name="copia_3_1" hidden="1">{"'Control de Gestión'!$A$2:$N$39"}</definedName>
    <definedName name="copia_4" hidden="1">{"'Control de Gestión'!$A$2:$N$39"}</definedName>
    <definedName name="copias" hidden="1">{"'Control de Gestión'!$A$2:$N$39"}</definedName>
    <definedName name="copias2" hidden="1">{"'Control de Gestión'!$A$2:$N$39"}</definedName>
    <definedName name="copias21" hidden="1">{"'Control de Gestión'!$A$2:$N$39"}</definedName>
    <definedName name="copias31" hidden="1">{"'Control de Gestión'!$A$2:$N$39"}</definedName>
    <definedName name="corr">1</definedName>
    <definedName name="cpi_2013to2012">[1]About!$A$111</definedName>
    <definedName name="cpi_2014to2012">[1]About!$A$110</definedName>
    <definedName name="cpi_2016to2012">[1]About!$A$112</definedName>
    <definedName name="Cuadro16sener" hidden="1">#REF!</definedName>
    <definedName name="d" hidden="1">#REF!</definedName>
    <definedName name="dada" hidden="1">{"'Control de Gestión'!$A$2:$N$39"}</definedName>
    <definedName name="ft">35.31466</definedName>
    <definedName name="GWP">21</definedName>
    <definedName name="hoy" hidden="1">#REF!</definedName>
    <definedName name="HTML_CodePage" hidden="1">1252</definedName>
    <definedName name="HTML_Control" hidden="1">{"'Control de Gestión'!$A$2:$N$39"}</definedName>
    <definedName name="HTML_Control_1" hidden="1">{"'Control de Gestión'!$A$2:$N$39"}</definedName>
    <definedName name="HTML_Control_1_1" hidden="1">{"'Control de Gestión'!$A$2:$N$39"}</definedName>
    <definedName name="HTML_Control_2" hidden="1">{"'Control de Gestión'!$A$2:$N$39"}</definedName>
    <definedName name="HTML_Control_2_1" hidden="1">{"'Control de Gestión'!$A$2:$N$39"}</definedName>
    <definedName name="HTML_Control_3" hidden="1">{"'Control de Gestión'!$A$2:$N$39"}</definedName>
    <definedName name="HTML_Control_3_1" hidden="1">{"'Control de Gestión'!$A$2:$N$39"}</definedName>
    <definedName name="HTML_Control_4" hidden="1">{"'Control de Gestión'!$A$2:$N$39"}</definedName>
    <definedName name="HTML_Description" hidden="1">"CONSUMO DE COMBUSTIBLES"</definedName>
    <definedName name="HTML_Email" hidden="1">""</definedName>
    <definedName name="HTML_Header" hidden="1">"Control de Gestión"</definedName>
    <definedName name="HTML_LastUpdate" hidden="1">"21/10/99"</definedName>
    <definedName name="HTML_LineAfter" hidden="1">TRUE</definedName>
    <definedName name="HTML_LineBefore" hidden="1">TRUE</definedName>
    <definedName name="HTML_Name" hidden="1">"Claudio González Rodríguez."</definedName>
    <definedName name="HTML_OBDlg2" hidden="1">TRUE</definedName>
    <definedName name="HTML_OBDlg3" hidden="1">TRUE</definedName>
    <definedName name="HTML_OBDlg4" hidden="1">TRUE</definedName>
    <definedName name="HTML_OS" hidden="1">0</definedName>
    <definedName name="HTML_PathFile" hidden="1">"C:\UID\Com1.htm"</definedName>
    <definedName name="HTML_PathTemplate" hidden="1">"C:\UID\Com.htm"</definedName>
    <definedName name="HTML_Title" hidden="1">"Consumo de Combustibles"</definedName>
    <definedName name="HTML1" hidden="1">{"'Control de Gestión'!$A$2:$N$39"}</definedName>
    <definedName name="ifill" hidden="1">#REF!</definedName>
    <definedName name="ikey1" hidden="1">#REF!</definedName>
    <definedName name="ikey2" hidden="1">#REF!</definedName>
    <definedName name="isort" hidden="1">#REF!</definedName>
    <definedName name="iva">1.15</definedName>
    <definedName name="joules">4186.8402</definedName>
    <definedName name="litros">158.987</definedName>
    <definedName name="ret" hidden="1">{"'Control de Gestión'!$A$2:$N$39"}</definedName>
    <definedName name="sdfds" hidden="1">#REF!</definedName>
    <definedName name="sfs" hidden="1">#REF!</definedName>
    <definedName name="tonelada">907.185</definedName>
    <definedName name="u" hidden="1">{"'Control de Gestión'!$A$2:$N$39"}</definedName>
    <definedName name="xx" hidden="1">{"'Control de Gestión'!$A$2:$N$39"}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32" l="1"/>
  <c r="E72" i="32"/>
  <c r="E3" i="4" s="1"/>
  <c r="E71" i="32"/>
  <c r="E4" i="4"/>
  <c r="E4" i="2"/>
  <c r="F2" i="31"/>
  <c r="G2" i="31"/>
  <c r="H2" i="31"/>
  <c r="I2" i="31"/>
  <c r="J2" i="31"/>
  <c r="K2" i="31"/>
  <c r="L2" i="31"/>
  <c r="M2" i="31"/>
  <c r="N2" i="31"/>
  <c r="O2" i="31"/>
  <c r="P2" i="31"/>
  <c r="Q2" i="31"/>
  <c r="R2" i="31"/>
  <c r="S2" i="31"/>
  <c r="T2" i="31"/>
  <c r="U2" i="31"/>
  <c r="V2" i="31"/>
  <c r="W2" i="31"/>
  <c r="X2" i="31"/>
  <c r="Y2" i="31"/>
  <c r="Z2" i="31"/>
  <c r="AA2" i="31"/>
  <c r="AB2" i="31"/>
  <c r="AC2" i="31"/>
  <c r="AD2" i="31"/>
  <c r="AE2" i="31"/>
  <c r="AF2" i="31"/>
  <c r="AG2" i="31"/>
  <c r="AH2" i="31"/>
  <c r="AI2" i="31"/>
  <c r="AJ2" i="31"/>
  <c r="AK2" i="31"/>
  <c r="F3" i="31"/>
  <c r="G3" i="31"/>
  <c r="H3" i="31"/>
  <c r="I3" i="31"/>
  <c r="J3" i="31"/>
  <c r="K3" i="31"/>
  <c r="L3" i="31"/>
  <c r="M3" i="31"/>
  <c r="N3" i="31"/>
  <c r="O3" i="31"/>
  <c r="P3" i="31"/>
  <c r="Q3" i="31"/>
  <c r="R3" i="31"/>
  <c r="S3" i="31"/>
  <c r="T3" i="31"/>
  <c r="U3" i="31"/>
  <c r="V3" i="31"/>
  <c r="W3" i="31"/>
  <c r="X3" i="31"/>
  <c r="Y3" i="31"/>
  <c r="Z3" i="31"/>
  <c r="AA3" i="31"/>
  <c r="AB3" i="31"/>
  <c r="AC3" i="31"/>
  <c r="AD3" i="31"/>
  <c r="AE3" i="31"/>
  <c r="AF3" i="31"/>
  <c r="AG3" i="31"/>
  <c r="AH3" i="31"/>
  <c r="AI3" i="31"/>
  <c r="AJ3" i="31"/>
  <c r="AK3" i="31"/>
  <c r="E3" i="31"/>
  <c r="E2" i="31"/>
  <c r="E6" i="4"/>
  <c r="B5" i="2"/>
  <c r="E5" i="4"/>
  <c r="H3" i="4"/>
  <c r="G3" i="4"/>
  <c r="F3" i="4"/>
  <c r="C3" i="4"/>
  <c r="B3" i="4"/>
  <c r="H2" i="4"/>
  <c r="G2" i="4"/>
  <c r="F2" i="4"/>
  <c r="E2" i="4"/>
  <c r="C2" i="4"/>
  <c r="B2" i="4"/>
  <c r="B7" i="2"/>
  <c r="C7" i="2"/>
  <c r="D7" i="2"/>
  <c r="E7" i="2"/>
  <c r="F7" i="2"/>
  <c r="G7" i="2"/>
  <c r="H7" i="2"/>
  <c r="B67" i="32"/>
  <c r="D67" i="32"/>
  <c r="B69" i="32"/>
  <c r="F60" i="32"/>
  <c r="B60" i="32"/>
  <c r="C69" i="32"/>
  <c r="G69" i="32"/>
  <c r="H69" i="32"/>
  <c r="B36" i="32" l="1"/>
  <c r="C29" i="32" s="1"/>
  <c r="H31" i="32"/>
  <c r="G31" i="32"/>
  <c r="F31" i="32"/>
  <c r="E31" i="32"/>
  <c r="D31" i="32"/>
  <c r="H30" i="32"/>
  <c r="G30" i="32"/>
  <c r="F30" i="32"/>
  <c r="E30" i="32"/>
  <c r="D30" i="32"/>
  <c r="H29" i="32"/>
  <c r="G29" i="32"/>
  <c r="F29" i="32"/>
  <c r="E29" i="32"/>
  <c r="D29" i="32"/>
  <c r="H28" i="32"/>
  <c r="G28" i="32"/>
  <c r="F28" i="32"/>
  <c r="E28" i="32"/>
  <c r="D28" i="32"/>
  <c r="D27" i="32"/>
  <c r="E27" i="32"/>
  <c r="F27" i="32"/>
  <c r="G27" i="32"/>
  <c r="H27" i="32"/>
  <c r="E34" i="32"/>
  <c r="E32" i="32"/>
  <c r="E33" i="32"/>
  <c r="B47" i="32"/>
  <c r="B40" i="32"/>
  <c r="B46" i="32"/>
  <c r="B39" i="32"/>
  <c r="C9" i="32"/>
  <c r="D9" i="32" s="1"/>
  <c r="G71" i="32" l="1"/>
  <c r="C71" i="32"/>
  <c r="D71" i="32"/>
  <c r="D2" i="4" s="1"/>
  <c r="F71" i="32"/>
  <c r="H71" i="32"/>
  <c r="B71" i="32"/>
  <c r="B62" i="32"/>
  <c r="B2" i="2" s="1"/>
  <c r="C62" i="32"/>
  <c r="C2" i="2" s="1"/>
  <c r="D62" i="32"/>
  <c r="D2" i="2" s="1"/>
  <c r="E62" i="32"/>
  <c r="E2" i="2" s="1"/>
  <c r="F62" i="32"/>
  <c r="F2" i="2" s="1"/>
  <c r="G62" i="32"/>
  <c r="G2" i="2" s="1"/>
  <c r="H62" i="32"/>
  <c r="H2" i="2" s="1"/>
  <c r="G63" i="32"/>
  <c r="G3" i="2" s="1"/>
  <c r="H63" i="32"/>
  <c r="H3" i="2" s="1"/>
  <c r="F63" i="32"/>
  <c r="F3" i="2" s="1"/>
  <c r="D63" i="32"/>
  <c r="D3" i="2" s="1"/>
  <c r="C63" i="32"/>
  <c r="C3" i="2" s="1"/>
  <c r="E63" i="32"/>
  <c r="E3" i="2" s="1"/>
  <c r="B63" i="32"/>
  <c r="B3" i="2" s="1"/>
  <c r="F72" i="32"/>
  <c r="C72" i="32"/>
  <c r="H72" i="32"/>
  <c r="B72" i="32"/>
  <c r="G72" i="32"/>
  <c r="D72" i="32"/>
  <c r="D3" i="4" s="1"/>
  <c r="C33" i="32"/>
  <c r="C32" i="32"/>
  <c r="C27" i="32"/>
  <c r="C34" i="32"/>
  <c r="C31" i="32"/>
  <c r="C46" i="32" s="1"/>
  <c r="C28" i="32"/>
  <c r="C35" i="32"/>
  <c r="C30" i="32"/>
  <c r="H23" i="32"/>
  <c r="G23" i="32"/>
  <c r="F23" i="32"/>
  <c r="E23" i="32"/>
  <c r="D23" i="32"/>
  <c r="E9" i="32"/>
  <c r="F9" i="32" s="1"/>
  <c r="G9" i="32" s="1"/>
  <c r="H9" i="32" s="1"/>
  <c r="I9" i="32" s="1"/>
  <c r="J9" i="32" s="1"/>
  <c r="K9" i="32" s="1"/>
  <c r="L9" i="32" s="1"/>
  <c r="M9" i="32" s="1"/>
  <c r="N9" i="32" s="1"/>
  <c r="O9" i="32" s="1"/>
  <c r="P9" i="32" s="1"/>
  <c r="Q9" i="32" s="1"/>
  <c r="S9" i="31"/>
  <c r="T9" i="31"/>
  <c r="U9" i="31"/>
  <c r="V9" i="31"/>
  <c r="W9" i="31"/>
  <c r="X9" i="31"/>
  <c r="Y9" i="31"/>
  <c r="Z9" i="31"/>
  <c r="AA9" i="31"/>
  <c r="AB9" i="31"/>
  <c r="AC9" i="31"/>
  <c r="AD9" i="31"/>
  <c r="AE9" i="31"/>
  <c r="AF9" i="31"/>
  <c r="AG9" i="31"/>
  <c r="AH9" i="31"/>
  <c r="AB14" i="31"/>
  <c r="AC14" i="31"/>
  <c r="AD14" i="31"/>
  <c r="AE14" i="31"/>
  <c r="AF14" i="31"/>
  <c r="AG14" i="31"/>
  <c r="AH14" i="31"/>
  <c r="AI14" i="31"/>
  <c r="AJ14" i="31"/>
  <c r="AK14" i="31"/>
  <c r="E18" i="31"/>
  <c r="F18" i="31"/>
  <c r="G18" i="31"/>
  <c r="H18" i="31"/>
  <c r="I18" i="31"/>
  <c r="J18" i="31"/>
  <c r="K18" i="31"/>
  <c r="L18" i="31"/>
  <c r="M18" i="31"/>
  <c r="N18" i="31"/>
  <c r="O18" i="31"/>
  <c r="P18" i="31"/>
  <c r="Q18" i="31"/>
  <c r="R18" i="31"/>
  <c r="S18" i="31"/>
  <c r="T18" i="31"/>
  <c r="U18" i="31"/>
  <c r="V18" i="31"/>
  <c r="T23" i="31"/>
  <c r="U23" i="31"/>
  <c r="V23" i="31"/>
  <c r="W23" i="31"/>
  <c r="X23" i="31"/>
  <c r="Y23" i="31"/>
  <c r="Z23" i="31"/>
  <c r="AA23" i="31"/>
  <c r="AB23" i="31"/>
  <c r="AC23" i="31"/>
  <c r="AD23" i="31"/>
  <c r="AE23" i="31"/>
  <c r="AF23" i="31"/>
  <c r="AG23" i="31"/>
  <c r="AH23" i="31"/>
  <c r="AI23" i="31"/>
  <c r="AJ23" i="31"/>
  <c r="AK23" i="31"/>
  <c r="T40" i="31"/>
  <c r="U40" i="31"/>
  <c r="V40" i="31"/>
  <c r="E42" i="31"/>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AH42" i="31"/>
  <c r="AI42" i="31"/>
  <c r="AJ42" i="31"/>
  <c r="AK42" i="31"/>
  <c r="E62" i="31"/>
  <c r="F62" i="31"/>
  <c r="G62" i="31"/>
  <c r="H62" i="31"/>
  <c r="I62" i="31"/>
  <c r="J62" i="31"/>
  <c r="K62" i="31"/>
  <c r="L62" i="31"/>
  <c r="M62" i="31"/>
  <c r="N62" i="31"/>
  <c r="O62" i="31"/>
  <c r="P62" i="31"/>
  <c r="Q62" i="31"/>
  <c r="R62" i="31"/>
  <c r="S62" i="31"/>
  <c r="T62" i="31"/>
  <c r="U62" i="31"/>
  <c r="V62" i="31"/>
  <c r="W62" i="31"/>
  <c r="S75" i="31"/>
  <c r="T75" i="31"/>
  <c r="U75" i="31"/>
  <c r="V75" i="31"/>
  <c r="O79" i="31"/>
  <c r="P79" i="31"/>
  <c r="Q79" i="31"/>
  <c r="R79" i="31"/>
  <c r="S79" i="31"/>
  <c r="T79" i="31"/>
  <c r="U79" i="31"/>
  <c r="E82" i="31"/>
  <c r="F82" i="31"/>
  <c r="G82" i="31"/>
  <c r="H82" i="31"/>
  <c r="I82" i="31"/>
  <c r="J82" i="31"/>
  <c r="K82" i="31"/>
  <c r="L82" i="31"/>
  <c r="M82" i="31"/>
  <c r="N82" i="31"/>
  <c r="O82" i="31"/>
  <c r="P82" i="31"/>
  <c r="Q82" i="31"/>
  <c r="R82" i="31"/>
  <c r="S82" i="31"/>
  <c r="T82" i="31"/>
  <c r="U82" i="31"/>
  <c r="V82" i="31"/>
  <c r="W82" i="31"/>
  <c r="X82" i="31"/>
  <c r="AK93" i="31"/>
  <c r="E95" i="31"/>
  <c r="F95" i="31"/>
  <c r="G95" i="31"/>
  <c r="H95" i="31"/>
  <c r="E102" i="31"/>
  <c r="F102" i="31"/>
  <c r="G102" i="31"/>
  <c r="H102" i="31"/>
  <c r="I102" i="31"/>
  <c r="J102" i="31"/>
  <c r="K102" i="31"/>
  <c r="L102" i="31"/>
  <c r="M102" i="31"/>
  <c r="AB119" i="31"/>
  <c r="AC119" i="31"/>
  <c r="AD119" i="31"/>
  <c r="AE119" i="31"/>
  <c r="AF119" i="31"/>
  <c r="AG119" i="31"/>
  <c r="AH119" i="31"/>
  <c r="AI119" i="31"/>
  <c r="AJ119" i="31"/>
  <c r="AK119" i="31"/>
  <c r="T121" i="31"/>
  <c r="U121" i="31"/>
  <c r="V121" i="31"/>
  <c r="W121" i="31"/>
  <c r="X121" i="31"/>
  <c r="Y121" i="31"/>
  <c r="Z121" i="31"/>
  <c r="AA121" i="31"/>
  <c r="AB121" i="31"/>
  <c r="AC121" i="31"/>
  <c r="AD121" i="31"/>
  <c r="AE121" i="31"/>
  <c r="AF121" i="31"/>
  <c r="AG121" i="31"/>
  <c r="AH121" i="31"/>
  <c r="AI121" i="31"/>
  <c r="AJ121" i="31"/>
  <c r="AK121" i="31"/>
  <c r="J130" i="31"/>
  <c r="K130" i="31"/>
  <c r="L130" i="31"/>
  <c r="M130" i="31"/>
  <c r="N130" i="31"/>
  <c r="O130" i="31"/>
  <c r="P130" i="31"/>
  <c r="Q130" i="31"/>
  <c r="R130" i="31"/>
  <c r="E134" i="31"/>
  <c r="F134" i="31"/>
  <c r="G134" i="31"/>
  <c r="H134" i="31"/>
  <c r="I134" i="31"/>
  <c r="J134" i="31"/>
  <c r="K134" i="31"/>
  <c r="L134" i="31"/>
  <c r="M134" i="31"/>
  <c r="N134" i="31"/>
  <c r="O134" i="31"/>
  <c r="P134" i="31"/>
  <c r="Q134" i="31"/>
  <c r="H137" i="31"/>
  <c r="I137" i="31"/>
  <c r="J137" i="31"/>
  <c r="K137" i="31"/>
  <c r="L137" i="31"/>
  <c r="M137" i="31"/>
  <c r="N137" i="31"/>
  <c r="O137" i="31"/>
  <c r="H139" i="31"/>
  <c r="I139" i="31"/>
  <c r="J139" i="31"/>
  <c r="K139" i="31"/>
  <c r="L139" i="31"/>
  <c r="M139" i="31"/>
  <c r="N139" i="31"/>
  <c r="O139" i="31"/>
  <c r="P139" i="31"/>
  <c r="Q139" i="31"/>
  <c r="E144" i="31"/>
  <c r="F144" i="31"/>
  <c r="G144" i="31"/>
  <c r="H144" i="31"/>
  <c r="I144" i="31"/>
  <c r="J144" i="31"/>
  <c r="K144" i="31"/>
  <c r="L144" i="31"/>
  <c r="M144" i="31"/>
  <c r="N144" i="31"/>
  <c r="O144" i="31"/>
  <c r="P144" i="31"/>
  <c r="Q144" i="31"/>
  <c r="R144" i="31"/>
  <c r="S144" i="31"/>
  <c r="T144" i="31"/>
  <c r="U144" i="31"/>
  <c r="V144" i="31"/>
  <c r="W144" i="31"/>
  <c r="X144" i="31"/>
  <c r="Y144" i="31"/>
  <c r="Z144" i="31"/>
  <c r="AA144" i="31"/>
  <c r="AB144" i="31"/>
  <c r="AC144" i="31"/>
  <c r="AD144" i="31"/>
  <c r="AE144" i="31"/>
  <c r="AF144" i="31"/>
  <c r="AG144" i="31"/>
  <c r="AH144" i="31"/>
  <c r="AI144" i="31"/>
  <c r="AJ144" i="31"/>
  <c r="AK144" i="31"/>
  <c r="E158" i="31"/>
  <c r="F158" i="31"/>
  <c r="G158" i="31"/>
  <c r="H158" i="31"/>
  <c r="I158" i="31"/>
  <c r="J158" i="31"/>
  <c r="K158" i="31"/>
  <c r="L158" i="31"/>
  <c r="M158" i="31"/>
  <c r="N158" i="31"/>
  <c r="O158" i="31"/>
  <c r="P158" i="31"/>
  <c r="Q158" i="31"/>
  <c r="R158" i="31"/>
  <c r="S158" i="31"/>
  <c r="T158" i="31"/>
  <c r="U158" i="31"/>
  <c r="V158" i="31"/>
  <c r="W158" i="31"/>
  <c r="X158" i="31"/>
  <c r="Y158" i="31"/>
  <c r="Z158" i="31"/>
  <c r="AA158" i="31"/>
  <c r="AB158" i="31"/>
  <c r="AC158" i="31"/>
  <c r="AD158" i="31"/>
  <c r="AE158" i="31"/>
  <c r="AF158" i="31"/>
  <c r="AG158" i="31"/>
  <c r="AH158" i="31"/>
  <c r="AI158" i="31"/>
  <c r="AJ158" i="31"/>
  <c r="AK158" i="31"/>
  <c r="E162" i="31"/>
  <c r="F162" i="31"/>
  <c r="G162" i="31"/>
  <c r="E164" i="31"/>
  <c r="F164" i="31"/>
  <c r="G164" i="31"/>
  <c r="H164" i="31"/>
  <c r="I164" i="31"/>
  <c r="J164" i="31"/>
  <c r="K164" i="31"/>
  <c r="E167" i="31"/>
  <c r="F167" i="31"/>
  <c r="G167" i="31"/>
  <c r="H167" i="31"/>
  <c r="I167" i="31"/>
  <c r="J167" i="31"/>
  <c r="K167" i="31"/>
  <c r="E173" i="31"/>
  <c r="F173" i="31"/>
  <c r="G173" i="31"/>
  <c r="H173" i="31"/>
  <c r="I173" i="31"/>
  <c r="J173" i="31"/>
  <c r="E179" i="31"/>
  <c r="F179" i="31"/>
  <c r="G179" i="31"/>
  <c r="H179" i="31"/>
  <c r="I179" i="31"/>
  <c r="J179" i="31"/>
  <c r="K179" i="31"/>
  <c r="L179" i="31"/>
  <c r="M179" i="31"/>
  <c r="N179" i="31"/>
  <c r="O179" i="31"/>
  <c r="P179" i="31"/>
  <c r="Q179" i="31"/>
  <c r="R179" i="31"/>
  <c r="S179" i="31"/>
  <c r="T179" i="31"/>
  <c r="U179" i="31"/>
  <c r="V179" i="31"/>
  <c r="W179" i="31"/>
  <c r="X179" i="31"/>
  <c r="F190" i="31"/>
  <c r="G190" i="31"/>
  <c r="H190" i="31"/>
  <c r="E193" i="31"/>
  <c r="AK196" i="31"/>
  <c r="E198" i="31"/>
  <c r="F198" i="31"/>
  <c r="G198" i="31"/>
  <c r="H198" i="31"/>
  <c r="I198" i="31"/>
  <c r="J198" i="31"/>
  <c r="O202" i="31"/>
  <c r="P202" i="31"/>
  <c r="Q202" i="31"/>
  <c r="R202" i="31"/>
  <c r="S202" i="31"/>
  <c r="T202" i="31"/>
  <c r="U202" i="31"/>
  <c r="V202" i="31"/>
  <c r="W202" i="31"/>
  <c r="X202" i="31"/>
  <c r="Y202" i="31"/>
  <c r="Z202" i="31"/>
  <c r="AA202" i="31"/>
  <c r="AB202" i="31"/>
  <c r="AC202" i="31"/>
  <c r="AD202" i="31"/>
  <c r="AE202" i="31"/>
  <c r="AF202" i="31"/>
  <c r="AG202" i="31"/>
  <c r="AH202" i="31"/>
  <c r="AI202" i="31"/>
  <c r="AJ202" i="31"/>
  <c r="AK202" i="31"/>
  <c r="W213" i="31"/>
  <c r="X213" i="31"/>
  <c r="P215" i="31"/>
  <c r="G217" i="31"/>
  <c r="H217" i="31"/>
  <c r="I217" i="31"/>
  <c r="E220" i="31"/>
  <c r="F220" i="31"/>
  <c r="G220" i="31"/>
  <c r="H220" i="31"/>
  <c r="E225" i="31"/>
  <c r="F225" i="31"/>
  <c r="G225" i="31"/>
  <c r="H225" i="31"/>
  <c r="I225" i="31"/>
  <c r="AH228" i="31"/>
  <c r="AI228" i="31"/>
  <c r="F229" i="31"/>
  <c r="G229" i="31"/>
  <c r="H229" i="31"/>
  <c r="I229" i="31"/>
  <c r="E231" i="31"/>
  <c r="E228" i="31" s="1"/>
  <c r="F231" i="31"/>
  <c r="G231" i="31"/>
  <c r="Q234" i="31"/>
  <c r="R234" i="31"/>
  <c r="S234" i="31"/>
  <c r="T234" i="31"/>
  <c r="U234" i="31"/>
  <c r="V234" i="31"/>
  <c r="W234" i="31"/>
  <c r="X234" i="31"/>
  <c r="Y234" i="31"/>
  <c r="Z234" i="31"/>
  <c r="Z228" i="31" s="1"/>
  <c r="AA234" i="31"/>
  <c r="AA228" i="31" s="1"/>
  <c r="AB234" i="31"/>
  <c r="AB228" i="31" s="1"/>
  <c r="AC234" i="31"/>
  <c r="AC228" i="31" s="1"/>
  <c r="AD234" i="31"/>
  <c r="AD228" i="31" s="1"/>
  <c r="AE234" i="31"/>
  <c r="AE228" i="31" s="1"/>
  <c r="AF234" i="31"/>
  <c r="AF228" i="31" s="1"/>
  <c r="AG234" i="31"/>
  <c r="AG228" i="31" s="1"/>
  <c r="V237" i="31"/>
  <c r="W237" i="31"/>
  <c r="X237" i="31"/>
  <c r="Y237" i="31"/>
  <c r="G240" i="31"/>
  <c r="U242" i="31"/>
  <c r="V242" i="31"/>
  <c r="L244" i="31"/>
  <c r="R244" i="31"/>
  <c r="G247" i="31"/>
  <c r="H247" i="31"/>
  <c r="I247" i="31"/>
  <c r="J247" i="31"/>
  <c r="AJ249" i="31"/>
  <c r="AJ228" i="31" s="1"/>
  <c r="AK249" i="31"/>
  <c r="H251" i="31"/>
  <c r="I251" i="31"/>
  <c r="J251" i="31"/>
  <c r="K251" i="31"/>
  <c r="L251" i="31"/>
  <c r="M251" i="31"/>
  <c r="N251" i="31"/>
  <c r="H253" i="31"/>
  <c r="G255" i="31"/>
  <c r="G257" i="31"/>
  <c r="H257" i="31"/>
  <c r="I257" i="31"/>
  <c r="J257" i="31"/>
  <c r="K257" i="31"/>
  <c r="L257" i="31"/>
  <c r="M257" i="31"/>
  <c r="M228" i="31" s="1"/>
  <c r="N257" i="31"/>
  <c r="N228" i="31" s="1"/>
  <c r="O257" i="31"/>
  <c r="O228" i="31" s="1"/>
  <c r="P257" i="31"/>
  <c r="P228" i="31" s="1"/>
  <c r="Q257" i="31"/>
  <c r="Q268" i="31"/>
  <c r="R268" i="31"/>
  <c r="S268" i="31"/>
  <c r="S270" i="31"/>
  <c r="T270" i="31"/>
  <c r="U270" i="31"/>
  <c r="V270" i="31"/>
  <c r="G275" i="31"/>
  <c r="U277" i="31"/>
  <c r="F279" i="31"/>
  <c r="F281" i="31"/>
  <c r="G281" i="31"/>
  <c r="H281" i="31"/>
  <c r="AK285" i="31"/>
  <c r="AK287" i="31"/>
  <c r="F289" i="31"/>
  <c r="G289" i="31"/>
  <c r="U292" i="31"/>
  <c r="V292" i="31"/>
  <c r="W292" i="31"/>
  <c r="O294" i="31"/>
  <c r="H296" i="31"/>
  <c r="I296" i="31"/>
  <c r="J296" i="31"/>
  <c r="K296" i="31"/>
  <c r="T296" i="31"/>
  <c r="U296" i="31"/>
  <c r="J299" i="31"/>
  <c r="R301" i="31"/>
  <c r="S301" i="31"/>
  <c r="T301" i="31"/>
  <c r="U301" i="31"/>
  <c r="V301" i="31"/>
  <c r="W301" i="31"/>
  <c r="O304" i="31"/>
  <c r="P304" i="31"/>
  <c r="Q304" i="31"/>
  <c r="V306" i="31"/>
  <c r="W306" i="31"/>
  <c r="X306" i="31"/>
  <c r="Y306" i="31"/>
  <c r="H309" i="31"/>
  <c r="I309" i="31"/>
  <c r="J309" i="31"/>
  <c r="K309" i="31"/>
  <c r="L309" i="31"/>
  <c r="M309" i="31"/>
  <c r="N309" i="31"/>
  <c r="O309" i="31"/>
  <c r="P309" i="31"/>
  <c r="Q309" i="31"/>
  <c r="R315" i="31"/>
  <c r="S315" i="31"/>
  <c r="T315" i="31"/>
  <c r="U315" i="31"/>
  <c r="V315" i="31"/>
  <c r="W315" i="31"/>
  <c r="X315" i="31"/>
  <c r="Y315" i="31"/>
  <c r="Z315" i="31"/>
  <c r="AA315" i="31"/>
  <c r="AB315" i="31"/>
  <c r="AC315" i="31"/>
  <c r="AD315" i="31"/>
  <c r="AE315" i="31"/>
  <c r="AF315" i="31"/>
  <c r="AG315" i="31"/>
  <c r="AH315" i="31"/>
  <c r="AI315" i="31"/>
  <c r="AJ315" i="31"/>
  <c r="AK315" i="31"/>
  <c r="O331" i="31"/>
  <c r="P331" i="31"/>
  <c r="Q331" i="31"/>
  <c r="R331" i="31"/>
  <c r="S331" i="31"/>
  <c r="T331" i="31"/>
  <c r="U331" i="31"/>
  <c r="V331" i="31"/>
  <c r="W331" i="31"/>
  <c r="X331" i="31"/>
  <c r="Y331" i="31"/>
  <c r="Z331" i="31"/>
  <c r="AA331" i="31"/>
  <c r="AB331" i="31"/>
  <c r="AC331" i="31"/>
  <c r="AD331" i="31"/>
  <c r="AE331" i="31"/>
  <c r="AF331" i="31"/>
  <c r="AG331" i="31"/>
  <c r="AH331" i="31"/>
  <c r="AI331" i="31"/>
  <c r="AJ331" i="31"/>
  <c r="AK331" i="31"/>
  <c r="Q335" i="31"/>
  <c r="R335" i="31"/>
  <c r="S335" i="31"/>
  <c r="T335" i="31"/>
  <c r="U335" i="31"/>
  <c r="V335" i="31"/>
  <c r="W335" i="31"/>
  <c r="X335" i="31"/>
  <c r="Y335" i="31"/>
  <c r="Z335" i="31"/>
  <c r="AA335" i="31"/>
  <c r="AB335" i="31"/>
  <c r="AC335" i="31"/>
  <c r="AD335" i="31"/>
  <c r="AE335" i="31"/>
  <c r="AF335" i="31"/>
  <c r="AG335" i="31"/>
  <c r="AJ335" i="31"/>
  <c r="AK335" i="31"/>
  <c r="F337" i="31"/>
  <c r="F291" i="31" s="1"/>
  <c r="G337" i="31"/>
  <c r="G291" i="31" s="1"/>
  <c r="H337" i="31"/>
  <c r="I337" i="31"/>
  <c r="J337" i="31"/>
  <c r="K337" i="31"/>
  <c r="L337" i="31"/>
  <c r="M337" i="31"/>
  <c r="N337" i="31"/>
  <c r="O337" i="31"/>
  <c r="P337" i="31"/>
  <c r="Q337" i="31"/>
  <c r="R337" i="31"/>
  <c r="S337" i="31"/>
  <c r="T337" i="31"/>
  <c r="U337" i="31"/>
  <c r="V337" i="31"/>
  <c r="W337" i="31"/>
  <c r="X337" i="31"/>
  <c r="Y337" i="31"/>
  <c r="Z337" i="31"/>
  <c r="AA337" i="31"/>
  <c r="AB337" i="31"/>
  <c r="AC337" i="31"/>
  <c r="AD337" i="31"/>
  <c r="AE337" i="31"/>
  <c r="AF337" i="31"/>
  <c r="AG337" i="31"/>
  <c r="AH337" i="31"/>
  <c r="AI337" i="31"/>
  <c r="AJ337" i="31"/>
  <c r="AK337" i="31"/>
  <c r="M346" i="31"/>
  <c r="N346" i="31"/>
  <c r="M348" i="31"/>
  <c r="N348" i="31"/>
  <c r="O348" i="31"/>
  <c r="P348" i="31"/>
  <c r="Q348" i="31"/>
  <c r="R348" i="31"/>
  <c r="W348" i="31"/>
  <c r="X348" i="31"/>
  <c r="Y348" i="31"/>
  <c r="O351" i="31"/>
  <c r="P351" i="31"/>
  <c r="Q351" i="31"/>
  <c r="R351" i="31"/>
  <c r="S351" i="31"/>
  <c r="T351" i="31"/>
  <c r="U351" i="31"/>
  <c r="V351" i="31"/>
  <c r="W351" i="31"/>
  <c r="X351" i="31"/>
  <c r="Y351" i="31"/>
  <c r="Z351" i="31"/>
  <c r="AA351" i="31"/>
  <c r="AB351" i="31"/>
  <c r="AC351" i="31"/>
  <c r="AD351" i="31"/>
  <c r="AE351" i="31"/>
  <c r="AF351" i="31"/>
  <c r="AG351" i="31"/>
  <c r="AH351" i="31"/>
  <c r="AI351" i="31"/>
  <c r="AJ351" i="31"/>
  <c r="AK351" i="31"/>
  <c r="Q362" i="31"/>
  <c r="R365" i="31"/>
  <c r="S365" i="31"/>
  <c r="T365" i="31"/>
  <c r="U365" i="31"/>
  <c r="O367" i="31"/>
  <c r="P367" i="31"/>
  <c r="Q367" i="31"/>
  <c r="R367" i="31"/>
  <c r="S367" i="31"/>
  <c r="T367" i="31"/>
  <c r="U367" i="31"/>
  <c r="H370" i="31"/>
  <c r="K372" i="31"/>
  <c r="L372" i="31"/>
  <c r="M372" i="31"/>
  <c r="N372" i="31"/>
  <c r="O372" i="31"/>
  <c r="AC375" i="31"/>
  <c r="AD375" i="31"/>
  <c r="AE375" i="31"/>
  <c r="AF375" i="31"/>
  <c r="AG375" i="31"/>
  <c r="AH375" i="31"/>
  <c r="AI375" i="31"/>
  <c r="AJ375" i="31"/>
  <c r="AK375" i="31"/>
  <c r="J379" i="31"/>
  <c r="K379" i="31"/>
  <c r="L379" i="31"/>
  <c r="M379" i="31"/>
  <c r="N379" i="31"/>
  <c r="O379" i="31"/>
  <c r="R384" i="31"/>
  <c r="H386" i="31"/>
  <c r="I386" i="31"/>
  <c r="J386" i="31"/>
  <c r="K386" i="31"/>
  <c r="L386" i="31"/>
  <c r="M386" i="31"/>
  <c r="N386" i="31"/>
  <c r="O386" i="31"/>
  <c r="T390" i="31"/>
  <c r="U390" i="31"/>
  <c r="V390" i="31"/>
  <c r="W390" i="31"/>
  <c r="AK394" i="31"/>
  <c r="T396" i="31"/>
  <c r="U396" i="31"/>
  <c r="V396" i="31"/>
  <c r="W396" i="31"/>
  <c r="X396" i="31"/>
  <c r="Y396" i="31"/>
  <c r="Z396" i="31"/>
  <c r="AA396" i="31"/>
  <c r="U228" i="31" l="1"/>
  <c r="L228" i="31"/>
  <c r="Y228" i="31"/>
  <c r="AB8" i="31"/>
  <c r="L8" i="31"/>
  <c r="V228" i="31"/>
  <c r="AE129" i="31"/>
  <c r="W129" i="31"/>
  <c r="AJ8" i="31"/>
  <c r="AI8" i="31"/>
  <c r="AK129" i="31"/>
  <c r="AC129" i="31"/>
  <c r="U129" i="31"/>
  <c r="E129" i="31"/>
  <c r="AF8" i="31"/>
  <c r="X8" i="31"/>
  <c r="AK228" i="31"/>
  <c r="M129" i="31"/>
  <c r="AA8" i="31"/>
  <c r="AK291" i="31"/>
  <c r="AC291" i="31"/>
  <c r="M291" i="31"/>
  <c r="G228" i="31"/>
  <c r="AD129" i="31"/>
  <c r="V129" i="31"/>
  <c r="O8" i="31"/>
  <c r="G8" i="31"/>
  <c r="AE8" i="31"/>
  <c r="W8" i="31"/>
  <c r="X291" i="31"/>
  <c r="AB291" i="31"/>
  <c r="AB403" i="31" s="1"/>
  <c r="R228" i="31"/>
  <c r="F228" i="31"/>
  <c r="N8" i="31"/>
  <c r="F8" i="31"/>
  <c r="AD8" i="31"/>
  <c r="V8" i="31"/>
  <c r="H228" i="31"/>
  <c r="R291" i="31"/>
  <c r="L291" i="31"/>
  <c r="Y291" i="31"/>
  <c r="AA291" i="31"/>
  <c r="O291" i="31"/>
  <c r="T228" i="31"/>
  <c r="Q228" i="31"/>
  <c r="AJ129" i="31"/>
  <c r="AB129" i="31"/>
  <c r="T129" i="31"/>
  <c r="L129" i="31"/>
  <c r="K129" i="31"/>
  <c r="Q129" i="31"/>
  <c r="M8" i="31"/>
  <c r="E8" i="31"/>
  <c r="E403" i="31" s="1"/>
  <c r="AC8" i="31"/>
  <c r="U8" i="31"/>
  <c r="P8" i="31"/>
  <c r="Z291" i="31"/>
  <c r="AG291" i="31"/>
  <c r="AI291" i="31"/>
  <c r="P291" i="31"/>
  <c r="AI129" i="31"/>
  <c r="AA129" i="31"/>
  <c r="S129" i="31"/>
  <c r="J129" i="31"/>
  <c r="P129" i="31"/>
  <c r="AK8" i="31"/>
  <c r="AH291" i="31"/>
  <c r="S291" i="31"/>
  <c r="I291" i="31"/>
  <c r="W228" i="31"/>
  <c r="AH129" i="31"/>
  <c r="Z129" i="31"/>
  <c r="R129" i="31"/>
  <c r="I129" i="31"/>
  <c r="O129" i="31"/>
  <c r="F129" i="31"/>
  <c r="H8" i="31"/>
  <c r="AF291" i="31"/>
  <c r="AF403" i="31" s="1"/>
  <c r="H291" i="31"/>
  <c r="H403" i="31" s="1"/>
  <c r="W291" i="31"/>
  <c r="W403" i="31" s="1"/>
  <c r="N291" i="31"/>
  <c r="T291" i="31"/>
  <c r="J228" i="31"/>
  <c r="AG129" i="31"/>
  <c r="Y129" i="31"/>
  <c r="H129" i="31"/>
  <c r="N129" i="31"/>
  <c r="S8" i="31"/>
  <c r="J291" i="31"/>
  <c r="AJ291" i="31"/>
  <c r="AE291" i="31"/>
  <c r="Q291" i="31"/>
  <c r="AD291" i="31"/>
  <c r="X228" i="31"/>
  <c r="V291" i="31"/>
  <c r="V403" i="31" s="1"/>
  <c r="S228" i="31"/>
  <c r="U291" i="31"/>
  <c r="K228" i="31"/>
  <c r="K291" i="31"/>
  <c r="I228" i="31"/>
  <c r="AF129" i="31"/>
  <c r="X129" i="31"/>
  <c r="G129" i="31"/>
  <c r="K8" i="31"/>
  <c r="Z8" i="31"/>
  <c r="R8" i="31"/>
  <c r="J8" i="31"/>
  <c r="T8" i="31"/>
  <c r="Q8" i="31"/>
  <c r="I8" i="31"/>
  <c r="AH8" i="31"/>
  <c r="AG8" i="31"/>
  <c r="Y8" i="31"/>
  <c r="C47" i="32"/>
  <c r="C39" i="32"/>
  <c r="C40" i="32"/>
  <c r="M403" i="31" l="1"/>
  <c r="AC403" i="31"/>
  <c r="AI403" i="31"/>
  <c r="AJ403" i="31"/>
  <c r="AH403" i="31"/>
  <c r="U403" i="31"/>
  <c r="N403" i="31"/>
  <c r="L403" i="31"/>
  <c r="AK403" i="31"/>
  <c r="K403" i="31"/>
  <c r="AA403" i="31"/>
  <c r="T403" i="31"/>
  <c r="O403" i="31"/>
  <c r="AE403" i="31"/>
  <c r="J403" i="31"/>
  <c r="S403" i="31"/>
  <c r="X403" i="31"/>
  <c r="F403" i="31"/>
  <c r="G403" i="31"/>
  <c r="AD403" i="31"/>
  <c r="Z403" i="31"/>
  <c r="Y403" i="31"/>
  <c r="AG403" i="31"/>
  <c r="R403" i="31"/>
  <c r="I403" i="31"/>
  <c r="Q403" i="31"/>
  <c r="P403" i="31"/>
  <c r="B30" i="21" l="1"/>
  <c r="C10" i="18" l="1"/>
  <c r="P34" i="20" l="1"/>
  <c r="O34" i="20"/>
  <c r="N34" i="20"/>
  <c r="M34" i="20"/>
  <c r="L34" i="20"/>
  <c r="D58" i="20" s="1"/>
  <c r="K34" i="20"/>
  <c r="G35" i="20"/>
  <c r="F35" i="20"/>
  <c r="E35" i="20"/>
  <c r="D35" i="20"/>
  <c r="D57" i="20" s="1"/>
  <c r="C35" i="20"/>
  <c r="O8" i="20"/>
  <c r="N8" i="20"/>
  <c r="M8" i="20"/>
  <c r="L8" i="20"/>
  <c r="D56" i="20" s="1"/>
  <c r="K8" i="20"/>
  <c r="G7" i="20"/>
  <c r="F7" i="20"/>
  <c r="E7" i="20"/>
  <c r="D7" i="20"/>
  <c r="D55" i="20" s="1"/>
  <c r="C7" i="20"/>
  <c r="D59" i="20" l="1"/>
</calcChain>
</file>

<file path=xl/sharedStrings.xml><?xml version="1.0" encoding="utf-8"?>
<sst xmlns="http://schemas.openxmlformats.org/spreadsheetml/2006/main" count="1108" uniqueCount="852">
  <si>
    <t>SYVbT Start Year Vehicles by Technology</t>
  </si>
  <si>
    <t>Sources:</t>
  </si>
  <si>
    <t>On-road fleet by type of vehicle and technology</t>
  </si>
  <si>
    <t>Prospectiva del Sector: Petroleo Crudo y Petrolíferos v3.2.3</t>
  </si>
  <si>
    <t>https://www.gob.mx/sener/es/articulos/prospectivas-del-sector-energetico-356380?idiom=es</t>
  </si>
  <si>
    <t>aircraft</t>
  </si>
  <si>
    <t>Secretaria de comunicaciones y transportes</t>
  </si>
  <si>
    <t>Estadísticas de flota</t>
  </si>
  <si>
    <t>https://www.gob.mx/cms/uploads/attachment/file/970059/flota-reg-2024-4-trim-27012025.pdf</t>
  </si>
  <si>
    <t>Slide 2</t>
  </si>
  <si>
    <t>Freight ships fleet</t>
  </si>
  <si>
    <t>SCT</t>
  </si>
  <si>
    <t>https://www.sct.gob.mx/planeacion/estadistica/anuario-estadistico-sct/</t>
  </si>
  <si>
    <t>Rail fleet</t>
  </si>
  <si>
    <t>Anuario Estadístico Ferroviario</t>
  </si>
  <si>
    <t>p. 8</t>
  </si>
  <si>
    <t>Mexico Subway</t>
  </si>
  <si>
    <t>INEGI</t>
  </si>
  <si>
    <t>Transporte Urbano de Pasajeros</t>
  </si>
  <si>
    <t>http://www.beta.inegi.org.mx/proyectos/registros/economicas/transporteurbano/</t>
  </si>
  <si>
    <t>http://www.metro.cdmx.gob.mx/operacion/cifras-de-operación</t>
  </si>
  <si>
    <t>Notes</t>
  </si>
  <si>
    <t>The start year is the year prior the first simulated year in the model.</t>
  </si>
  <si>
    <t>EPS Mexico v4.x model set at 2022, so start year 2021</t>
  </si>
  <si>
    <t>We assumed all hybrids are for passengers, since the information source doesn't include a break down for passenger and freight.</t>
  </si>
  <si>
    <t>In Mexico there are few natural gas pilot programs for public transport, so we did not included this type of technology.</t>
  </si>
  <si>
    <t>Sistema de Información Energética</t>
  </si>
  <si>
    <t>Secretaría de Energía</t>
  </si>
  <si>
    <t>Dirección General de Planeación e Información Energéticas</t>
  </si>
  <si>
    <t>Estimación de parque vehicular por tipo de energético 2023-2037</t>
  </si>
  <si>
    <t>Composición regional del parque vehicular por combustible, 2018-2032</t>
  </si>
  <si>
    <t>(Miles de vehículos)</t>
  </si>
  <si>
    <t>(numero adimensional)</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</si>
  <si>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</si>
  <si>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</si>
  <si>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</si>
  <si>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</si>
  <si>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</si>
  <si>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</si>
  <si>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</si>
  <si>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</si>
  <si>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</si>
  <si>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</si>
  <si>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</si>
  <si>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</si>
  <si>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</si>
  <si>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</si>
  <si>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</si>
  <si>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</si>
  <si>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</si>
  <si>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</si>
  <si>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</si>
  <si>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</si>
  <si>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</si>
  <si>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</si>
  <si>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</si>
  <si>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</si>
  <si>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</si>
  <si>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</si>
  <si>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</si>
  <si>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Combustible</t>
  </si>
  <si>
    <t>Total</t>
  </si>
  <si>
    <t xml:space="preserve">   Gasolina</t>
  </si>
  <si>
    <t xml:space="preserve">   Gas natural comprimido</t>
  </si>
  <si>
    <t xml:space="preserve">   Diésel</t>
  </si>
  <si>
    <t xml:space="preserve">   Gas LP</t>
  </si>
  <si>
    <t xml:space="preserve">   Gas L.P.</t>
  </si>
  <si>
    <t xml:space="preserve">   Gas natural</t>
  </si>
  <si>
    <t xml:space="preserve">   Diesel</t>
  </si>
  <si>
    <t xml:space="preserve">   Electricidad</t>
  </si>
  <si>
    <t>Notas:</t>
  </si>
  <si>
    <t>Nota:</t>
  </si>
  <si>
    <t xml:space="preserve">   Información de la Prospectiva 2023-2037.</t>
  </si>
  <si>
    <t>Información de la Prospectiva 2018-2032.</t>
  </si>
  <si>
    <t>Fuente: Elaborado por IMP con información de AMDA, AMIA, ANPACT, BANXICO, CONUEE, CRE, EIA, EPA, INEGI, PEMEX y SENER.</t>
  </si>
  <si>
    <t>Referencia:</t>
  </si>
  <si>
    <t xml:space="preserve">   Fuente: Sistema de Información Energética (SIE) con información de SENER.</t>
  </si>
  <si>
    <t xml:space="preserve">   Fuente: Sistema de Información Energética (SIE) con información de la Prospectiva de Petróleo Crudo y Petrolíferos 2023-2037.</t>
  </si>
  <si>
    <t>Vehículos 2022</t>
  </si>
  <si>
    <t>Camionetas</t>
  </si>
  <si>
    <t>Compacto</t>
  </si>
  <si>
    <t>Subcompacto</t>
  </si>
  <si>
    <t>Lujo y deportivo</t>
  </si>
  <si>
    <t>Camionetas uso intensivo</t>
  </si>
  <si>
    <t>Camiones pesados</t>
  </si>
  <si>
    <t>Autobuses</t>
  </si>
  <si>
    <t>Camiones medianos</t>
  </si>
  <si>
    <t>BRT</t>
  </si>
  <si>
    <t>pax</t>
  </si>
  <si>
    <t>LDVs</t>
  </si>
  <si>
    <t>HDVs</t>
  </si>
  <si>
    <t>rail</t>
  </si>
  <si>
    <t>ships</t>
  </si>
  <si>
    <t>motorbikes</t>
  </si>
  <si>
    <t>cargo</t>
  </si>
  <si>
    <t>plug-in hybrid</t>
  </si>
  <si>
    <t>PAX</t>
  </si>
  <si>
    <t>Number of Vehicles</t>
  </si>
  <si>
    <t>battery electric vehicle</t>
  </si>
  <si>
    <t>natural gas vehicle</t>
  </si>
  <si>
    <t>gasoline vehicle</t>
  </si>
  <si>
    <t>diesel vehicle</t>
  </si>
  <si>
    <t>plugin hybrid vehicle</t>
  </si>
  <si>
    <t>LPG vehicle</t>
  </si>
  <si>
    <t>hydrogen vehicle</t>
  </si>
  <si>
    <t>Motos eléctricas</t>
  </si>
  <si>
    <t>Freight</t>
  </si>
  <si>
    <t>.</t>
  </si>
  <si>
    <t>TOTAL MOTORCYCLE FLEET</t>
  </si>
  <si>
    <t>Units</t>
  </si>
  <si>
    <t>Age of air fleet in 2022</t>
  </si>
  <si>
    <t>Comercial aircrafts</t>
  </si>
  <si>
    <t>Lifetime estimated at twice the average age</t>
  </si>
  <si>
    <t>Passenger</t>
  </si>
  <si>
    <t>EQUIPO DE VUELO DE LAS LÍNEAS AÉREAS NACIONALES</t>
  </si>
  <si>
    <t>LÍNEAS AÉREAS</t>
  </si>
  <si>
    <t>EQUIPO</t>
  </si>
  <si>
    <t>TRONCALES</t>
  </si>
  <si>
    <t>ABC AEROLÍNEAS (INTERJET)</t>
  </si>
  <si>
    <t>AIRBUS A-320</t>
  </si>
  <si>
    <t>AIRBUS A-320 NEO</t>
  </si>
  <si>
    <t>AIRBUS A-321 NEO</t>
  </si>
  <si>
    <t>SUKHOI SUPERJET 100</t>
  </si>
  <si>
    <t>AEREO CALAFIA</t>
  </si>
  <si>
    <t>CESSNA CARAVAN</t>
  </si>
  <si>
    <t>EMBRAER 120</t>
  </si>
  <si>
    <t>EMBRAER 145</t>
  </si>
  <si>
    <r>
      <t>AEROCALIFORNIA</t>
    </r>
    <r>
      <rPr>
        <b/>
        <vertAlign val="superscript"/>
        <sz val="10"/>
        <rFont val="Arial"/>
        <family val="2"/>
      </rPr>
      <t>/a</t>
    </r>
  </si>
  <si>
    <t>DC-9-10</t>
  </si>
  <si>
    <t>DC-9-14</t>
  </si>
  <si>
    <t>DC-9-15</t>
  </si>
  <si>
    <t>DC-9-32</t>
  </si>
  <si>
    <t>AEROENLACES NACIONALES (VIVA AEROBUS)</t>
  </si>
  <si>
    <t>AIRBUS A320</t>
  </si>
  <si>
    <t>AIRBUS A320 NEO</t>
  </si>
  <si>
    <t>AIRBUS A321 NEO</t>
  </si>
  <si>
    <t>AIRBUS A321</t>
  </si>
  <si>
    <t>BOEING 737-300</t>
  </si>
  <si>
    <t>BOEING 737-301</t>
  </si>
  <si>
    <t>BOEING 737-33A</t>
  </si>
  <si>
    <t>BOEING 737-36N</t>
  </si>
  <si>
    <t>BOEING 737-36Q</t>
  </si>
  <si>
    <t>BOEING 737-387</t>
  </si>
  <si>
    <t>BOEING 737-3B7</t>
  </si>
  <si>
    <t>BOEING 737-3K2</t>
  </si>
  <si>
    <t>BOEING 737-3L9</t>
  </si>
  <si>
    <t>BOEING 737-3Q8</t>
  </si>
  <si>
    <t>BOEING 737-3U3</t>
  </si>
  <si>
    <t>BOEING 737-3Y0</t>
  </si>
  <si>
    <r>
      <t>AEROLINEAS MESOAMERICANAS (ALMA)</t>
    </r>
    <r>
      <rPr>
        <b/>
        <vertAlign val="superscript"/>
        <sz val="10"/>
        <rFont val="Arial"/>
        <family val="2"/>
      </rPr>
      <t>/b</t>
    </r>
  </si>
  <si>
    <t>BOMBARDIER</t>
  </si>
  <si>
    <t>AEROVIAS DE MÉXICO (AEROMÉXICO)</t>
  </si>
  <si>
    <t>BOEING 737-700</t>
  </si>
  <si>
    <t>BOEING 737-800</t>
  </si>
  <si>
    <t>BOEING 737-MAX 8</t>
  </si>
  <si>
    <t>BOEING 737-MAX 9</t>
  </si>
  <si>
    <t>BOEING 757-200</t>
  </si>
  <si>
    <t>BOEING 767-200</t>
  </si>
  <si>
    <t>BOEING 767-300</t>
  </si>
  <si>
    <t>BOEING 777-200</t>
  </si>
  <si>
    <t>BOEING 787-800</t>
  </si>
  <si>
    <t>BOEING 787-900</t>
  </si>
  <si>
    <t>DC-10-15</t>
  </si>
  <si>
    <t>DC-10-30</t>
  </si>
  <si>
    <t>DC-9-30</t>
  </si>
  <si>
    <t>MD-80</t>
  </si>
  <si>
    <t>MD-82</t>
  </si>
  <si>
    <t>MD-83</t>
  </si>
  <si>
    <t>MD-87</t>
  </si>
  <si>
    <t>MD-88</t>
  </si>
  <si>
    <r>
      <t>AVIACSA</t>
    </r>
    <r>
      <rPr>
        <b/>
        <vertAlign val="superscript"/>
        <sz val="10"/>
        <rFont val="Arial"/>
        <family val="2"/>
      </rPr>
      <t>/d</t>
    </r>
  </si>
  <si>
    <t>BAE 146-200</t>
  </si>
  <si>
    <t>BOEING 727-100</t>
  </si>
  <si>
    <t>BOEING 727-200</t>
  </si>
  <si>
    <t>BOEING 727-201</t>
  </si>
  <si>
    <t>BOEING 737-200</t>
  </si>
  <si>
    <t>BOEING 737-205</t>
  </si>
  <si>
    <t>BOEING 737-219</t>
  </si>
  <si>
    <t>BOEING 737-247</t>
  </si>
  <si>
    <t>BOEING 737-2T4</t>
  </si>
  <si>
    <t>FOKKER-100</t>
  </si>
  <si>
    <r>
      <t>AVOLAR</t>
    </r>
    <r>
      <rPr>
        <b/>
        <vertAlign val="superscript"/>
        <sz val="10"/>
        <rFont val="Arial"/>
        <family val="2"/>
      </rPr>
      <t>/c</t>
    </r>
  </si>
  <si>
    <t>B737-200</t>
  </si>
  <si>
    <t>B737-300</t>
  </si>
  <si>
    <t>B737-500</t>
  </si>
  <si>
    <t>LÍNEAS AÉREAS AZTECA</t>
  </si>
  <si>
    <t>MEXICANA DE AVIACIÓN</t>
  </si>
  <si>
    <t>AIRBUS A318</t>
  </si>
  <si>
    <t>AIRBUS A319-100</t>
  </si>
  <si>
    <t>AIRBUS A330</t>
  </si>
  <si>
    <t>BOEING 767</t>
  </si>
  <si>
    <t>DC-10-10</t>
  </si>
  <si>
    <t>FOKKER -100</t>
  </si>
  <si>
    <t>MEXICANA (AEROLÍNEA DEL ESTADO DE MÉXICO)</t>
  </si>
  <si>
    <t>S.A.R.O.</t>
  </si>
  <si>
    <t>BAC-1-I</t>
  </si>
  <si>
    <t>BAC-1-II</t>
  </si>
  <si>
    <t>BOEING 737-100</t>
  </si>
  <si>
    <t>DC-9-31</t>
  </si>
  <si>
    <t>TAESA</t>
  </si>
  <si>
    <t>AIRBUS 300-84</t>
  </si>
  <si>
    <t>ATR-42</t>
  </si>
  <si>
    <t>BOEING 737-400</t>
  </si>
  <si>
    <t>BOEING 737-500</t>
  </si>
  <si>
    <t>DC10</t>
  </si>
  <si>
    <t>DC10-30</t>
  </si>
  <si>
    <t>DC9-14</t>
  </si>
  <si>
    <t>DC9-15</t>
  </si>
  <si>
    <t>DC9-31</t>
  </si>
  <si>
    <t>TRANSPORTES AEREOS REGIONALES (TAR)</t>
  </si>
  <si>
    <t>VUELA (VOLARIS)</t>
  </si>
  <si>
    <t>AIRBUS 319-132/133</t>
  </si>
  <si>
    <t>AIRBUS 320-200</t>
  </si>
  <si>
    <t>AIRBUS 320-232</t>
  </si>
  <si>
    <t>AIRBUS 320-233</t>
  </si>
  <si>
    <t>AIRBUS 320-271N</t>
  </si>
  <si>
    <t>AIRBUS 321-271N</t>
  </si>
  <si>
    <t>AIRBUS 321-231</t>
  </si>
  <si>
    <t>REGIONALES</t>
  </si>
  <si>
    <t xml:space="preserve">AERO CUAHONTE </t>
  </si>
  <si>
    <t>CESSNA 402-C</t>
  </si>
  <si>
    <t>FAIRCHILD SA226</t>
  </si>
  <si>
    <t>METRO III</t>
  </si>
  <si>
    <t>AEROCOZUMEL</t>
  </si>
  <si>
    <t>BRIT. NOR. TRIS.</t>
  </si>
  <si>
    <t>F-27</t>
  </si>
  <si>
    <t>AEROEJECUTIVO</t>
  </si>
  <si>
    <t>AEROLINEAS INTERNACIONALES</t>
  </si>
  <si>
    <t>AEROLITORAL (AEROMÉXICO CONNECT)</t>
  </si>
  <si>
    <t>EMBRAER 145EP</t>
  </si>
  <si>
    <t>EMBRAER 145LR</t>
  </si>
  <si>
    <t>EMBRAER 145LU</t>
  </si>
  <si>
    <t>EMBRAER 145MP</t>
  </si>
  <si>
    <t>EMBRAER 170LR</t>
  </si>
  <si>
    <t>EMBRAER 170SU</t>
  </si>
  <si>
    <t>EMBRAER 175LR</t>
  </si>
  <si>
    <t>EMBRAER 190-IGW</t>
  </si>
  <si>
    <t>ERJ 190-100LR</t>
  </si>
  <si>
    <t>FAIRCHILD SA227</t>
  </si>
  <si>
    <t>METRO 23</t>
  </si>
  <si>
    <t>NIHON YS-500</t>
  </si>
  <si>
    <t>SAAB 340B</t>
  </si>
  <si>
    <t>AEROMAR</t>
  </si>
  <si>
    <t>ATR-72-212A</t>
  </si>
  <si>
    <t>CRJ-200 LR</t>
  </si>
  <si>
    <t>AEROMONTERREY</t>
  </si>
  <si>
    <t>FH-227</t>
  </si>
  <si>
    <t>AEROMORELOS</t>
  </si>
  <si>
    <t>PA-31-350</t>
  </si>
  <si>
    <t>AERONAUTICA DE CANCUN</t>
  </si>
  <si>
    <t>AIRBUS 310-300</t>
  </si>
  <si>
    <t>AIRBUS 310-600</t>
  </si>
  <si>
    <t>AIRBUS A310</t>
  </si>
  <si>
    <t>AEROSUDPACIFICO</t>
  </si>
  <si>
    <t>BRIT. NOR. BN-2A</t>
  </si>
  <si>
    <t>EMBRAER-120</t>
  </si>
  <si>
    <t>GULFSTREAM 159</t>
  </si>
  <si>
    <t>METRO II</t>
  </si>
  <si>
    <t>PA-34</t>
  </si>
  <si>
    <t>AEROVIAS CARIBE (CLICK)</t>
  </si>
  <si>
    <t>BOEING 717-200</t>
  </si>
  <si>
    <t>BRIT. AEROSP. JS3201</t>
  </si>
  <si>
    <t>CESSNA C-208 B</t>
  </si>
  <si>
    <t>DC9-30</t>
  </si>
  <si>
    <t>FH-22</t>
  </si>
  <si>
    <t>FOKKER</t>
  </si>
  <si>
    <t>AEROVIAS DE PONIENTE</t>
  </si>
  <si>
    <t>AEROVIAS OAXAQUEÑAS</t>
  </si>
  <si>
    <t>DC-3</t>
  </si>
  <si>
    <t>AERUS</t>
  </si>
  <si>
    <t>CESNA 208B GRAND CARAVAN EX</t>
  </si>
  <si>
    <t>AVIACION DEL NOROESTE</t>
  </si>
  <si>
    <t>GRUPO AEREO MONTERREY (MAGNICHARTERS)</t>
  </si>
  <si>
    <t>BOEING 737-277</t>
  </si>
  <si>
    <t>BOEING 737-322</t>
  </si>
  <si>
    <t>BOEING 737-377</t>
  </si>
  <si>
    <t>BOEING 737-3H4</t>
  </si>
  <si>
    <t>BOEING 737-55D</t>
  </si>
  <si>
    <t>MEXICANA INTER</t>
  </si>
  <si>
    <t>CRJ 600-2B19</t>
  </si>
  <si>
    <t>OMNIFLY</t>
  </si>
  <si>
    <t>BOEING 737-7EJ</t>
  </si>
  <si>
    <t>PAL AEROLINEAS</t>
  </si>
  <si>
    <t>SERVS.  AEREOS LEO LOPEZ</t>
  </si>
  <si>
    <t>CESSNA C-402</t>
  </si>
  <si>
    <t>CESSNA C-425</t>
  </si>
  <si>
    <t>TRANSPORTADORES AEREOS GANE</t>
  </si>
  <si>
    <t>CESSNA 402-B</t>
  </si>
  <si>
    <t>DE FLETAMENTO</t>
  </si>
  <si>
    <t>AEROLINEAS DAMOJH (GLOBAL AIR)</t>
  </si>
  <si>
    <t>BOEING 737-2H4</t>
  </si>
  <si>
    <t>AEROMÉXICO TRAVEL</t>
  </si>
  <si>
    <t>MD83</t>
  </si>
  <si>
    <t>MD87</t>
  </si>
  <si>
    <t>AEROTONALA</t>
  </si>
  <si>
    <r>
      <t>ALADIA</t>
    </r>
    <r>
      <rPr>
        <b/>
        <vertAlign val="superscript"/>
        <sz val="10"/>
        <rFont val="Arial"/>
        <family val="2"/>
      </rPr>
      <t>/c</t>
    </r>
  </si>
  <si>
    <t>BOEING B757-2G5</t>
  </si>
  <si>
    <t>AVIOQUINTANA</t>
  </si>
  <si>
    <t>ESTRELLAS DEL AIRE</t>
  </si>
  <si>
    <t>EURUS AVIATION</t>
  </si>
  <si>
    <t>GRUPO TURISTICO MAGNO</t>
  </si>
  <si>
    <t>INTERAMERICA</t>
  </si>
  <si>
    <t>BOEING 737-275</t>
  </si>
  <si>
    <t>LINEAS AEREAS ALLEGRO</t>
  </si>
  <si>
    <t>BOEING 727-225-A</t>
  </si>
  <si>
    <t>BOEING-727-214</t>
  </si>
  <si>
    <t>BOEING-727-225</t>
  </si>
  <si>
    <t>BOEING-727-247</t>
  </si>
  <si>
    <t>CESSNA CARAVAN I</t>
  </si>
  <si>
    <r>
      <t>POLAR (NOVA AIR)</t>
    </r>
    <r>
      <rPr>
        <b/>
        <vertAlign val="superscript"/>
        <sz val="10"/>
        <rFont val="Arial"/>
        <family val="2"/>
      </rPr>
      <t>/c</t>
    </r>
  </si>
  <si>
    <t>BOEING 737-217</t>
  </si>
  <si>
    <t>BOEING 737-291</t>
  </si>
  <si>
    <t>QUASSAR DE MEXICO</t>
  </si>
  <si>
    <t>REPUBLICAIR</t>
  </si>
  <si>
    <t>BOEING 737</t>
  </si>
  <si>
    <t>RESTAURACIONES AERONAUTICAS</t>
  </si>
  <si>
    <t>VISCOUNT</t>
  </si>
  <si>
    <t>SERVS. AEROLINEAS MEXICANAS</t>
  </si>
  <si>
    <t>DC9-32</t>
  </si>
  <si>
    <t>SERVS. INTEGRALES DE AVIACIÓN</t>
  </si>
  <si>
    <t>SEÑOR AIR</t>
  </si>
  <si>
    <t>EMBRAER 135</t>
  </si>
  <si>
    <t>VUELOS, ASESORIAS Y REPRESENT.</t>
  </si>
  <si>
    <t>EXCLUSIVAS DE CARGA</t>
  </si>
  <si>
    <t>AERO DAVINCI</t>
  </si>
  <si>
    <t>FAIRCHILD SA 226-TC</t>
  </si>
  <si>
    <t>AERO JBR</t>
  </si>
  <si>
    <t>NIHON YS-11-600A</t>
  </si>
  <si>
    <t>AEROPOSTAL CARGO DE MEXICO</t>
  </si>
  <si>
    <t>BOEING 707-351C</t>
  </si>
  <si>
    <t>LOCKHEED C-130-A</t>
  </si>
  <si>
    <t>AERO INTERNACIONAL</t>
  </si>
  <si>
    <t>CONVAIR CV 240</t>
  </si>
  <si>
    <t>AERODAN</t>
  </si>
  <si>
    <t xml:space="preserve">HAWKER SUDDLEEY </t>
  </si>
  <si>
    <t>NIHON YS-11A-500</t>
  </si>
  <si>
    <t>AEROEXPRESS INTERCONTINENTAL</t>
  </si>
  <si>
    <t>B727-225</t>
  </si>
  <si>
    <t>AEROLINEAS REGIONALES</t>
  </si>
  <si>
    <t>ATR42-200F</t>
  </si>
  <si>
    <t>B737-200F</t>
  </si>
  <si>
    <t>AEROMEXPRESS</t>
  </si>
  <si>
    <t>BOEING 707-320</t>
  </si>
  <si>
    <t>BOEING 727-2K5</t>
  </si>
  <si>
    <t>BOEING 727-200F</t>
  </si>
  <si>
    <t>BOEING 747-200F</t>
  </si>
  <si>
    <t>AERONAVES TSM</t>
  </si>
  <si>
    <t>BOMBARDIER CL-600-2B19</t>
  </si>
  <si>
    <t>CV600-240D</t>
  </si>
  <si>
    <t>FAIRCHILD SA 226-AC</t>
  </si>
  <si>
    <t>FAIRCHILD SA 226-AT</t>
  </si>
  <si>
    <t>FAIRCHILD SA 227-AC</t>
  </si>
  <si>
    <t>FAIRCHILD SA 227-AT</t>
  </si>
  <si>
    <t>LEAR JET LJ24</t>
  </si>
  <si>
    <t>McDONNELL DOUGLAS</t>
  </si>
  <si>
    <t>McDONNELL DOUGLAS 82</t>
  </si>
  <si>
    <t>McDONNELL DOUGLAS 83</t>
  </si>
  <si>
    <t>McDONNELL DC9-10</t>
  </si>
  <si>
    <t>McDONNELL DC9-30</t>
  </si>
  <si>
    <t>AERO UNION</t>
  </si>
  <si>
    <t>AIRBUS 300 B4</t>
  </si>
  <si>
    <t>AIRBUS 330-200F</t>
  </si>
  <si>
    <t>AEROSERVICIOS DE LA COSTA</t>
  </si>
  <si>
    <t>SA-227-AC</t>
  </si>
  <si>
    <t>AEROTRANSPORTES MAS DE CARGA (MAS AIR)</t>
  </si>
  <si>
    <t>AIRBUS A330-200F</t>
  </si>
  <si>
    <t>BOEING 707-320C</t>
  </si>
  <si>
    <t>BOEING 707-321C</t>
  </si>
  <si>
    <t>BOEING 707-331C</t>
  </si>
  <si>
    <t>BOEING 767-200SF</t>
  </si>
  <si>
    <t>BOEING 767-300F</t>
  </si>
  <si>
    <t>DC8-61</t>
  </si>
  <si>
    <t>DC8-71</t>
  </si>
  <si>
    <t>AIR MONARCH CARGO</t>
  </si>
  <si>
    <t>CONVAIR CV 580</t>
  </si>
  <si>
    <t>ALCON SERVICIOS AEREOS</t>
  </si>
  <si>
    <t xml:space="preserve">BEECH </t>
  </si>
  <si>
    <t>NIHON YS-11A</t>
  </si>
  <si>
    <t>ESTAFETA CARGA AEREA</t>
  </si>
  <si>
    <t>BOEING 727-229C</t>
  </si>
  <si>
    <t>BOEING 727-2T4C</t>
  </si>
  <si>
    <t>BOEING 737-210C</t>
  </si>
  <si>
    <t>BOEING 737-375</t>
  </si>
  <si>
    <t>BOEING 737-3MO</t>
  </si>
  <si>
    <t>BOEING 737-3YO</t>
  </si>
  <si>
    <t>BOEING 737-490</t>
  </si>
  <si>
    <t>BOMBARDIER CL-600</t>
  </si>
  <si>
    <t>CL600 2B19</t>
  </si>
  <si>
    <t>GACELA AIR CARGO</t>
  </si>
  <si>
    <t>FAIRCHILD SA-227-AC</t>
  </si>
  <si>
    <t>GAMA</t>
  </si>
  <si>
    <t>JETT PAQUETERIA</t>
  </si>
  <si>
    <t>SABRELINER T-39A</t>
  </si>
  <si>
    <t>SABRELINER 40</t>
  </si>
  <si>
    <t>CARGA DEL CARIBE</t>
  </si>
  <si>
    <t>LINEA AEREA MEXICANA DE CARGA</t>
  </si>
  <si>
    <t>CONVAIR CV 44C</t>
  </si>
  <si>
    <t>MCS AEROCARGA DE MÉXICO</t>
  </si>
  <si>
    <t>MEXICARGO</t>
  </si>
  <si>
    <t>BOEING 707-347 C</t>
  </si>
  <si>
    <t>DC6</t>
  </si>
  <si>
    <t>DC9-15F</t>
  </si>
  <si>
    <t>MEX JET</t>
  </si>
  <si>
    <t>SABRELINER 40-EL</t>
  </si>
  <si>
    <t>SERVICIOS DE TRANSPORTE AEREO</t>
  </si>
  <si>
    <t>DC9-15RC</t>
  </si>
  <si>
    <t>DH-8-202</t>
  </si>
  <si>
    <t>STARSHIP</t>
  </si>
  <si>
    <t>CESSNA T182</t>
  </si>
  <si>
    <t>SAAB 340-A</t>
  </si>
  <si>
    <t>SAAB 340-B</t>
  </si>
  <si>
    <t>TM AEROLINEAS</t>
  </si>
  <si>
    <t>VIGO JET</t>
  </si>
  <si>
    <t>FAIRCHILD 227-AC</t>
  </si>
  <si>
    <t>FAIRCHILD 340A</t>
  </si>
  <si>
    <t>FALCON 20</t>
  </si>
  <si>
    <t>ROCKWELL NA 265-40</t>
  </si>
  <si>
    <t>SABRELINER NA-265-40</t>
  </si>
  <si>
    <t>SABRELINER NA-265-60</t>
  </si>
  <si>
    <t>TOTAL</t>
  </si>
  <si>
    <t xml:space="preserve"> /a</t>
  </si>
  <si>
    <t>Suspendió operaciones en julio de 2008</t>
  </si>
  <si>
    <t xml:space="preserve"> /b</t>
  </si>
  <si>
    <t>Suspendió operaciones en noviembre de 2008</t>
  </si>
  <si>
    <t xml:space="preserve"> /c</t>
  </si>
  <si>
    <t>Suspendió operaciones en octubre de 2008</t>
  </si>
  <si>
    <t>/d</t>
  </si>
  <si>
    <t>Suspendió operaciones en julio de 2009</t>
  </si>
  <si>
    <t>Transporte ferroviario</t>
  </si>
  <si>
    <t>Longitud de vías y equipo del transporte ferroviario Serie anual 2006 ,2012 y de 2017 a 2023</t>
  </si>
  <si>
    <t>Cuadro 20</t>
  </si>
  <si>
    <t>Concepto</t>
  </si>
  <si>
    <t>Longitud de vias (Kilómetros)</t>
  </si>
  <si>
    <t>Principales</t>
  </si>
  <si>
    <t>Secundarias</t>
  </si>
  <si>
    <t>Particulares</t>
  </si>
  <si>
    <t>Equipo ferroviario</t>
  </si>
  <si>
    <t>Carros de carga a</t>
  </si>
  <si>
    <t>Coches de pasajeros D</t>
  </si>
  <si>
    <t>Locomotoras c</t>
  </si>
  <si>
    <t>8 A partir de 2012 se refiere a los carros de carga total (incluye los carros operables y os carros que se encuentran en mantenimiento). b Incluye os coches en servicio activo y fuera de servicio. Incluye el equipo en servicio activo y fuera de servicio y no se incluyen las ocomotoras eléctricas [Cholula-PuebIa). Fuente: ARTE Agencia Reguladora del Transporte Ferroviario.</t>
  </si>
  <si>
    <t>CDMX Metro</t>
  </si>
  <si>
    <t xml:space="preserve">CDMX Tren ligero </t>
  </si>
  <si>
    <t>Principales características del sistema de transporte colectivo metro de la Ciudad de México</t>
  </si>
  <si>
    <t>Principales características de los sistemas de transportes eléctricos en la Ciudad de México</t>
  </si>
  <si>
    <t>Periodo</t>
  </si>
  <si>
    <r>
      <t xml:space="preserve">Longitud en servicio (km) </t>
    </r>
    <r>
      <rPr>
        <b/>
        <vertAlign val="superscript"/>
        <sz val="10"/>
        <color theme="1"/>
        <rFont val="Calibri"/>
        <family val="2"/>
        <scheme val="minor"/>
      </rPr>
      <t>a</t>
    </r>
  </si>
  <si>
    <r>
      <t xml:space="preserve">Trenes en servicio </t>
    </r>
    <r>
      <rPr>
        <b/>
        <vertAlign val="superscript"/>
        <sz val="10"/>
        <color theme="1"/>
        <rFont val="Calibri"/>
        <family val="2"/>
        <scheme val="minor"/>
      </rPr>
      <t>b</t>
    </r>
  </si>
  <si>
    <t>Kilómetros recorridos</t>
  </si>
  <si>
    <t>Pasajeros transportados</t>
  </si>
  <si>
    <t>Energía eléctrica consumida</t>
  </si>
  <si>
    <t>Tren ligero</t>
  </si>
  <si>
    <r>
      <t xml:space="preserve">(Miles de kilómetros) </t>
    </r>
    <r>
      <rPr>
        <b/>
        <vertAlign val="superscript"/>
        <sz val="10"/>
        <color theme="1"/>
        <rFont val="Calibri"/>
        <family val="2"/>
        <scheme val="minor"/>
      </rPr>
      <t>c</t>
    </r>
  </si>
  <si>
    <r>
      <t>(Miles de pasajeros) </t>
    </r>
    <r>
      <rPr>
        <b/>
        <vertAlign val="superscript"/>
        <sz val="10"/>
        <color theme="1"/>
        <rFont val="Calibri"/>
        <family val="2"/>
        <scheme val="minor"/>
      </rPr>
      <t>d</t>
    </r>
  </si>
  <si>
    <r>
      <t>(Miles de KWH)</t>
    </r>
    <r>
      <rPr>
        <b/>
        <vertAlign val="superscript"/>
        <sz val="10"/>
        <color theme="1"/>
        <rFont val="Calibri"/>
        <family val="2"/>
        <scheme val="minor"/>
      </rPr>
      <t xml:space="preserve"> e</t>
    </r>
  </si>
  <si>
    <r>
      <t>Longitud en servicio (km) </t>
    </r>
    <r>
      <rPr>
        <b/>
        <vertAlign val="superscript"/>
        <sz val="10"/>
        <color theme="1"/>
        <rFont val="Calibri"/>
        <family val="2"/>
        <scheme val="minor"/>
      </rPr>
      <t>a</t>
    </r>
  </si>
  <si>
    <r>
      <t xml:space="preserve">Unidades en operación </t>
    </r>
    <r>
      <rPr>
        <b/>
        <vertAlign val="superscript"/>
        <sz val="10"/>
        <color theme="1"/>
        <rFont val="Calibri"/>
        <family val="2"/>
        <scheme val="minor"/>
      </rPr>
      <t>b</t>
    </r>
  </si>
  <si>
    <t>Ingresos por pasaje</t>
  </si>
  <si>
    <t>(Miles de Kilómetros)</t>
  </si>
  <si>
    <t>(Miles de pasajeros)</t>
  </si>
  <si>
    <t>(Miles de pesos)</t>
  </si>
  <si>
    <t>Enero</t>
  </si>
  <si>
    <t>Febrero</t>
  </si>
  <si>
    <t>Marzo</t>
  </si>
  <si>
    <t>Abril</t>
  </si>
  <si>
    <t>Mayo</t>
  </si>
  <si>
    <t>Junio</t>
  </si>
  <si>
    <t>Julio</t>
  </si>
  <si>
    <t>Agosto</t>
  </si>
  <si>
    <t>Septiembre</t>
  </si>
  <si>
    <t>Octubre</t>
  </si>
  <si>
    <t>Noviembre</t>
  </si>
  <si>
    <t>Diciembre</t>
  </si>
  <si>
    <t>A partir del 29 de noviembre de 2015, se regularizó el servicio de la línea 12.</t>
  </si>
  <si>
    <t>a</t>
  </si>
  <si>
    <t>Dato no acumulable.</t>
  </si>
  <si>
    <t>La información de pasajeros transportados e ingresos por pasaje se encuentra en proceso de verificación de ventas de tarjetas, total de pasajeros y recargas.</t>
  </si>
  <si>
    <t>b</t>
  </si>
  <si>
    <t>Cifra relativa al número de trenes en operación en día laborable y horario de máxima demanda.</t>
  </si>
  <si>
    <t>Del 5 de abril y hasta el 30 de junio los sistemas de transporte de pasajeros de Trolebús, Tren Ligero y la Red de Transporte de Pasajeros (RTP), realizarán el servicio de transporte de pasajeros de manera gratiuta, lo anterior como parte de las medidas que se han tomado para reducir los niveles de contaminación en la Ciudad.</t>
  </si>
  <si>
    <t>c</t>
  </si>
  <si>
    <t>Promedio diario de kilómetros recorridos</t>
  </si>
  <si>
    <t>d</t>
  </si>
  <si>
    <t>Promedio diario de pasajeros transportados. Incluye a los pasajeros con boleto pagado y usuarios de acceso gratuito (personas de la tercera edad, Discapacitados, menores de 5 años y derechohabientes del Sistema de Transporte Colectivo, principalmente).</t>
  </si>
  <si>
    <t>El dato anual se refiere al promedio mensual.</t>
  </si>
  <si>
    <t>e</t>
  </si>
  <si>
    <t>Cifras estimadas para tracción, alumbrado y fuerza, por parte de la Coodinación de Control y Operaciones Eléctricas del SCT.</t>
  </si>
  <si>
    <t>Fecha de actualización: Miércoles, 20 de Junio de 2018</t>
  </si>
  <si>
    <t>Guadalajara Tren eléctrico</t>
  </si>
  <si>
    <t>Monterrey Sistema de transporte colectivo (metro)</t>
  </si>
  <si>
    <t>Principales características de los sistemas de transportes eléctricos en la Ciudad de Guadalajara</t>
  </si>
  <si>
    <t>Principales características del sistema de transporte colectivo metrorrey</t>
  </si>
  <si>
    <t>Tren eléctrico</t>
  </si>
  <si>
    <t>Longitud en servicio</t>
  </si>
  <si>
    <r>
      <t xml:space="preserve">Trenes en servicio </t>
    </r>
    <r>
      <rPr>
        <b/>
        <vertAlign val="superscript"/>
        <sz val="10"/>
        <color theme="1"/>
        <rFont val="Calibri"/>
        <family val="2"/>
        <scheme val="minor"/>
      </rPr>
      <t>a</t>
    </r>
  </si>
  <si>
    <t>Energia eléctrica consumida</t>
  </si>
  <si>
    <r>
      <t xml:space="preserve">(km) </t>
    </r>
    <r>
      <rPr>
        <b/>
        <vertAlign val="superscript"/>
        <sz val="10"/>
        <color theme="1"/>
        <rFont val="Calibri"/>
        <family val="2"/>
        <scheme val="minor"/>
      </rPr>
      <t>a</t>
    </r>
  </si>
  <si>
    <t>(Miles de kilómetros)</t>
  </si>
  <si>
    <r>
      <t>(Miles de KWH)</t>
    </r>
    <r>
      <rPr>
        <b/>
        <vertAlign val="superscript"/>
        <sz val="10"/>
        <color theme="1"/>
        <rFont val="Calibri"/>
        <family val="2"/>
        <scheme val="minor"/>
      </rPr>
      <t>b</t>
    </r>
  </si>
  <si>
    <t>Datos estimados por la fuente informante.</t>
  </si>
  <si>
    <t>Type</t>
  </si>
  <si>
    <t>Number of units</t>
  </si>
  <si>
    <t>CDMX Tren ligero</t>
  </si>
  <si>
    <t>GDL Tren eléctrico</t>
  </si>
  <si>
    <t>MTY Metro</t>
  </si>
  <si>
    <t>Type of ship</t>
  </si>
  <si>
    <t>Fleet (2015)</t>
  </si>
  <si>
    <t>Freight ships (height)</t>
  </si>
  <si>
    <t>Freight ships (cabotage)</t>
  </si>
  <si>
    <t>Total&gt;Buques&gt;Cabotaje+Altura</t>
  </si>
  <si>
    <t>http://www.sct.gob.mx/fileadmin/CGPMM/U_DGP/estadisticas/2016/Anuario/Anuario_2016.html</t>
  </si>
  <si>
    <t>This is too high, estimated ships are 2% of this</t>
  </si>
  <si>
    <t>Instituto Nacional de Estadística y Geografía (INEGI)</t>
  </si>
  <si>
    <t>Banco de Información Económica (BIE)</t>
  </si>
  <si>
    <t>Fecha de consulta: 03/12/2024 23:47:36</t>
  </si>
  <si>
    <t>Periodos</t>
  </si>
  <si>
    <t>Comunicaciones y transportes &gt; Secretaría de Comunicaciones y Transportes &gt; Arribo de barcos y pasajeros por tipo de tráfico &gt; Total &gt; Arribos  /p2 /l /f3 (Número de embarcaciones)  Mensual</t>
  </si>
  <si>
    <t>Comunicaciones y transportes &gt; Secretaría de Comunicaciones y Transportes &gt; Arribo de barcos y pasajeros por tipo de tráfico &gt; Total &gt; Pasajeros  /p2 /l /f3 (Número de pasajeros)  Mensual</t>
  </si>
  <si>
    <t>Comunicaciones y transportes &gt; Secretaría de Comunicaciones y Transportes &gt; Arribo de barcos y pasajeros por tipo de tráfico &gt; Internacional &gt; Cruceros &gt; Arribos  /p2 /l /f3 (Número de embarcaciones)  Mensual</t>
  </si>
  <si>
    <t>Comunicaciones y transportes &gt; Secretaría de Comunicaciones y Transportes &gt; Arribo de barcos y pasajeros por tipo de tráfico &gt; Internacional &gt; Cruceros &gt; Pasajeros  /p2 /l /f3 (Número de pasajeros)  Mensual</t>
  </si>
  <si>
    <t>Comunicaciones y transportes &gt; Secretaría de Comunicaciones y Transportes &gt; Arribo de barcos y pasajeros por tipo de tráfico &gt; Cabotaje &gt; Total &gt; Arribos  /p2 /l /f3 (Número de embarcaciones)  Mensual</t>
  </si>
  <si>
    <t>Comunicaciones y transportes &gt; Secretaría de Comunicaciones y Transportes &gt; Arribo de barcos y pasajeros por tipo de tráfico &gt; Cabotaje &gt; Total &gt; Pasajeros  /p2 /l /f3 (Número de pasajeros)  Mensual</t>
  </si>
  <si>
    <t>Comunicaciones y transportes &gt; Secretaría de Comunicaciones y Transportes &gt; Arribo de barcos y pasajeros por tipo de tráfico &gt; Cabotaje &gt; Transbordadores &gt; Arribos  /p2 /l /f3 (Número de embarcaciones)  Mensual</t>
  </si>
  <si>
    <t>Comunicaciones y transportes &gt; Secretaría de Comunicaciones y Transportes &gt; Arribo de barcos y pasajeros por tipo de tráfico &gt; Cabotaje &gt; Transbordadores &gt; Pasajeros  /p2 /l /f3 (Número de pasajeros)  Mensual</t>
  </si>
  <si>
    <t>Comunicaciones y transportes &gt; Secretaría de Comunicaciones y Transportes &gt; Arribo de barcos y pasajeros por tipo de tráfico &gt; Cabotaje &gt; Movimiento costero &gt; Arribos  /p2 /l /f3 (Número de embarcaciones)  Mensual</t>
  </si>
  <si>
    <t>Comunicaciones y transportes &gt; Secretaría de Comunicaciones y Transportes &gt; Arribo de barcos y pasajeros por tipo de tráfico &gt; Cabotaje &gt; Movimiento costero &gt; Pasajeros  /p2 /l /f3 (Número de pasajeros)  Mensual</t>
  </si>
  <si>
    <t>Comunicaciones y transportes &gt; Secretaría de Comunicaciones y Transportes &gt; Movimiento portuario de carga por tipo de tráfico &gt; Total nacional  /p2 /f3 /m (Miles de toneladas)  Mensual</t>
  </si>
  <si>
    <t>Comunicaciones y transportes &gt; Secretaría de Comunicaciones y Transportes &gt; Movimiento portuario de carga por tipo de tráfico &gt; Altura &gt; Total  /p2 /f3 /m (Miles de toneladas)  Mensual</t>
  </si>
  <si>
    <t>Comunicaciones y transportes &gt; Secretaría de Comunicaciones y Transportes &gt; Movimiento portuario de carga por tipo de tráfico &gt; Altura &gt; Importación  /p2 /f3 /m (Miles de toneladas)  Mensual</t>
  </si>
  <si>
    <t>Comunicaciones y transportes &gt; Secretaría de Comunicaciones y Transportes &gt; Movimiento portuario de carga por tipo de tráfico &gt; Altura &gt; Exportación  /p2 /f3 /m (Miles de toneladas)  Mensual</t>
  </si>
  <si>
    <t>Comunicaciones y transportes &gt; Secretaría de Comunicaciones y Transportes &gt; Movimiento portuario de carga por tipo de tráfico &gt; Cabotaje &gt; Total  /p2 /f3 /m (Miles de toneladas)  Mensual</t>
  </si>
  <si>
    <t>Comunicaciones y transportes &gt; Secretaría de Comunicaciones y Transportes &gt; Movimiento portuario de carga por tipo de tráfico &gt; Cabotaje &gt; Entradas  /p2 /f3 /m (Miles de toneladas)  Mensual</t>
  </si>
  <si>
    <t>Comunicaciones y transportes &gt; Secretaría de Comunicaciones y Transportes &gt; Movimiento portuario de carga por tipo de tráfico &gt; Cabotaje &gt; Salidas  /p2 /f3 /m (Miles de toneladas)  Mensual</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</si>
  <si>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</si>
  <si>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</si>
  <si>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</si>
  <si>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</si>
  <si>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</si>
  <si>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</si>
  <si>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</si>
  <si>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</si>
  <si>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</si>
  <si>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</si>
  <si>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</si>
  <si>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</si>
  <si>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</si>
  <si>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</si>
  <si>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</si>
  <si>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</si>
  <si>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</si>
  <si>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</si>
  <si>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</si>
  <si>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</si>
  <si>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</si>
  <si>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</si>
  <si>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</si>
  <si>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</si>
  <si>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</si>
  <si>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</si>
  <si>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</si>
  <si>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</si>
  <si>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</si>
  <si>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</si>
  <si>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</si>
  <si>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</si>
  <si>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</si>
  <si>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</si>
  <si>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</si>
  <si>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</si>
  <si>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</si>
  <si>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</si>
  <si>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</si>
  <si>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</si>
  <si>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</si>
  <si>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</si>
  <si>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</si>
  <si>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</si>
  <si>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</si>
  <si>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</si>
  <si>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</si>
  <si>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</si>
  <si>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</si>
  <si>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</si>
  <si>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</si>
  <si>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</si>
  <si>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</si>
  <si>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</si>
  <si>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</si>
  <si>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</si>
  <si>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</si>
  <si>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</si>
  <si>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</si>
  <si>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</si>
  <si>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</si>
  <si>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</si>
  <si>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</si>
  <si>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</si>
  <si>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</si>
  <si>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</si>
  <si>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</si>
  <si>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</si>
  <si>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</si>
  <si>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</si>
  <si>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</si>
  <si>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</si>
  <si>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</si>
  <si>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</si>
  <si>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</si>
  <si>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</si>
  <si>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</si>
  <si>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</si>
  <si>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</si>
  <si>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</si>
  <si>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</si>
  <si>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</si>
  <si>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</si>
  <si>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</si>
  <si>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</si>
  <si>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</si>
  <si>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</si>
  <si>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</si>
  <si>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</si>
  <si>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</si>
  <si>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</si>
  <si>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</si>
  <si>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</si>
  <si>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</si>
  <si>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</si>
  <si>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</si>
  <si>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</si>
  <si>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</si>
  <si>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</si>
  <si>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</si>
  <si>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</si>
  <si>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</si>
  <si>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</si>
  <si>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</si>
  <si>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</si>
  <si>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</si>
  <si>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</si>
  <si>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</si>
  <si>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</si>
  <si>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</si>
  <si>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</si>
  <si>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</si>
  <si>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</si>
  <si>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</si>
  <si>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</si>
  <si>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</si>
  <si>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</si>
  <si>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</si>
  <si>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</si>
  <si>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</si>
  <si>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</si>
  <si>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</si>
  <si>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</si>
  <si>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</si>
  <si>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</si>
  <si>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</si>
  <si>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</si>
  <si>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</si>
  <si>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</si>
  <si>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</si>
  <si>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</si>
  <si>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</si>
  <si>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</si>
  <si>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</si>
  <si>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</si>
  <si>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</si>
  <si>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</si>
  <si>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</si>
  <si>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</si>
  <si>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</si>
  <si>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</si>
  <si>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</si>
  <si>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</si>
  <si>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</si>
  <si>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</si>
  <si>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</si>
  <si>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</si>
  <si>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</si>
  <si>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</si>
  <si>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</si>
  <si>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</si>
  <si>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</si>
  <si>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</si>
  <si>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</si>
  <si>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</si>
  <si>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</si>
  <si>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</si>
  <si>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</si>
  <si>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</si>
  <si>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</si>
  <si>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</si>
  <si>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</si>
  <si>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</si>
  <si>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</si>
  <si>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</si>
  <si>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</si>
  <si>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</si>
  <si>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</si>
  <si>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</si>
  <si>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</si>
  <si>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</si>
  <si>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</si>
  <si>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</si>
  <si>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</si>
  <si>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</si>
  <si>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</si>
  <si>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</si>
  <si>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</si>
  <si>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</si>
  <si>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</si>
  <si>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</si>
  <si>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</si>
  <si>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</si>
  <si>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</si>
  <si>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</si>
  <si>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</si>
  <si>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</si>
  <si>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</si>
  <si>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</si>
  <si>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</si>
  <si>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</si>
  <si>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</si>
  <si>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</si>
  <si>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</si>
  <si>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</si>
  <si>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</si>
  <si>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</si>
  <si>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</si>
  <si>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</si>
  <si>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</si>
  <si>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</si>
  <si>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</si>
  <si>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</si>
  <si>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</si>
  <si>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</si>
  <si>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</si>
  <si>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</si>
  <si>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</si>
  <si>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</si>
  <si>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</si>
  <si>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</si>
  <si>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</si>
  <si>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</si>
  <si>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</si>
  <si>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</si>
  <si>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</si>
  <si>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</si>
  <si>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</si>
  <si>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</si>
  <si>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</si>
  <si>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</si>
  <si>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</si>
  <si>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</si>
  <si>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</si>
  <si>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</si>
  <si>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</si>
  <si>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</si>
  <si>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</si>
  <si>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</si>
  <si>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</si>
  <si>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</si>
  <si>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</si>
  <si>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</si>
  <si>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</si>
  <si>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</si>
  <si>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</si>
  <si>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</si>
  <si>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</si>
  <si>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</si>
  <si>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</si>
  <si>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</si>
  <si>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</si>
  <si>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</si>
  <si>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</si>
  <si>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</si>
  <si>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</si>
  <si>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</si>
  <si>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</si>
  <si>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</si>
  <si>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</si>
  <si>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</si>
  <si>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</si>
  <si>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</si>
  <si>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</si>
  <si>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</si>
  <si>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</si>
  <si>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</si>
  <si>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</si>
  <si>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</si>
  <si>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</si>
  <si>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</si>
  <si>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</si>
  <si>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</si>
  <si>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</si>
  <si>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</si>
  <si>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</si>
  <si>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</si>
  <si>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</si>
  <si>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</si>
  <si>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</si>
  <si>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</si>
  <si>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</si>
  <si>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</si>
  <si>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</si>
  <si>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</si>
  <si>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</si>
  <si>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</si>
  <si>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</si>
  <si>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</si>
  <si>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</si>
  <si>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</si>
  <si>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</si>
  <si>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</si>
  <si>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</si>
  <si>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</si>
  <si>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</si>
  <si>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</si>
  <si>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</si>
  <si>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</si>
  <si>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</si>
  <si>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</si>
  <si>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</si>
  <si>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</si>
  <si>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</si>
  <si>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</si>
  <si>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</si>
  <si>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</si>
  <si>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</si>
  <si>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
  </si>
  <si>
    <t xml:space="preserve">/a La Estadística Mensual de Vehículos de Motor Registrados en Circulación se actualiza a partir del padrón vehicular registrado  por  los  gobiernos  de  las 32 entidades federativas, al 31 de diciembre del año inmediato anterior. Posteriormente, en los meses del año en curso se realiza una estimación del parque vehicular mensual en circulación, incorporando las ventas de vehículos al público reportadas en el Registro Administrativo de la Industria Automotriz de Vehículos Ligeros (RAIAVL) y el Registro Administrativo de la Industria Automotriz de Vehículos Pesados (RAIAVP). En este sentido, los datos publicados mensualmente se actualizan hasta la publicación de cifras anuales de Vehículos de Motor Registrados en Circulación. Asimismo, la Estadística Mensual de Vehículos de Motor Registrados en Circulación excluye los datos de Motocicletas y del servicio Oficial. </t>
  </si>
  <si>
    <t>/b Nota al usuario:  Se refiere a la producción nacional de vehículos destinados al mercado interno y de exportación. A partir de enero de 2015, los datos se actualizan conforme a lo reportado mensualmente en el Registro Administrativo de la Industria Automotriz de Vehículos Ligeros (RAIAVL) y, hasta 2020, se complementó la información con los resultados de la Encuesta Mensual de la Industria Manufacturera (EMIM). Posteriormente,  en junio del  2020 se incluyeron los resultados mensuales del Registro Administrativo de la Industria Automotriz de Vehículos Pesados (RAIAVP), con cifras a partir de enero de 2018 para la producción de Camiones, Tractocamiones y Autobuses integrales.</t>
  </si>
  <si>
    <t>/c Los datos se actualizan conforme el  último resultado mensual de ventas de automóviles, publicado en el Registro Administrativo de la Industria Automotriz de Vehículos Ligeros (RAIAVL).</t>
  </si>
  <si>
    <t>/d Los  vehículos  Importados  incluyen las categorías de Subcompactos, Compactos, De Lujo y Deportivos.</t>
  </si>
  <si>
    <t>/e  El Total se actualiza con base en los resultados mensuales de los camiones de Uso Múltiple (SUV y Minivan) y camiones Pick Up reportados en el Registro Administrativo de la Industria Automotriz de Vehículos Ligeros (RAIAVL). Así como, con las clases Carga Resto, Carga Tractocamiones, Pasajeros  Autobuses - Resto  y,  Pasajeros  Autobuses - Foráneos reportadas en el Registro Administrativo de la Industria Automotriz de Vehículos Pesados (RAIAVP).</t>
  </si>
  <si>
    <t>/f  Son las unidades que parten de una plataforma de camión ligero y por sus características pueden ser usadas para el transporte de pasajeros o carga (SUV, Minivan).</t>
  </si>
  <si>
    <t xml:space="preserve">/g  Se refiere a los vehículos ligeros de carga PICK UP con Peso Bruto Vehicular de hasta 2,721 Kgs. </t>
  </si>
  <si>
    <t xml:space="preserve">/h  Se refiere a los vehículos ligeros de carga PICK UP con Peso Bruto Vehicular de 2,722 a 4,536 Kgs. </t>
  </si>
  <si>
    <t>/i  Se refiere a los vehículos ligeros de carga PICK UP con Peso Bruto Vehicular de 4,537 a 6,350 Kgs.</t>
  </si>
  <si>
    <t>/j  Se refiere a los vehículos pesados de carga clasificados en el  Registro  Administrativo de Vehículos Pesados como Carga-Resto, con un Peso Bruto Vehicular de 6,351 KGS en adelante.</t>
  </si>
  <si>
    <t>/k  Considera a los vehículos de motor de 2 ó 3 ejes destinados para el transporte de mercancías, ya sea mediante el arrastre de remolques o semirremolques (Tractocamiones). También se incluyen los autobuses de transporte urbano de pasajeros y los autobuses foráneos.</t>
  </si>
  <si>
    <t>/l A partir de junio 2021 se incorporan cifras de Coordinación General de Puertos y Marina Mercante (CGPYMM) a cargo de la Secretaría de Marina (SEMAR).</t>
  </si>
  <si>
    <t>/m Los totales pueden no coincidir con los datos divulgados en otros productos anuales, debido al redondeo de cifras mensuales.  A partir de junio 2021 se incorporan cifras de Coordinación General de Puertos y Marina Mercante (CGPYMM) a cargo de la Secretaría de Marina (SEMAR).</t>
  </si>
  <si>
    <t xml:space="preserve">Cifras Preliminares: </t>
  </si>
  <si>
    <t>/p1 A partir de 2024/01</t>
  </si>
  <si>
    <t>/p2 A partir de 2023/01</t>
  </si>
  <si>
    <t>Fuentes:</t>
  </si>
  <si>
    <t>/f1 INEGI. RAIAVL. Cifras a partir de 2015; INEGI. RAIAVP. Cifras a partir de 2018; INEGI. EMIM. Cifras de 2015 a 2018; AMIA. Cifras hasta 2015; ANPACT. Cifras hasta 2015.</t>
  </si>
  <si>
    <t xml:space="preserve">/f2 Registro Administrativo de la Industria Automotriz de Vehículos Ligeros ( RAIAVL).  </t>
  </si>
  <si>
    <t>/f3 SICT. Secretaría de Comunicaciones y Transportes (SCT); SEMAR. Coordinación General de Puertos y Marina Mercante (CGPYMM).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</si>
</sst>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 #,##0.00_-;\-* #,##0.00_-;_-* &quot;-&quot;??_-;_-@_-"/>
    <numFmt numFmtId="165" formatCode="#,##0.0"/>
    <numFmt numFmtId="166" formatCode="###0.00_)"/>
    <numFmt numFmtId="167" formatCode="#,##0_)"/>
    <numFmt numFmtId="168" formatCode="_-* #,##0_-;\-* #,##0_-;_-* &quot;-&quot;??_-;_-@_-"/>
    <numFmt numFmtId="169" formatCode="0.0%"/>
  </numFmts>
  <fonts count="65">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0"/>
      <color indexed="8"/>
      <name val="Arial"/>
      <family val="2"/>
    </font>
    <font>
      <sz val="11"/>
      <color theme="1"/>
      <name val="Calibri"/>
      <family val="2"/>
      <scheme val="minor"/>
    </font>
    <font>
      <sz val="10"/>
      <name val="Arial"/>
      <family val="2"/>
    </font>
    <font>
      <sz val="8"/>
      <name val="Helv"/>
    </font>
    <font>
      <b/>
      <sz val="10"/>
      <name val="Helv"/>
    </font>
    <font>
      <b/>
      <sz val="14"/>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color theme="1"/>
      <name val="Calibri"/>
      <family val="2"/>
      <charset val="129"/>
      <scheme val="minor"/>
    </font>
    <font>
      <sz val="10"/>
      <name val="HELV"/>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9"/>
      <name val="Helv"/>
    </font>
    <font>
      <sz val="8.5"/>
      <name val="Helv"/>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2"/>
      <name val="Helv"/>
    </font>
    <font>
      <b/>
      <sz val="11"/>
      <color indexed="8"/>
      <name val="Calibri"/>
      <family val="2"/>
    </font>
    <font>
      <sz val="11"/>
      <color indexed="10"/>
      <name val="Calibri"/>
      <family val="2"/>
    </font>
    <font>
      <sz val="11"/>
      <name val="Calibri"/>
      <family val="2"/>
      <scheme val="minor"/>
    </font>
    <font>
      <sz val="11"/>
      <color rgb="FF000000"/>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b/>
      <vertAlign val="superscript"/>
      <sz val="10"/>
      <color theme="1"/>
      <name val="Calibri"/>
      <family val="2"/>
      <scheme val="minor"/>
    </font>
    <font>
      <vertAlign val="superscript"/>
      <sz val="10"/>
      <color theme="1"/>
      <name val="Calibri"/>
      <family val="2"/>
      <scheme val="minor"/>
    </font>
    <font>
      <b/>
      <sz val="7.5"/>
      <color theme="1"/>
      <name val="Calibri"/>
      <family val="2"/>
      <scheme val="minor"/>
    </font>
    <font>
      <b/>
      <sz val="9"/>
      <color theme="1"/>
      <name val="Calibri"/>
      <family val="2"/>
      <scheme val="minor"/>
    </font>
    <font>
      <u/>
      <sz val="11"/>
      <color theme="10"/>
      <name val="Calibri"/>
      <family val="2"/>
      <scheme val="minor"/>
    </font>
    <font>
      <sz val="11"/>
      <color theme="0"/>
      <name val="Calibri"/>
      <family val="2"/>
      <scheme val="minor"/>
    </font>
    <font>
      <sz val="9"/>
      <name val="Arial"/>
      <family val="2"/>
    </font>
    <font>
      <b/>
      <sz val="10"/>
      <name val="Arial"/>
      <family val="2"/>
    </font>
    <font>
      <b/>
      <sz val="12"/>
      <name val="Arial"/>
      <family val="2"/>
    </font>
    <font>
      <b/>
      <sz val="11"/>
      <name val="Calibri"/>
      <family val="2"/>
    </font>
    <font>
      <b/>
      <sz val="11"/>
      <name val="Arial"/>
      <family val="2"/>
    </font>
    <font>
      <sz val="11"/>
      <name val="Arial"/>
      <family val="2"/>
    </font>
    <font>
      <b/>
      <sz val="8"/>
      <name val="Arial"/>
      <family val="2"/>
    </font>
    <font>
      <b/>
      <vertAlign val="superscript"/>
      <sz val="9"/>
      <name val="Arial"/>
      <family val="2"/>
    </font>
    <font>
      <b/>
      <vertAlign val="superscript"/>
      <sz val="10"/>
      <name val="Arial"/>
      <family val="2"/>
    </font>
    <font>
      <b/>
      <sz val="11"/>
      <color theme="3"/>
      <name val="Arial"/>
      <family val="2"/>
    </font>
    <font>
      <b/>
      <sz val="10"/>
      <color theme="3"/>
      <name val="Arial"/>
      <family val="2"/>
    </font>
    <font>
      <b/>
      <sz val="14"/>
      <name val="Arial"/>
      <family val="2"/>
    </font>
    <font>
      <b/>
      <sz val="11"/>
      <color theme="0"/>
      <name val="Arial"/>
      <family val="2"/>
    </font>
    <font>
      <b/>
      <sz val="10"/>
      <color theme="1"/>
      <name val="Arial"/>
      <family val="2"/>
    </font>
    <font>
      <sz val="11"/>
      <color theme="1"/>
      <name val="Calibri"/>
      <family val="2"/>
    </font>
    <font>
      <sz val="11"/>
      <name val="Calibri"/>
      <family val="2"/>
    </font>
    <font>
      <b/>
      <sz val="11"/>
      <color theme="1"/>
      <name val="Calibri"/>
      <family val="2"/>
    </font>
  </fonts>
  <fills count="41">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EFEFF0"/>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6"/>
      </patternFill>
    </fill>
    <fill>
      <patternFill patternType="solid">
        <fgColor theme="6" tint="0.59999389629810485"/>
        <bgColor indexed="65"/>
      </patternFill>
    </fill>
    <fill>
      <patternFill patternType="solid">
        <fgColor indexed="22"/>
        <bgColor indexed="64"/>
      </patternFill>
    </fill>
    <fill>
      <patternFill patternType="solid">
        <fgColor theme="5"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s>
  <borders count="30">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double">
        <color indexed="64"/>
      </top>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bottom style="double">
        <color indexed="64"/>
      </bottom>
      <diagonal/>
    </border>
    <border>
      <left style="double">
        <color indexed="64"/>
      </left>
      <right/>
      <top/>
      <bottom/>
      <diagonal/>
    </border>
    <border>
      <left/>
      <right style="double">
        <color indexed="64"/>
      </right>
      <top/>
      <bottom/>
      <diagonal/>
    </border>
    <border>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s>
  <cellStyleXfs count="148">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7" fillId="0" borderId="0"/>
    <xf numFmtId="0" fontId="8" fillId="0" borderId="0">
      <alignment horizontal="left"/>
    </xf>
    <xf numFmtId="0" fontId="6" fillId="0" borderId="0"/>
    <xf numFmtId="43" fontId="7" fillId="0" borderId="0" applyFont="0" applyFill="0" applyBorder="0" applyAlignment="0" applyProtection="0"/>
    <xf numFmtId="0" fontId="6" fillId="0" borderId="0"/>
    <xf numFmtId="0" fontId="9" fillId="0" borderId="6">
      <alignment horizontal="left"/>
    </xf>
    <xf numFmtId="0" fontId="10" fillId="0" borderId="0">
      <alignment horizontal="left" vertical="top"/>
    </xf>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7"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21" borderId="0" applyNumberFormat="0" applyBorder="0" applyAlignment="0" applyProtection="0"/>
    <xf numFmtId="0" fontId="13" fillId="5" borderId="0" applyNumberFormat="0" applyBorder="0" applyAlignment="0" applyProtection="0"/>
    <xf numFmtId="0" fontId="14" fillId="22" borderId="7" applyNumberFormat="0" applyAlignment="0" applyProtection="0"/>
    <xf numFmtId="0" fontId="15" fillId="23" borderId="8" applyNumberFormat="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7"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7" fillId="0" borderId="0" applyFont="0" applyFill="0" applyBorder="0" applyAlignment="0" applyProtection="0"/>
    <xf numFmtId="44" fontId="6" fillId="0" borderId="0" applyFont="0" applyFill="0" applyBorder="0" applyAlignment="0" applyProtection="0"/>
    <xf numFmtId="44" fontId="7" fillId="0" borderId="0" applyFont="0" applyFill="0" applyBorder="0" applyAlignment="0" applyProtection="0"/>
    <xf numFmtId="166" fontId="17" fillId="0" borderId="6" applyNumberFormat="0" applyFill="0">
      <alignment horizontal="right"/>
    </xf>
    <xf numFmtId="167" fontId="18" fillId="0" borderId="6">
      <alignment horizontal="right" vertical="center"/>
    </xf>
    <xf numFmtId="49" fontId="19" fillId="0" borderId="6">
      <alignment horizontal="left" vertical="center"/>
    </xf>
    <xf numFmtId="166" fontId="17" fillId="0" borderId="6" applyNumberFormat="0" applyFill="0">
      <alignment horizontal="right"/>
    </xf>
    <xf numFmtId="0" fontId="20" fillId="0" borderId="0" applyNumberFormat="0" applyFill="0" applyBorder="0" applyAlignment="0" applyProtection="0"/>
    <xf numFmtId="0" fontId="21" fillId="6" borderId="0" applyNumberFormat="0" applyBorder="0" applyAlignment="0" applyProtection="0"/>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12">
      <alignment horizontal="right" vertical="center"/>
    </xf>
    <xf numFmtId="0" fontId="26" fillId="0" borderId="6">
      <alignment horizontal="left" vertical="center"/>
    </xf>
    <xf numFmtId="0" fontId="17" fillId="0" borderId="6">
      <alignment horizontal="left" vertical="center"/>
    </xf>
    <xf numFmtId="0" fontId="9" fillId="0" borderId="6">
      <alignment horizontal="left"/>
    </xf>
    <xf numFmtId="0" fontId="9" fillId="24" borderId="0">
      <alignment horizontal="centerContinuous" wrapText="1"/>
    </xf>
    <xf numFmtId="0" fontId="27" fillId="9" borderId="7" applyNumberFormat="0" applyAlignment="0" applyProtection="0"/>
    <xf numFmtId="0" fontId="28" fillId="0" borderId="13" applyNumberFormat="0" applyFill="0" applyAlignment="0" applyProtection="0"/>
    <xf numFmtId="0" fontId="29" fillId="25" borderId="0" applyNumberFormat="0" applyBorder="0" applyAlignment="0" applyProtection="0"/>
    <xf numFmtId="0" fontId="6"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1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7" fillId="0" borderId="0"/>
    <xf numFmtId="37" fontId="30" fillId="0" borderId="0"/>
    <xf numFmtId="0" fontId="6" fillId="0" borderId="0"/>
    <xf numFmtId="37" fontId="31" fillId="0" borderId="0"/>
    <xf numFmtId="0" fontId="7" fillId="0" borderId="0"/>
    <xf numFmtId="0" fontId="6" fillId="0" borderId="0"/>
    <xf numFmtId="0" fontId="6" fillId="0" borderId="0"/>
    <xf numFmtId="0" fontId="6" fillId="0" borderId="0"/>
    <xf numFmtId="0" fontId="6" fillId="3" borderId="5" applyNumberFormat="0" applyFont="0" applyAlignment="0" applyProtection="0"/>
    <xf numFmtId="0" fontId="7" fillId="26" borderId="14" applyNumberFormat="0" applyFont="0" applyAlignment="0" applyProtection="0"/>
    <xf numFmtId="0" fontId="32" fillId="22" borderId="15" applyNumberFormat="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8" fillId="0" borderId="0">
      <alignment horizontal="right"/>
    </xf>
    <xf numFmtId="0" fontId="19" fillId="0" borderId="0">
      <alignment horizontal="right"/>
    </xf>
    <xf numFmtId="49" fontId="18" fillId="0" borderId="0">
      <alignment horizontal="left" vertical="center"/>
    </xf>
    <xf numFmtId="49" fontId="19" fillId="0" borderId="6">
      <alignment horizontal="left"/>
    </xf>
    <xf numFmtId="166" fontId="18" fillId="0" borderId="0" applyNumberFormat="0">
      <alignment horizontal="right"/>
    </xf>
    <xf numFmtId="0" fontId="25" fillId="27" borderId="0">
      <alignment horizontal="centerContinuous" vertical="center" wrapText="1"/>
    </xf>
    <xf numFmtId="0" fontId="25" fillId="0" borderId="16">
      <alignment horizontal="left" vertical="center"/>
    </xf>
    <xf numFmtId="0" fontId="33" fillId="0" borderId="0" applyNumberFormat="0" applyFill="0" applyBorder="0" applyAlignment="0" applyProtection="0"/>
    <xf numFmtId="0" fontId="9" fillId="0" borderId="0">
      <alignment horizontal="left"/>
    </xf>
    <xf numFmtId="0" fontId="34" fillId="0" borderId="0">
      <alignment horizontal="left"/>
    </xf>
    <xf numFmtId="0" fontId="17" fillId="0" borderId="0">
      <alignment horizontal="left"/>
    </xf>
    <xf numFmtId="0" fontId="34" fillId="0" borderId="0">
      <alignment horizontal="left"/>
    </xf>
    <xf numFmtId="0" fontId="17" fillId="0" borderId="0">
      <alignment horizontal="left"/>
    </xf>
    <xf numFmtId="0" fontId="35" fillId="0" borderId="17" applyNumberFormat="0" applyFill="0" applyAlignment="0" applyProtection="0"/>
    <xf numFmtId="0" fontId="36" fillId="0" borderId="0" applyNumberFormat="0" applyFill="0" applyBorder="0" applyAlignment="0" applyProtection="0"/>
    <xf numFmtId="49" fontId="18" fillId="0" borderId="6">
      <alignment horizontal="left"/>
    </xf>
    <xf numFmtId="0" fontId="25" fillId="0" borderId="12">
      <alignment horizontal="left"/>
    </xf>
    <xf numFmtId="0" fontId="9" fillId="0" borderId="0">
      <alignment horizontal="left" vertical="center"/>
    </xf>
    <xf numFmtId="164" fontId="6" fillId="0" borderId="0" applyFont="0" applyFill="0" applyBorder="0" applyAlignment="0" applyProtection="0"/>
    <xf numFmtId="9" fontId="6" fillId="0" borderId="0" applyFont="0" applyFill="0" applyBorder="0" applyAlignment="0" applyProtection="0"/>
    <xf numFmtId="0" fontId="46" fillId="0" borderId="0" applyNumberFormat="0" applyFill="0" applyBorder="0" applyAlignment="0" applyProtection="0"/>
    <xf numFmtId="0" fontId="47" fillId="32"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164" fontId="7" fillId="0" borderId="0" applyFont="0" applyFill="0" applyBorder="0" applyAlignment="0" applyProtection="0"/>
    <xf numFmtId="0" fontId="63" fillId="0" borderId="0"/>
  </cellStyleXfs>
  <cellXfs count="106">
    <xf numFmtId="0" fontId="0" fillId="0" borderId="0" xfId="0"/>
    <xf numFmtId="0" fontId="1" fillId="0" borderId="0" xfId="0" applyFont="1"/>
    <xf numFmtId="0" fontId="1" fillId="2" borderId="0" xfId="0" applyFont="1" applyFill="1"/>
    <xf numFmtId="0" fontId="0" fillId="0" borderId="0" xfId="0" applyAlignment="1">
      <alignment horizontal="left"/>
    </xf>
    <xf numFmtId="3" fontId="0" fillId="0" borderId="0" xfId="0" applyNumberFormat="1"/>
    <xf numFmtId="1" fontId="0" fillId="0" borderId="0" xfId="0" applyNumberFormat="1"/>
    <xf numFmtId="0" fontId="0" fillId="0" borderId="18" xfId="0" applyBorder="1"/>
    <xf numFmtId="0" fontId="0" fillId="2" borderId="18" xfId="0" applyFill="1" applyBorder="1"/>
    <xf numFmtId="0" fontId="37" fillId="0" borderId="0" xfId="0" applyFont="1"/>
    <xf numFmtId="0" fontId="39" fillId="0" borderId="0" xfId="0" applyFont="1" applyAlignment="1">
      <alignment wrapText="1"/>
    </xf>
    <xf numFmtId="0" fontId="40" fillId="0" borderId="0" xfId="0" applyFont="1" applyAlignment="1">
      <alignment wrapText="1"/>
    </xf>
    <xf numFmtId="0" fontId="0" fillId="0" borderId="0" xfId="0" applyAlignment="1">
      <alignment wrapText="1"/>
    </xf>
    <xf numFmtId="0" fontId="41" fillId="0" borderId="0" xfId="0" applyFont="1" applyAlignment="1">
      <alignment horizontal="center" vertical="center" wrapText="1"/>
    </xf>
    <xf numFmtId="165" fontId="40" fillId="0" borderId="0" xfId="0" applyNumberFormat="1" applyFont="1" applyAlignment="1">
      <alignment horizontal="right" wrapText="1"/>
    </xf>
    <xf numFmtId="0" fontId="40" fillId="0" borderId="0" xfId="0" applyFont="1" applyAlignment="1">
      <alignment vertical="top" wrapText="1"/>
    </xf>
    <xf numFmtId="0" fontId="43" fillId="0" borderId="0" xfId="0" applyFont="1" applyAlignment="1">
      <alignment vertical="top" wrapText="1"/>
    </xf>
    <xf numFmtId="0" fontId="0" fillId="30" borderId="18" xfId="0" applyFill="1" applyBorder="1"/>
    <xf numFmtId="0" fontId="0" fillId="30" borderId="18" xfId="0" applyFill="1" applyBorder="1" applyAlignment="1">
      <alignment wrapText="1"/>
    </xf>
    <xf numFmtId="3" fontId="0" fillId="0" borderId="18" xfId="0" applyNumberFormat="1" applyBorder="1"/>
    <xf numFmtId="0" fontId="41" fillId="29" borderId="0" xfId="0" applyFont="1" applyFill="1" applyAlignment="1">
      <alignment vertical="center" wrapText="1"/>
    </xf>
    <xf numFmtId="3" fontId="45" fillId="31" borderId="0" xfId="0" applyNumberFormat="1" applyFont="1" applyFill="1" applyAlignment="1">
      <alignment vertical="center" wrapText="1"/>
    </xf>
    <xf numFmtId="165" fontId="40" fillId="28" borderId="0" xfId="0" applyNumberFormat="1" applyFont="1" applyFill="1" applyAlignment="1">
      <alignment horizontal="right" wrapText="1"/>
    </xf>
    <xf numFmtId="3" fontId="0" fillId="0" borderId="19" xfId="0" applyNumberFormat="1" applyBorder="1"/>
    <xf numFmtId="0" fontId="1" fillId="0" borderId="0" xfId="0" applyFont="1" applyAlignment="1">
      <alignment wrapText="1"/>
    </xf>
    <xf numFmtId="0" fontId="1" fillId="0" borderId="0" xfId="0" applyFont="1" applyAlignment="1">
      <alignment horizontal="left"/>
    </xf>
    <xf numFmtId="0" fontId="46" fillId="0" borderId="0" xfId="142"/>
    <xf numFmtId="0" fontId="7" fillId="0" borderId="0" xfId="73" applyAlignment="1">
      <alignment horizontal="center" vertical="center"/>
    </xf>
    <xf numFmtId="0" fontId="50" fillId="0" borderId="0" xfId="0" applyFont="1"/>
    <xf numFmtId="0" fontId="52" fillId="0" borderId="0" xfId="0" applyFont="1"/>
    <xf numFmtId="0" fontId="48" fillId="0" borderId="0" xfId="0" applyFont="1"/>
    <xf numFmtId="0" fontId="5" fillId="34" borderId="20" xfId="0" applyFont="1" applyFill="1" applyBorder="1" applyAlignment="1">
      <alignment horizontal="left" vertical="center" wrapText="1"/>
    </xf>
    <xf numFmtId="0" fontId="52" fillId="0" borderId="0" xfId="73" applyFont="1"/>
    <xf numFmtId="0" fontId="53" fillId="0" borderId="0" xfId="73" applyFont="1"/>
    <xf numFmtId="0" fontId="54" fillId="0" borderId="0" xfId="73" applyFont="1"/>
    <xf numFmtId="0" fontId="55" fillId="0" borderId="0" xfId="73" applyFont="1" applyAlignment="1">
      <alignment horizontal="right"/>
    </xf>
    <xf numFmtId="0" fontId="56" fillId="0" borderId="0" xfId="73" applyFont="1" applyAlignment="1">
      <alignment horizontal="right"/>
    </xf>
    <xf numFmtId="3" fontId="53" fillId="0" borderId="0" xfId="73" applyNumberFormat="1" applyFont="1"/>
    <xf numFmtId="0" fontId="52" fillId="0" borderId="0" xfId="73" applyFont="1" applyAlignment="1">
      <alignment vertical="center"/>
    </xf>
    <xf numFmtId="3" fontId="52" fillId="0" borderId="0" xfId="73" applyNumberFormat="1" applyFont="1" applyAlignment="1">
      <alignment vertical="center"/>
    </xf>
    <xf numFmtId="3" fontId="57" fillId="35" borderId="22" xfId="73" applyNumberFormat="1" applyFont="1" applyFill="1" applyBorder="1" applyAlignment="1">
      <alignment horizontal="center" vertical="center"/>
    </xf>
    <xf numFmtId="3" fontId="57" fillId="35" borderId="23" xfId="73" applyNumberFormat="1" applyFont="1" applyFill="1" applyBorder="1" applyAlignment="1">
      <alignment horizontal="center" vertical="center"/>
    </xf>
    <xf numFmtId="0" fontId="57" fillId="35" borderId="23" xfId="73" applyFont="1" applyFill="1" applyBorder="1" applyAlignment="1">
      <alignment horizontal="center" vertical="center"/>
    </xf>
    <xf numFmtId="0" fontId="58" fillId="35" borderId="24" xfId="73" applyFont="1" applyFill="1" applyBorder="1" applyAlignment="1">
      <alignment vertical="center"/>
    </xf>
    <xf numFmtId="0" fontId="7" fillId="0" borderId="25" xfId="73" applyBorder="1" applyAlignment="1">
      <alignment vertical="center"/>
    </xf>
    <xf numFmtId="0" fontId="7" fillId="0" borderId="0" xfId="73" applyAlignment="1">
      <alignment vertical="center"/>
    </xf>
    <xf numFmtId="0" fontId="59" fillId="0" borderId="0" xfId="73" applyFont="1"/>
    <xf numFmtId="0" fontId="56" fillId="0" borderId="26" xfId="73" applyFont="1" applyBorder="1" applyAlignment="1">
      <alignment vertical="center"/>
    </xf>
    <xf numFmtId="0" fontId="7" fillId="28" borderId="27" xfId="73" applyFill="1" applyBorder="1" applyAlignment="1">
      <alignment vertical="center"/>
    </xf>
    <xf numFmtId="0" fontId="7" fillId="28" borderId="0" xfId="73" applyFill="1" applyAlignment="1">
      <alignment horizontal="center" vertical="center"/>
    </xf>
    <xf numFmtId="0" fontId="7" fillId="28" borderId="0" xfId="73" applyFill="1" applyAlignment="1">
      <alignment vertical="center"/>
    </xf>
    <xf numFmtId="0" fontId="59" fillId="28" borderId="0" xfId="73" applyFont="1" applyFill="1"/>
    <xf numFmtId="0" fontId="56" fillId="28" borderId="26" xfId="73" applyFont="1" applyFill="1" applyBorder="1" applyAlignment="1">
      <alignment vertical="center"/>
    </xf>
    <xf numFmtId="0" fontId="7" fillId="0" borderId="27" xfId="73" applyBorder="1" applyAlignment="1">
      <alignment vertical="center"/>
    </xf>
    <xf numFmtId="1" fontId="49" fillId="2" borderId="27" xfId="146" applyNumberFormat="1" applyFont="1" applyFill="1" applyBorder="1" applyAlignment="1">
      <alignment horizontal="center" vertical="center"/>
    </xf>
    <xf numFmtId="1" fontId="49" fillId="2" borderId="0" xfId="146" applyNumberFormat="1" applyFont="1" applyFill="1" applyBorder="1" applyAlignment="1">
      <alignment horizontal="center" vertical="center"/>
    </xf>
    <xf numFmtId="0" fontId="56" fillId="2" borderId="26" xfId="73" applyFont="1" applyFill="1" applyBorder="1" applyAlignment="1">
      <alignment vertical="center"/>
    </xf>
    <xf numFmtId="0" fontId="7" fillId="0" borderId="27" xfId="73" applyBorder="1" applyAlignment="1">
      <alignment horizontal="center" vertical="center"/>
    </xf>
    <xf numFmtId="0" fontId="7" fillId="28" borderId="27" xfId="73" applyFill="1" applyBorder="1" applyAlignment="1">
      <alignment horizontal="center" vertical="center"/>
    </xf>
    <xf numFmtId="1" fontId="60" fillId="36" borderId="27" xfId="73" applyNumberFormat="1" applyFont="1" applyFill="1" applyBorder="1" applyAlignment="1">
      <alignment horizontal="center" vertical="center"/>
    </xf>
    <xf numFmtId="1" fontId="60" fillId="36" borderId="0" xfId="73" applyNumberFormat="1" applyFont="1" applyFill="1" applyAlignment="1">
      <alignment horizontal="center" vertical="center"/>
    </xf>
    <xf numFmtId="0" fontId="60" fillId="36" borderId="0" xfId="73" applyFont="1" applyFill="1" applyAlignment="1">
      <alignment horizontal="center" vertical="center"/>
    </xf>
    <xf numFmtId="0" fontId="60" fillId="36" borderId="26" xfId="73" applyFont="1" applyFill="1" applyBorder="1" applyAlignment="1">
      <alignment horizontal="center" vertical="center"/>
    </xf>
    <xf numFmtId="0" fontId="53" fillId="0" borderId="0" xfId="73" applyFont="1" applyAlignment="1">
      <alignment vertical="center"/>
    </xf>
    <xf numFmtId="1" fontId="60" fillId="36" borderId="28" xfId="73" applyNumberFormat="1" applyFont="1" applyFill="1" applyBorder="1" applyAlignment="1">
      <alignment horizontal="center" vertical="center"/>
    </xf>
    <xf numFmtId="0" fontId="60" fillId="36" borderId="21" xfId="73" applyFont="1" applyFill="1" applyBorder="1" applyAlignment="1">
      <alignment horizontal="center" vertical="center"/>
    </xf>
    <xf numFmtId="0" fontId="57" fillId="35" borderId="22" xfId="73" applyFont="1" applyFill="1" applyBorder="1" applyAlignment="1">
      <alignment horizontal="center" vertical="center"/>
    </xf>
    <xf numFmtId="0" fontId="57" fillId="35" borderId="24" xfId="73" applyFont="1" applyFill="1" applyBorder="1" applyAlignment="1">
      <alignment horizontal="center" vertical="center"/>
    </xf>
    <xf numFmtId="0" fontId="57" fillId="35" borderId="29" xfId="73" applyFont="1" applyFill="1" applyBorder="1" applyAlignment="1">
      <alignment horizontal="center" vertical="center"/>
    </xf>
    <xf numFmtId="0" fontId="57" fillId="35" borderId="24" xfId="73" applyFont="1" applyFill="1" applyBorder="1" applyAlignment="1">
      <alignment vertical="center"/>
    </xf>
    <xf numFmtId="0" fontId="63" fillId="0" borderId="0" xfId="147"/>
    <xf numFmtId="0" fontId="51" fillId="0" borderId="0" xfId="147" applyFont="1"/>
    <xf numFmtId="168" fontId="63" fillId="0" borderId="0" xfId="140" applyNumberFormat="1" applyFont="1"/>
    <xf numFmtId="168" fontId="63" fillId="37" borderId="0" xfId="140" applyNumberFormat="1" applyFont="1" applyFill="1"/>
    <xf numFmtId="0" fontId="38" fillId="0" borderId="0" xfId="0" applyFont="1"/>
    <xf numFmtId="168" fontId="63" fillId="0" borderId="0" xfId="147" applyNumberFormat="1"/>
    <xf numFmtId="0" fontId="62" fillId="0" borderId="0" xfId="0" applyFont="1"/>
    <xf numFmtId="0" fontId="64" fillId="0" borderId="0" xfId="0" applyFont="1"/>
    <xf numFmtId="0" fontId="64" fillId="38" borderId="0" xfId="0" applyFont="1" applyFill="1"/>
    <xf numFmtId="3" fontId="64" fillId="38" borderId="0" xfId="0" applyNumberFormat="1" applyFont="1" applyFill="1"/>
    <xf numFmtId="0" fontId="64" fillId="40" borderId="0" xfId="0" applyFont="1" applyFill="1"/>
    <xf numFmtId="3" fontId="64" fillId="39" borderId="0" xfId="0" applyNumberFormat="1" applyFont="1" applyFill="1"/>
    <xf numFmtId="0" fontId="51" fillId="0" borderId="0" xfId="147" applyFont="1" applyAlignment="1">
      <alignment horizontal="right"/>
    </xf>
    <xf numFmtId="169" fontId="63" fillId="0" borderId="0" xfId="141" applyNumberFormat="1" applyFont="1"/>
    <xf numFmtId="10" fontId="63" fillId="0" borderId="0" xfId="141" applyNumberFormat="1" applyFont="1"/>
    <xf numFmtId="168" fontId="0" fillId="0" borderId="0" xfId="0" applyNumberFormat="1"/>
    <xf numFmtId="9" fontId="63" fillId="37" borderId="0" xfId="147" applyNumberFormat="1" applyFill="1"/>
    <xf numFmtId="10" fontId="63" fillId="37" borderId="0" xfId="147" applyNumberFormat="1" applyFill="1"/>
    <xf numFmtId="11" fontId="0" fillId="0" borderId="0" xfId="0" applyNumberFormat="1"/>
    <xf numFmtId="0" fontId="49" fillId="2" borderId="0" xfId="73" applyFont="1" applyFill="1" applyAlignment="1">
      <alignment vertical="center"/>
    </xf>
    <xf numFmtId="0" fontId="52" fillId="0" borderId="0" xfId="73" applyFont="1" applyAlignment="1">
      <alignment horizontal="center" vertical="center"/>
    </xf>
    <xf numFmtId="0" fontId="60" fillId="36" borderId="21" xfId="73" applyFont="1" applyFill="1" applyBorder="1" applyAlignment="1">
      <alignment vertical="center"/>
    </xf>
    <xf numFmtId="0" fontId="60" fillId="36" borderId="0" xfId="73" applyFont="1" applyFill="1" applyAlignment="1">
      <alignment vertical="center"/>
    </xf>
    <xf numFmtId="0" fontId="61" fillId="37" borderId="0" xfId="73" applyFont="1" applyFill="1" applyAlignment="1">
      <alignment vertical="center"/>
    </xf>
    <xf numFmtId="0" fontId="54" fillId="0" borderId="0" xfId="73" applyFont="1"/>
    <xf numFmtId="0" fontId="54" fillId="0" borderId="21" xfId="73" applyFont="1" applyBorder="1"/>
    <xf numFmtId="0" fontId="57" fillId="35" borderId="23" xfId="73" applyFont="1" applyFill="1" applyBorder="1" applyAlignment="1">
      <alignment horizontal="center" vertical="center"/>
    </xf>
    <xf numFmtId="0" fontId="39" fillId="0" borderId="0" xfId="0" applyFont="1" applyAlignment="1">
      <alignment horizontal="center" wrapText="1"/>
    </xf>
    <xf numFmtId="0" fontId="39" fillId="0" borderId="0" xfId="0" applyFont="1" applyAlignment="1">
      <alignment wrapText="1"/>
    </xf>
    <xf numFmtId="0" fontId="40" fillId="0" borderId="0" xfId="0" applyFont="1" applyAlignment="1">
      <alignment horizontal="left" wrapText="1"/>
    </xf>
    <xf numFmtId="0" fontId="41" fillId="0" borderId="0" xfId="0" applyFont="1" applyAlignment="1">
      <alignment horizontal="center" vertical="center" wrapText="1"/>
    </xf>
    <xf numFmtId="0" fontId="40" fillId="0" borderId="0" xfId="0" applyFont="1" applyAlignment="1">
      <alignment horizontal="left" vertical="top" wrapText="1"/>
    </xf>
    <xf numFmtId="0" fontId="40" fillId="0" borderId="0" xfId="0" applyFont="1" applyAlignment="1">
      <alignment vertical="top" wrapText="1"/>
    </xf>
    <xf numFmtId="0" fontId="0" fillId="0" borderId="0" xfId="0" applyAlignment="1">
      <alignment wrapText="1"/>
    </xf>
    <xf numFmtId="0" fontId="44" fillId="0" borderId="0" xfId="0" applyFont="1" applyAlignment="1">
      <alignment wrapText="1"/>
    </xf>
    <xf numFmtId="0" fontId="40" fillId="0" borderId="0" xfId="0" applyFont="1" applyAlignment="1">
      <alignment wrapText="1"/>
    </xf>
    <xf numFmtId="0" fontId="0" fillId="0" borderId="0" xfId="0"/>
  </cellXfs>
  <cellStyles count="148">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3 3" xfId="144" xr:uid="{984A8110-F684-D94C-BAC2-754058D4F232}"/>
    <cellStyle name="40% - Accent4 2" xfId="24" xr:uid="{00000000-0005-0000-0000-000009000000}"/>
    <cellStyle name="40% - Accent5 2" xfId="25" xr:uid="{00000000-0005-0000-0000-00000A000000}"/>
    <cellStyle name="40% - Accent6 2" xfId="26" xr:uid="{00000000-0005-0000-0000-00000B000000}"/>
    <cellStyle name="40% - Énfasis3 3" xfId="145" xr:uid="{34F83C0A-CBE2-D24F-AD5E-664E721CB6A1}"/>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3 3" xfId="143" xr:uid="{537F2799-50F0-634B-828E-A271B11C9883}"/>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Body: normal cell" xfId="4" xr:uid="{00000000-0005-0000-0000-000019000000}"/>
    <cellStyle name="Calculation 2" xfId="40" xr:uid="{00000000-0005-0000-0000-00001A000000}"/>
    <cellStyle name="Check Cell 2" xfId="41" xr:uid="{00000000-0005-0000-0000-00001B000000}"/>
    <cellStyle name="Comma" xfId="140" builtinId="3"/>
    <cellStyle name="Comma 2" xfId="42" xr:uid="{00000000-0005-0000-0000-00001C000000}"/>
    <cellStyle name="Comma 2 2" xfId="11" xr:uid="{00000000-0005-0000-0000-00001D000000}"/>
    <cellStyle name="Comma 2 2 2" xfId="43" xr:uid="{00000000-0005-0000-0000-00001E000000}"/>
    <cellStyle name="Comma 2 2 3" xfId="44" xr:uid="{00000000-0005-0000-0000-00001F000000}"/>
    <cellStyle name="Comma 2 3" xfId="45" xr:uid="{00000000-0005-0000-0000-000020000000}"/>
    <cellStyle name="Comma 3" xfId="46" xr:uid="{00000000-0005-0000-0000-000021000000}"/>
    <cellStyle name="Comma 4" xfId="47" xr:uid="{00000000-0005-0000-0000-000022000000}"/>
    <cellStyle name="Comma 5" xfId="48" xr:uid="{00000000-0005-0000-0000-000023000000}"/>
    <cellStyle name="Comma 6" xfId="49" xr:uid="{00000000-0005-0000-0000-000024000000}"/>
    <cellStyle name="Comma 7" xfId="50" xr:uid="{00000000-0005-0000-0000-000025000000}"/>
    <cellStyle name="Currency 2" xfId="51" xr:uid="{00000000-0005-0000-0000-000026000000}"/>
    <cellStyle name="Currency 3" xfId="52" xr:uid="{00000000-0005-0000-0000-000027000000}"/>
    <cellStyle name="Currency 3 2" xfId="53" xr:uid="{00000000-0005-0000-0000-000028000000}"/>
    <cellStyle name="Data" xfId="54" xr:uid="{00000000-0005-0000-0000-000029000000}"/>
    <cellStyle name="Data no deci" xfId="55" xr:uid="{00000000-0005-0000-0000-00002A000000}"/>
    <cellStyle name="Data Superscript" xfId="56" xr:uid="{00000000-0005-0000-0000-00002B000000}"/>
    <cellStyle name="Data_1-1A-Regular" xfId="57" xr:uid="{00000000-0005-0000-0000-00002C000000}"/>
    <cellStyle name="Explanatory Text 2" xfId="58" xr:uid="{00000000-0005-0000-0000-00002E000000}"/>
    <cellStyle name="Font: Calibri, 9pt regular" xfId="6" xr:uid="{00000000-0005-0000-0000-00002F000000}"/>
    <cellStyle name="Footnotes: top row" xfId="2" xr:uid="{00000000-0005-0000-0000-000030000000}"/>
    <cellStyle name="Good 2" xfId="59" xr:uid="{00000000-0005-0000-0000-000031000000}"/>
    <cellStyle name="Header: bottom row" xfId="5" xr:uid="{00000000-0005-0000-0000-000032000000}"/>
    <cellStyle name="Heading 1 2" xfId="60" xr:uid="{00000000-0005-0000-0000-000033000000}"/>
    <cellStyle name="Heading 2 2" xfId="61" xr:uid="{00000000-0005-0000-0000-000034000000}"/>
    <cellStyle name="Heading 3 2" xfId="62" xr:uid="{00000000-0005-0000-0000-000035000000}"/>
    <cellStyle name="Heading 4 2" xfId="63" xr:uid="{00000000-0005-0000-0000-000036000000}"/>
    <cellStyle name="Hed Side" xfId="13" xr:uid="{00000000-0005-0000-0000-000037000000}"/>
    <cellStyle name="Hed Side bold" xfId="64" xr:uid="{00000000-0005-0000-0000-000038000000}"/>
    <cellStyle name="Hed Side Indent" xfId="65" xr:uid="{00000000-0005-0000-0000-000039000000}"/>
    <cellStyle name="Hed Side Regular" xfId="66" xr:uid="{00000000-0005-0000-0000-00003A000000}"/>
    <cellStyle name="Hed Side_1-1A-Regular" xfId="67" xr:uid="{00000000-0005-0000-0000-00003B000000}"/>
    <cellStyle name="Hed Top" xfId="68" xr:uid="{00000000-0005-0000-0000-00003C000000}"/>
    <cellStyle name="Hyperlink" xfId="142" builtinId="8"/>
    <cellStyle name="Input 2" xfId="69" xr:uid="{00000000-0005-0000-0000-00003D000000}"/>
    <cellStyle name="Linked Cell 2" xfId="70" xr:uid="{00000000-0005-0000-0000-00003E000000}"/>
    <cellStyle name="Millares 2" xfId="146" xr:uid="{1C8AB12D-D963-734E-BD87-3C9B1DD9F5CE}"/>
    <cellStyle name="Neutral 2" xfId="71" xr:uid="{00000000-0005-0000-0000-000041000000}"/>
    <cellStyle name="Normal" xfId="0" builtinId="0"/>
    <cellStyle name="Normal 10" xfId="72" xr:uid="{00000000-0005-0000-0000-000043000000}"/>
    <cellStyle name="Normal 11" xfId="10" xr:uid="{00000000-0005-0000-0000-000044000000}"/>
    <cellStyle name="Normal 12" xfId="147" xr:uid="{0DCC09DF-9676-3942-BF2D-8C2894E22375}"/>
    <cellStyle name="Normal 2" xfId="1" xr:uid="{00000000-0005-0000-0000-000045000000}"/>
    <cellStyle name="Normal 2 2" xfId="73" xr:uid="{00000000-0005-0000-0000-000046000000}"/>
    <cellStyle name="Normal 2 2 2" xfId="74" xr:uid="{00000000-0005-0000-0000-000047000000}"/>
    <cellStyle name="Normal 2 2 3" xfId="75" xr:uid="{00000000-0005-0000-0000-000048000000}"/>
    <cellStyle name="Normal 2 3" xfId="76" xr:uid="{00000000-0005-0000-0000-000049000000}"/>
    <cellStyle name="Normal 2 4" xfId="77" xr:uid="{00000000-0005-0000-0000-00004A000000}"/>
    <cellStyle name="Normal 3" xfId="8" xr:uid="{00000000-0005-0000-0000-00004B000000}"/>
    <cellStyle name="Normal 3 2" xfId="78" xr:uid="{00000000-0005-0000-0000-00004C000000}"/>
    <cellStyle name="Normal 3 2 2" xfId="79" xr:uid="{00000000-0005-0000-0000-00004D000000}"/>
    <cellStyle name="Normal 3 2 2 2" xfId="80" xr:uid="{00000000-0005-0000-0000-00004E000000}"/>
    <cellStyle name="Normal 3 2 3" xfId="81" xr:uid="{00000000-0005-0000-0000-00004F000000}"/>
    <cellStyle name="Normal 3 3" xfId="82" xr:uid="{00000000-0005-0000-0000-000050000000}"/>
    <cellStyle name="Normal 3 3 2" xfId="83" xr:uid="{00000000-0005-0000-0000-000051000000}"/>
    <cellStyle name="Normal 3 3 2 2" xfId="84" xr:uid="{00000000-0005-0000-0000-000052000000}"/>
    <cellStyle name="Normal 3 3 3" xfId="85" xr:uid="{00000000-0005-0000-0000-000053000000}"/>
    <cellStyle name="Normal 3 4" xfId="86" xr:uid="{00000000-0005-0000-0000-000054000000}"/>
    <cellStyle name="Normal 3 4 2" xfId="87" xr:uid="{00000000-0005-0000-0000-000055000000}"/>
    <cellStyle name="Normal 3 5" xfId="88" xr:uid="{00000000-0005-0000-0000-000056000000}"/>
    <cellStyle name="Normal 3 6" xfId="89" xr:uid="{00000000-0005-0000-0000-000057000000}"/>
    <cellStyle name="Normal 3 7" xfId="90" xr:uid="{00000000-0005-0000-0000-000058000000}"/>
    <cellStyle name="Normal 3 8" xfId="91" xr:uid="{00000000-0005-0000-0000-000059000000}"/>
    <cellStyle name="Normal 3 9" xfId="12" xr:uid="{00000000-0005-0000-0000-00005A000000}"/>
    <cellStyle name="Normal 4" xfId="92" xr:uid="{00000000-0005-0000-0000-00005B000000}"/>
    <cellStyle name="Normal 4 2" xfId="93" xr:uid="{00000000-0005-0000-0000-00005C000000}"/>
    <cellStyle name="Normal 4 2 2" xfId="94" xr:uid="{00000000-0005-0000-0000-00005D000000}"/>
    <cellStyle name="Normal 4 2 2 2" xfId="95" xr:uid="{00000000-0005-0000-0000-00005E000000}"/>
    <cellStyle name="Normal 4 2 3" xfId="96" xr:uid="{00000000-0005-0000-0000-00005F000000}"/>
    <cellStyle name="Normal 4 3" xfId="97" xr:uid="{00000000-0005-0000-0000-000060000000}"/>
    <cellStyle name="Normal 4 3 2" xfId="98" xr:uid="{00000000-0005-0000-0000-000061000000}"/>
    <cellStyle name="Normal 4 3 2 2" xfId="99" xr:uid="{00000000-0005-0000-0000-000062000000}"/>
    <cellStyle name="Normal 4 3 3" xfId="100" xr:uid="{00000000-0005-0000-0000-000063000000}"/>
    <cellStyle name="Normal 4 4" xfId="101" xr:uid="{00000000-0005-0000-0000-000064000000}"/>
    <cellStyle name="Normal 4 4 2" xfId="102" xr:uid="{00000000-0005-0000-0000-000065000000}"/>
    <cellStyle name="Normal 4 5" xfId="103" xr:uid="{00000000-0005-0000-0000-000066000000}"/>
    <cellStyle name="Normal 4 6" xfId="104" xr:uid="{00000000-0005-0000-0000-000067000000}"/>
    <cellStyle name="Normal 4 7" xfId="105" xr:uid="{00000000-0005-0000-0000-000068000000}"/>
    <cellStyle name="Normal 4 8" xfId="106" xr:uid="{00000000-0005-0000-0000-000069000000}"/>
    <cellStyle name="Normal 5" xfId="107" xr:uid="{00000000-0005-0000-0000-00006A000000}"/>
    <cellStyle name="Normal 5 2" xfId="108" xr:uid="{00000000-0005-0000-0000-00006B000000}"/>
    <cellStyle name="Normal 5 3" xfId="109" xr:uid="{00000000-0005-0000-0000-00006C000000}"/>
    <cellStyle name="Normal 6" xfId="110" xr:uid="{00000000-0005-0000-0000-00006D000000}"/>
    <cellStyle name="Normal 6 2" xfId="111" xr:uid="{00000000-0005-0000-0000-00006E000000}"/>
    <cellStyle name="Normal 7" xfId="112" xr:uid="{00000000-0005-0000-0000-00006F000000}"/>
    <cellStyle name="Normal 8" xfId="113" xr:uid="{00000000-0005-0000-0000-000070000000}"/>
    <cellStyle name="Normal 9" xfId="114" xr:uid="{00000000-0005-0000-0000-000071000000}"/>
    <cellStyle name="Note 2" xfId="115" xr:uid="{00000000-0005-0000-0000-000072000000}"/>
    <cellStyle name="Note 2 2" xfId="116" xr:uid="{00000000-0005-0000-0000-000073000000}"/>
    <cellStyle name="Output 2" xfId="117" xr:uid="{00000000-0005-0000-0000-000074000000}"/>
    <cellStyle name="Parent row" xfId="3" xr:uid="{00000000-0005-0000-0000-000075000000}"/>
    <cellStyle name="Percent" xfId="141" builtinId="5"/>
    <cellStyle name="Percent 2" xfId="118" xr:uid="{00000000-0005-0000-0000-000076000000}"/>
    <cellStyle name="Percent 2 2" xfId="119" xr:uid="{00000000-0005-0000-0000-000077000000}"/>
    <cellStyle name="Percent 3" xfId="120" xr:uid="{00000000-0005-0000-0000-000078000000}"/>
    <cellStyle name="Percent 3 2" xfId="121" xr:uid="{00000000-0005-0000-0000-000079000000}"/>
    <cellStyle name="Source Hed" xfId="122" xr:uid="{00000000-0005-0000-0000-00007B000000}"/>
    <cellStyle name="Source Superscript" xfId="123" xr:uid="{00000000-0005-0000-0000-00007C000000}"/>
    <cellStyle name="Source Text" xfId="9" xr:uid="{00000000-0005-0000-0000-00007D000000}"/>
    <cellStyle name="State" xfId="124" xr:uid="{00000000-0005-0000-0000-00007E000000}"/>
    <cellStyle name="Superscript" xfId="125" xr:uid="{00000000-0005-0000-0000-00007F000000}"/>
    <cellStyle name="Table Data" xfId="126" xr:uid="{00000000-0005-0000-0000-000080000000}"/>
    <cellStyle name="Table Head Top" xfId="127" xr:uid="{00000000-0005-0000-0000-000081000000}"/>
    <cellStyle name="Table Hed Side" xfId="128" xr:uid="{00000000-0005-0000-0000-000082000000}"/>
    <cellStyle name="Table title" xfId="7" xr:uid="{00000000-0005-0000-0000-000083000000}"/>
    <cellStyle name="Title 2" xfId="129" xr:uid="{00000000-0005-0000-0000-000084000000}"/>
    <cellStyle name="Title Text" xfId="130" xr:uid="{00000000-0005-0000-0000-000085000000}"/>
    <cellStyle name="Title Text 1" xfId="131" xr:uid="{00000000-0005-0000-0000-000086000000}"/>
    <cellStyle name="Title Text 2" xfId="132" xr:uid="{00000000-0005-0000-0000-000087000000}"/>
    <cellStyle name="Title-1" xfId="14" xr:uid="{00000000-0005-0000-0000-000088000000}"/>
    <cellStyle name="Title-2" xfId="133" xr:uid="{00000000-0005-0000-0000-000089000000}"/>
    <cellStyle name="Title-3" xfId="134" xr:uid="{00000000-0005-0000-0000-00008A000000}"/>
    <cellStyle name="Total 2" xfId="135" xr:uid="{00000000-0005-0000-0000-00008B000000}"/>
    <cellStyle name="Warning Text 2" xfId="136" xr:uid="{00000000-0005-0000-0000-00008C000000}"/>
    <cellStyle name="Wrap" xfId="137" xr:uid="{00000000-0005-0000-0000-00008D000000}"/>
    <cellStyle name="Wrap Bold" xfId="138" xr:uid="{00000000-0005-0000-0000-00008E000000}"/>
    <cellStyle name="Wrap Title" xfId="139" xr:uid="{00000000-0005-0000-0000-00008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6.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18</xdr:row>
      <xdr:rowOff>12700</xdr:rowOff>
    </xdr:from>
    <xdr:to>
      <xdr:col>18</xdr:col>
      <xdr:colOff>342900</xdr:colOff>
      <xdr:row>52</xdr:row>
      <xdr:rowOff>29590</xdr:rowOff>
    </xdr:to>
    <xdr:pic>
      <xdr:nvPicPr>
        <xdr:cNvPr id="3" name="Picture 2">
          <a:extLst>
            <a:ext uri="{FF2B5EF4-FFF2-40B4-BE49-F238E27FC236}">
              <a16:creationId xmlns:a16="http://schemas.microsoft.com/office/drawing/2014/main" id="{53E47F4D-0BB0-97AE-2436-3228EA9B41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71000" y="3441700"/>
          <a:ext cx="7772400" cy="64938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7768229" cy="4458426"/>
    <xdr:pic>
      <xdr:nvPicPr>
        <xdr:cNvPr id="2" name="Picture 1">
          <a:extLst>
            <a:ext uri="{FF2B5EF4-FFF2-40B4-BE49-F238E27FC236}">
              <a16:creationId xmlns:a16="http://schemas.microsoft.com/office/drawing/2014/main" id="{514D9E2B-9E19-924A-A59A-9A65911CB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00" y="190500"/>
          <a:ext cx="7768229" cy="4458426"/>
        </a:xfrm>
        <a:prstGeom prst="rect">
          <a:avLst/>
        </a:prstGeom>
      </xdr:spPr>
    </xdr:pic>
    <xdr:clientData/>
  </xdr:oneCellAnchor>
  <xdr:oneCellAnchor>
    <xdr:from>
      <xdr:col>4</xdr:col>
      <xdr:colOff>137440</xdr:colOff>
      <xdr:row>18</xdr:row>
      <xdr:rowOff>124200</xdr:rowOff>
    </xdr:from>
    <xdr:ext cx="492120" cy="5040"/>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7AC22AF2-128D-C54F-969F-F25526FF4C16}"/>
                </a:ext>
              </a:extLst>
            </xdr14:cNvPr>
            <xdr14:cNvContentPartPr/>
          </xdr14:nvContentPartPr>
          <xdr14:nvPr macro=""/>
          <xdr14:xfrm>
            <a:off x="3439440" y="3553200"/>
            <a:ext cx="492120" cy="5040"/>
          </xdr14:xfrm>
        </xdr:contentPart>
      </mc:Choice>
      <mc:Fallback xmlns="">
        <xdr:pic>
          <xdr:nvPicPr>
            <xdr:cNvPr id="4" name="Ink 3">
              <a:extLst>
                <a:ext uri="{FF2B5EF4-FFF2-40B4-BE49-F238E27FC236}">
                  <a16:creationId xmlns:a16="http://schemas.microsoft.com/office/drawing/2014/main" id="{077AA739-B592-E4BC-BA4A-D746801EB94F}"/>
                </a:ext>
              </a:extLst>
            </xdr:cNvPr>
            <xdr:cNvPicPr/>
          </xdr:nvPicPr>
          <xdr:blipFill>
            <a:blip xmlns:r="http://schemas.openxmlformats.org/officeDocument/2006/relationships" r:embed="rId3"/>
            <a:stretch>
              <a:fillRect/>
            </a:stretch>
          </xdr:blipFill>
          <xdr:spPr>
            <a:xfrm>
              <a:off x="3430440" y="3544200"/>
              <a:ext cx="509760" cy="22680"/>
            </a:xfrm>
            <a:prstGeom prst="rect">
              <a:avLst/>
            </a:prstGeom>
          </xdr:spPr>
        </xdr:pic>
      </mc:Fallback>
    </mc:AlternateContent>
    <xdr:clientData/>
  </xdr:oneCellAnchor>
  <xdr:twoCellAnchor editAs="oneCell">
    <xdr:from>
      <xdr:col>10</xdr:col>
      <xdr:colOff>713796</xdr:colOff>
      <xdr:row>0</xdr:row>
      <xdr:rowOff>120511</xdr:rowOff>
    </xdr:from>
    <xdr:to>
      <xdr:col>17</xdr:col>
      <xdr:colOff>158241</xdr:colOff>
      <xdr:row>28</xdr:row>
      <xdr:rowOff>89433</xdr:rowOff>
    </xdr:to>
    <xdr:pic>
      <xdr:nvPicPr>
        <xdr:cNvPr id="4" name="Imagen 2">
          <a:extLst>
            <a:ext uri="{FF2B5EF4-FFF2-40B4-BE49-F238E27FC236}">
              <a16:creationId xmlns:a16="http://schemas.microsoft.com/office/drawing/2014/main" id="{5795781F-2494-4849-AAF4-DF80668AAC1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64161" y="120511"/>
          <a:ext cx="5219700" cy="541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825036</xdr:colOff>
      <xdr:row>32</xdr:row>
      <xdr:rowOff>0</xdr:rowOff>
    </xdr:from>
    <xdr:to>
      <xdr:col>10</xdr:col>
      <xdr:colOff>93071</xdr:colOff>
      <xdr:row>52</xdr:row>
      <xdr:rowOff>132469</xdr:rowOff>
    </xdr:to>
    <xdr:pic>
      <xdr:nvPicPr>
        <xdr:cNvPr id="7" name="Picture 6">
          <a:extLst>
            <a:ext uri="{FF2B5EF4-FFF2-40B4-BE49-F238E27FC236}">
              <a16:creationId xmlns:a16="http://schemas.microsoft.com/office/drawing/2014/main" id="{187272D5-19AB-76BB-AE23-00EA78FC1C5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25036" y="6229489"/>
          <a:ext cx="7518400" cy="4025900"/>
        </a:xfrm>
        <a:prstGeom prst="rect">
          <a:avLst/>
        </a:prstGeom>
      </xdr:spPr>
    </xdr:pic>
    <xdr:clientData/>
  </xdr:twoCellAnchor>
  <xdr:twoCellAnchor editAs="oneCell">
    <xdr:from>
      <xdr:col>0</xdr:col>
      <xdr:colOff>825036</xdr:colOff>
      <xdr:row>54</xdr:row>
      <xdr:rowOff>0</xdr:rowOff>
    </xdr:from>
    <xdr:to>
      <xdr:col>10</xdr:col>
      <xdr:colOff>4171</xdr:colOff>
      <xdr:row>71</xdr:row>
      <xdr:rowOff>119584</xdr:rowOff>
    </xdr:to>
    <xdr:pic>
      <xdr:nvPicPr>
        <xdr:cNvPr id="9" name="Picture 8">
          <a:extLst>
            <a:ext uri="{FF2B5EF4-FFF2-40B4-BE49-F238E27FC236}">
              <a16:creationId xmlns:a16="http://schemas.microsoft.com/office/drawing/2014/main" id="{25E20DBB-636B-C61D-3606-EAAE59A6E6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25036" y="10512263"/>
          <a:ext cx="7429500" cy="3429000"/>
        </a:xfrm>
        <a:prstGeom prst="rect">
          <a:avLst/>
        </a:prstGeom>
      </xdr:spPr>
    </xdr:pic>
    <xdr:clientData/>
  </xdr:twoCellAnchor>
  <xdr:twoCellAnchor editAs="oneCell">
    <xdr:from>
      <xdr:col>10</xdr:col>
      <xdr:colOff>825036</xdr:colOff>
      <xdr:row>32</xdr:row>
      <xdr:rowOff>0</xdr:rowOff>
    </xdr:from>
    <xdr:to>
      <xdr:col>20</xdr:col>
      <xdr:colOff>16871</xdr:colOff>
      <xdr:row>47</xdr:row>
      <xdr:rowOff>127927</xdr:rowOff>
    </xdr:to>
    <xdr:pic>
      <xdr:nvPicPr>
        <xdr:cNvPr id="11" name="Picture 10">
          <a:extLst>
            <a:ext uri="{FF2B5EF4-FFF2-40B4-BE49-F238E27FC236}">
              <a16:creationId xmlns:a16="http://schemas.microsoft.com/office/drawing/2014/main" id="{EACEA1F5-2AC1-FDF7-0502-62209D3497B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75401" y="6229489"/>
          <a:ext cx="7442200" cy="304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19051</xdr:colOff>
      <xdr:row>407</xdr:row>
      <xdr:rowOff>59531</xdr:rowOff>
    </xdr:from>
    <xdr:to>
      <xdr:col>3</xdr:col>
      <xdr:colOff>1083470</xdr:colOff>
      <xdr:row>413</xdr:row>
      <xdr:rowOff>59531</xdr:rowOff>
    </xdr:to>
    <xdr:sp macro="" textlink="">
      <xdr:nvSpPr>
        <xdr:cNvPr id="2" name="Texto 1">
          <a:extLst>
            <a:ext uri="{FF2B5EF4-FFF2-40B4-BE49-F238E27FC236}">
              <a16:creationId xmlns:a16="http://schemas.microsoft.com/office/drawing/2014/main" id="{0533B953-144A-FE40-A178-B38C90074B70}"/>
            </a:ext>
          </a:extLst>
        </xdr:cNvPr>
        <xdr:cNvSpPr txBox="1">
          <a:spLocks noChangeArrowheads="1"/>
        </xdr:cNvSpPr>
      </xdr:nvSpPr>
      <xdr:spPr bwMode="auto">
        <a:xfrm>
          <a:off x="895351" y="66759931"/>
          <a:ext cx="2613819" cy="990600"/>
        </a:xfrm>
        <a:prstGeom prst="rect">
          <a:avLst/>
        </a:prstGeom>
        <a:solidFill>
          <a:srgbClr val="FFFFFF"/>
        </a:solidFill>
        <a:ln w="1">
          <a:noFill/>
          <a:miter lim="800000"/>
          <a:headEnd/>
          <a:tailEnd/>
        </a:ln>
      </xdr:spPr>
      <xdr:txBody>
        <a:bodyPr vertOverflow="clip" wrap="square" lIns="27432" tIns="22860" rIns="27432" bIns="0" anchor="t" upright="1"/>
        <a:lstStyle/>
        <a:p>
          <a:pPr algn="just" rtl="0">
            <a:defRPr sz="1000"/>
          </a:pPr>
          <a:r>
            <a:rPr lang="es-ES" sz="800" b="1" i="0" u="none" strike="noStrike" baseline="0">
              <a:solidFill>
                <a:srgbClr val="000000"/>
              </a:solidFill>
              <a:latin typeface="Arial"/>
              <a:cs typeface="Arial"/>
            </a:rPr>
            <a:t>Nota: El equipo de vuelo de las líneas aéreas nacionales considera el número de aeronaves activas solo de las aerolíneas mexicanas incluyendo matriculas nacionales y extranjeras (no incluye taxis aéreos).</a:t>
          </a:r>
        </a:p>
      </xdr:txBody>
    </xdr:sp>
    <xdr:clientData/>
  </xdr:twoCellAnchor>
  <xdr:twoCellAnchor>
    <xdr:from>
      <xdr:col>3</xdr:col>
      <xdr:colOff>1702594</xdr:colOff>
      <xdr:row>78</xdr:row>
      <xdr:rowOff>226219</xdr:rowOff>
    </xdr:from>
    <xdr:to>
      <xdr:col>3</xdr:col>
      <xdr:colOff>1940719</xdr:colOff>
      <xdr:row>90</xdr:row>
      <xdr:rowOff>142875</xdr:rowOff>
    </xdr:to>
    <xdr:cxnSp macro="">
      <xdr:nvCxnSpPr>
        <xdr:cNvPr id="3" name="Conector recto de flecha 3">
          <a:extLst>
            <a:ext uri="{FF2B5EF4-FFF2-40B4-BE49-F238E27FC236}">
              <a16:creationId xmlns:a16="http://schemas.microsoft.com/office/drawing/2014/main" id="{18D4443F-FBE6-B54E-91EE-CEA11858E996}"/>
            </a:ext>
          </a:extLst>
        </xdr:cNvPr>
        <xdr:cNvCxnSpPr/>
      </xdr:nvCxnSpPr>
      <xdr:spPr bwMode="auto">
        <a:xfrm flipH="1">
          <a:off x="3505994" y="12545219"/>
          <a:ext cx="0" cy="1961356"/>
        </a:xfrm>
        <a:prstGeom prst="straightConnector1">
          <a:avLst/>
        </a:prstGeom>
        <a:solidFill>
          <a:srgbClr val="FFFFFF"/>
        </a:solidFill>
        <a:ln w="76200" cap="flat" cmpd="sng" algn="ctr">
          <a:solidFill>
            <a:srgbClr val="00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317500</xdr:colOff>
      <xdr:row>23</xdr:row>
      <xdr:rowOff>142875</xdr:rowOff>
    </xdr:to>
    <xdr:pic>
      <xdr:nvPicPr>
        <xdr:cNvPr id="2" name="Imagen 1">
          <a:extLst>
            <a:ext uri="{FF2B5EF4-FFF2-40B4-BE49-F238E27FC236}">
              <a16:creationId xmlns:a16="http://schemas.microsoft.com/office/drawing/2014/main" id="{EE554E85-B49F-4C71-BFCC-3CFA62969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572500"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28</xdr:row>
      <xdr:rowOff>0</xdr:rowOff>
    </xdr:from>
    <xdr:to>
      <xdr:col>22</xdr:col>
      <xdr:colOff>711200</xdr:colOff>
      <xdr:row>53</xdr:row>
      <xdr:rowOff>94479</xdr:rowOff>
    </xdr:to>
    <xdr:pic>
      <xdr:nvPicPr>
        <xdr:cNvPr id="4" name="Picture 3">
          <a:extLst>
            <a:ext uri="{FF2B5EF4-FFF2-40B4-BE49-F238E27FC236}">
              <a16:creationId xmlns:a16="http://schemas.microsoft.com/office/drawing/2014/main" id="{C1D1B364-16E5-B53B-FE9A-E8FD49AB83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58200" y="5334000"/>
          <a:ext cx="7772400" cy="4856979"/>
        </a:xfrm>
        <a:prstGeom prst="rect">
          <a:avLst/>
        </a:prstGeom>
      </xdr:spPr>
    </xdr:pic>
    <xdr:clientData/>
  </xdr:twoCellAnchor>
  <xdr:twoCellAnchor editAs="oneCell">
    <xdr:from>
      <xdr:col>10</xdr:col>
      <xdr:colOff>279400</xdr:colOff>
      <xdr:row>59</xdr:row>
      <xdr:rowOff>63500</xdr:rowOff>
    </xdr:from>
    <xdr:to>
      <xdr:col>21</xdr:col>
      <xdr:colOff>190500</xdr:colOff>
      <xdr:row>73</xdr:row>
      <xdr:rowOff>63500</xdr:rowOff>
    </xdr:to>
    <xdr:pic>
      <xdr:nvPicPr>
        <xdr:cNvPr id="6" name="Picture 5">
          <a:extLst>
            <a:ext uri="{FF2B5EF4-FFF2-40B4-BE49-F238E27FC236}">
              <a16:creationId xmlns:a16="http://schemas.microsoft.com/office/drawing/2014/main" id="{75BA3EA1-4846-A229-5D73-670C040C0F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556500" y="11303000"/>
          <a:ext cx="7327900" cy="2667000"/>
        </a:xfrm>
        <a:prstGeom prst="rect">
          <a:avLst/>
        </a:prstGeom>
      </xdr:spPr>
    </xdr:pic>
    <xdr:clientData/>
  </xdr:twoCellAnchor>
  <xdr:twoCellAnchor editAs="oneCell">
    <xdr:from>
      <xdr:col>0</xdr:col>
      <xdr:colOff>12700</xdr:colOff>
      <xdr:row>59</xdr:row>
      <xdr:rowOff>63500</xdr:rowOff>
    </xdr:from>
    <xdr:to>
      <xdr:col>10</xdr:col>
      <xdr:colOff>139700</xdr:colOff>
      <xdr:row>75</xdr:row>
      <xdr:rowOff>139700</xdr:rowOff>
    </xdr:to>
    <xdr:pic>
      <xdr:nvPicPr>
        <xdr:cNvPr id="8" name="Picture 7">
          <a:extLst>
            <a:ext uri="{FF2B5EF4-FFF2-40B4-BE49-F238E27FC236}">
              <a16:creationId xmlns:a16="http://schemas.microsoft.com/office/drawing/2014/main" id="{9F701180-FE8A-DA93-B505-25599CD4833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700" y="11303000"/>
          <a:ext cx="7404100" cy="3124200"/>
        </a:xfrm>
        <a:prstGeom prst="rect">
          <a:avLst/>
        </a:prstGeom>
      </xdr:spPr>
    </xdr:pic>
    <xdr:clientData/>
  </xdr:twoCellAnchor>
  <xdr:twoCellAnchor editAs="oneCell">
    <xdr:from>
      <xdr:col>0</xdr:col>
      <xdr:colOff>0</xdr:colOff>
      <xdr:row>41</xdr:row>
      <xdr:rowOff>0</xdr:rowOff>
    </xdr:from>
    <xdr:to>
      <xdr:col>10</xdr:col>
      <xdr:colOff>101600</xdr:colOff>
      <xdr:row>57</xdr:row>
      <xdr:rowOff>177800</xdr:rowOff>
    </xdr:to>
    <xdr:pic>
      <xdr:nvPicPr>
        <xdr:cNvPr id="10" name="Picture 9">
          <a:extLst>
            <a:ext uri="{FF2B5EF4-FFF2-40B4-BE49-F238E27FC236}">
              <a16:creationId xmlns:a16="http://schemas.microsoft.com/office/drawing/2014/main" id="{DD0A11E9-C3BC-366B-58D6-0EA2813BC82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7810500"/>
          <a:ext cx="7378700" cy="3225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lea/Dropbox/2.Compartidos/InputData/trans/BNVP/BAU%20New%20Vehicle%20Pr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s>
    <sheetDataSet>
      <sheetData sheetId="0"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3-18T04:07:23.226"/>
    </inkml:context>
    <inkml:brush xml:id="br0">
      <inkml:brushProperty name="width" value="0.05" units="cm"/>
      <inkml:brushProperty name="height" value="0.05" units="cm"/>
    </inkml:brush>
  </inkml:definitions>
  <inkml:trace contextRef="#ctx0" brushRef="#br0">0 0 24575,'87'1'0,"0"0"0,0 0 0,0 0 0,-1 0 0,1 0 0,-1 0 0,1 0 0,-7-1 0,21 2 0,8-1 0,-3 0 0,-14 0 0,-27-1 0,1 0 0,-34 0 0,-11 0 0</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ct.gob.mx/planeacion/estadistica/anuario-estadistico-sct/" TargetMode="External"/><Relationship Id="rId2" Type="http://schemas.openxmlformats.org/officeDocument/2006/relationships/hyperlink" Target="https://www.sct.gob.mx/planeacion/estadistica/anuario-estadistico-sct/" TargetMode="External"/><Relationship Id="rId1" Type="http://schemas.openxmlformats.org/officeDocument/2006/relationships/hyperlink" Target="https://www.gob.mx/sener/es/articulos/prospectivas-del-sector-energetico-356380?idiom=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hyperlink" Target="http://www.sct.gob.mx/fileadmin/CGPMM/U_DGP/estadisticas/2016/Anuario/Anuario_201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workbookViewId="0">
      <selection activeCell="B32" sqref="B32"/>
    </sheetView>
  </sheetViews>
  <sheetFormatPr defaultColWidth="9.140625" defaultRowHeight="15"/>
  <cols>
    <col min="2" max="2" width="73.140625" customWidth="1"/>
  </cols>
  <sheetData>
    <row r="1" spans="1:2">
      <c r="A1" s="1" t="s">
        <v>0</v>
      </c>
    </row>
    <row r="3" spans="1:2">
      <c r="A3" s="1" t="s">
        <v>1</v>
      </c>
      <c r="B3" s="2" t="s">
        <v>2</v>
      </c>
    </row>
    <row r="4" spans="1:2">
      <c r="B4" t="s">
        <v>3</v>
      </c>
    </row>
    <row r="5" spans="1:2">
      <c r="B5" s="3">
        <v>2023</v>
      </c>
    </row>
    <row r="6" spans="1:2">
      <c r="B6" s="25" t="s">
        <v>4</v>
      </c>
    </row>
    <row r="7" spans="1:2">
      <c r="B7" s="25"/>
    </row>
    <row r="8" spans="1:2">
      <c r="B8" s="2" t="s">
        <v>5</v>
      </c>
    </row>
    <row r="9" spans="1:2">
      <c r="B9" t="s">
        <v>6</v>
      </c>
    </row>
    <row r="10" spans="1:2">
      <c r="B10" s="3">
        <v>2024</v>
      </c>
    </row>
    <row r="11" spans="1:2">
      <c r="B11" t="s">
        <v>7</v>
      </c>
    </row>
    <row r="12" spans="1:2">
      <c r="B12" s="25" t="s">
        <v>8</v>
      </c>
    </row>
    <row r="13" spans="1:2">
      <c r="B13" t="s">
        <v>9</v>
      </c>
    </row>
    <row r="15" spans="1:2">
      <c r="B15" s="2" t="s">
        <v>10</v>
      </c>
    </row>
    <row r="16" spans="1:2">
      <c r="B16" t="s">
        <v>11</v>
      </c>
    </row>
    <row r="17" spans="2:2">
      <c r="B17" s="3">
        <v>2022</v>
      </c>
    </row>
    <row r="18" spans="2:2">
      <c r="B18" s="25" t="s">
        <v>12</v>
      </c>
    </row>
    <row r="20" spans="2:2">
      <c r="B20" s="2" t="s">
        <v>13</v>
      </c>
    </row>
    <row r="21" spans="2:2">
      <c r="B21" t="s">
        <v>11</v>
      </c>
    </row>
    <row r="22" spans="2:2">
      <c r="B22" s="3">
        <v>2022</v>
      </c>
    </row>
    <row r="23" spans="2:2">
      <c r="B23" t="s">
        <v>14</v>
      </c>
    </row>
    <row r="24" spans="2:2">
      <c r="B24" s="25" t="s">
        <v>12</v>
      </c>
    </row>
    <row r="25" spans="2:2">
      <c r="B25" t="s">
        <v>15</v>
      </c>
    </row>
    <row r="27" spans="2:2">
      <c r="B27" s="2" t="s">
        <v>16</v>
      </c>
    </row>
    <row r="28" spans="2:2">
      <c r="B28" t="s">
        <v>17</v>
      </c>
    </row>
    <row r="29" spans="2:2">
      <c r="B29" s="3">
        <v>2022</v>
      </c>
    </row>
    <row r="30" spans="2:2">
      <c r="B30" s="3" t="s">
        <v>18</v>
      </c>
    </row>
    <row r="31" spans="2:2">
      <c r="B31" s="3" t="s">
        <v>19</v>
      </c>
    </row>
    <row r="32" spans="2:2">
      <c r="B32" t="s">
        <v>20</v>
      </c>
    </row>
    <row r="33" spans="1:1">
      <c r="A33" s="1" t="s">
        <v>21</v>
      </c>
    </row>
    <row r="34" spans="1:1">
      <c r="A34" t="s">
        <v>22</v>
      </c>
    </row>
    <row r="35" spans="1:1">
      <c r="A35" s="1" t="s">
        <v>23</v>
      </c>
    </row>
    <row r="37" spans="1:1">
      <c r="A37" t="s">
        <v>24</v>
      </c>
    </row>
    <row r="38" spans="1:1">
      <c r="A38" s="8" t="s">
        <v>25</v>
      </c>
    </row>
  </sheetData>
  <hyperlinks>
    <hyperlink ref="B6" r:id="rId1" xr:uid="{D33DD50D-FACA-7F4A-BB8E-3C8B10ABF603}"/>
    <hyperlink ref="B18" r:id="rId2" xr:uid="{47784B4A-FED7-1C4E-AB8A-2E28AAE48828}"/>
    <hyperlink ref="B24" r:id="rId3" xr:uid="{4C799EEF-3C63-4B46-9217-6C0ED9C8A14A}"/>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ECEC9-2D67-2F44-9D1D-E497A821C590}">
  <dimension ref="A1:AU81"/>
  <sheetViews>
    <sheetView tabSelected="1" topLeftCell="A59" workbookViewId="0">
      <selection activeCell="D69" sqref="D69"/>
    </sheetView>
  </sheetViews>
  <sheetFormatPr defaultColWidth="10.85546875" defaultRowHeight="15"/>
  <cols>
    <col min="1" max="1" width="30.85546875" style="69" customWidth="1"/>
    <col min="2" max="2" width="11.140625" style="69" bestFit="1" customWidth="1"/>
    <col min="3" max="3" width="10.85546875" style="69"/>
    <col min="4" max="4" width="13.7109375" style="69" bestFit="1" customWidth="1"/>
    <col min="5" max="6" width="11.140625" style="69" bestFit="1" customWidth="1"/>
    <col min="7" max="8" width="11" style="69" bestFit="1" customWidth="1"/>
    <col min="9" max="16384" width="10.85546875" style="69"/>
  </cols>
  <sheetData>
    <row r="1" spans="1:47">
      <c r="A1" s="70" t="s">
        <v>26</v>
      </c>
    </row>
    <row r="2" spans="1:47">
      <c r="A2" s="70" t="s">
        <v>27</v>
      </c>
      <c r="T2" s="70" t="s">
        <v>27</v>
      </c>
    </row>
    <row r="3" spans="1:47">
      <c r="A3" s="70" t="s">
        <v>28</v>
      </c>
      <c r="T3" s="70" t="s">
        <v>28</v>
      </c>
    </row>
    <row r="6" spans="1:47">
      <c r="A6" s="70" t="s">
        <v>29</v>
      </c>
      <c r="T6" s="70" t="s">
        <v>30</v>
      </c>
    </row>
    <row r="7" spans="1:47">
      <c r="A7" s="69" t="s">
        <v>31</v>
      </c>
      <c r="T7" s="69" t="s">
        <v>32</v>
      </c>
    </row>
    <row r="9" spans="1:47">
      <c r="B9" s="69">
        <v>2022</v>
      </c>
      <c r="C9" s="69">
        <f t="shared" ref="C9:Q9" si="0">B9+1</f>
        <v>2023</v>
      </c>
      <c r="D9" s="69">
        <f t="shared" si="0"/>
        <v>2024</v>
      </c>
      <c r="E9" s="69">
        <f t="shared" si="0"/>
        <v>2025</v>
      </c>
      <c r="F9" s="69">
        <f t="shared" si="0"/>
        <v>2026</v>
      </c>
      <c r="G9" s="69">
        <f t="shared" si="0"/>
        <v>2027</v>
      </c>
      <c r="H9" s="69">
        <f t="shared" si="0"/>
        <v>2028</v>
      </c>
      <c r="I9" s="69">
        <f t="shared" si="0"/>
        <v>2029</v>
      </c>
      <c r="J9" s="69">
        <f t="shared" si="0"/>
        <v>2030</v>
      </c>
      <c r="K9" s="69">
        <f t="shared" si="0"/>
        <v>2031</v>
      </c>
      <c r="L9" s="69">
        <f t="shared" si="0"/>
        <v>2032</v>
      </c>
      <c r="M9" s="69">
        <f t="shared" si="0"/>
        <v>2033</v>
      </c>
      <c r="N9" s="69">
        <f t="shared" si="0"/>
        <v>2034</v>
      </c>
      <c r="O9" s="69">
        <f t="shared" si="0"/>
        <v>2035</v>
      </c>
      <c r="P9" s="69">
        <f t="shared" si="0"/>
        <v>2036</v>
      </c>
      <c r="Q9" s="69">
        <f t="shared" si="0"/>
        <v>2037</v>
      </c>
      <c r="U9" s="69" t="s">
        <v>33</v>
      </c>
      <c r="V9" s="69" t="s">
        <v>34</v>
      </c>
      <c r="W9" s="69" t="s">
        <v>35</v>
      </c>
      <c r="X9" s="69" t="s">
        <v>36</v>
      </c>
      <c r="Y9" s="69" t="s">
        <v>37</v>
      </c>
      <c r="Z9" s="69" t="s">
        <v>38</v>
      </c>
      <c r="AA9" s="69" t="s">
        <v>39</v>
      </c>
      <c r="AB9" s="69" t="s">
        <v>40</v>
      </c>
      <c r="AC9" s="69" t="s">
        <v>41</v>
      </c>
      <c r="AD9" s="69" t="s">
        <v>42</v>
      </c>
      <c r="AE9" s="69" t="s">
        <v>43</v>
      </c>
      <c r="AF9" s="69" t="s">
        <v>44</v>
      </c>
      <c r="AG9" s="69" t="s">
        <v>45</v>
      </c>
      <c r="AH9" s="69" t="s">
        <v>46</v>
      </c>
      <c r="AI9" s="69" t="s">
        <v>47</v>
      </c>
      <c r="AJ9" s="69" t="s">
        <v>48</v>
      </c>
      <c r="AK9" s="69" t="s">
        <v>49</v>
      </c>
      <c r="AL9" s="69" t="s">
        <v>50</v>
      </c>
      <c r="AM9" s="69" t="s">
        <v>51</v>
      </c>
      <c r="AN9" s="69" t="s">
        <v>52</v>
      </c>
      <c r="AO9" s="69" t="s">
        <v>53</v>
      </c>
      <c r="AP9" s="69" t="s">
        <v>54</v>
      </c>
      <c r="AQ9" s="69" t="s">
        <v>55</v>
      </c>
      <c r="AR9" s="69" t="s">
        <v>56</v>
      </c>
      <c r="AS9" s="69" t="s">
        <v>57</v>
      </c>
      <c r="AT9" s="69" t="s">
        <v>58</v>
      </c>
      <c r="AU9" s="69" t="s">
        <v>59</v>
      </c>
    </row>
    <row r="11" spans="1:47">
      <c r="A11" s="70" t="s">
        <v>60</v>
      </c>
      <c r="T11" s="70" t="s">
        <v>60</v>
      </c>
    </row>
    <row r="12" spans="1:47">
      <c r="A12" s="70" t="s">
        <v>61</v>
      </c>
      <c r="B12" s="71">
        <v>43416</v>
      </c>
      <c r="C12" s="71">
        <v>43791.006999999998</v>
      </c>
      <c r="D12" s="71">
        <v>44187.552000000003</v>
      </c>
      <c r="E12" s="71">
        <v>44581.154000000002</v>
      </c>
      <c r="F12" s="71">
        <v>45009.025999999998</v>
      </c>
      <c r="G12" s="71">
        <v>45456.252</v>
      </c>
      <c r="H12" s="71">
        <v>45918.508000000002</v>
      </c>
      <c r="I12" s="71">
        <v>46405.163</v>
      </c>
      <c r="J12" s="71">
        <v>46918.296000000002</v>
      </c>
      <c r="K12" s="71">
        <v>47458.968000000001</v>
      </c>
      <c r="L12" s="71">
        <v>47947.733</v>
      </c>
      <c r="M12" s="71">
        <v>48575.205999999998</v>
      </c>
      <c r="N12" s="71">
        <v>49236.985999999997</v>
      </c>
      <c r="O12" s="71">
        <v>49949.57</v>
      </c>
      <c r="P12" s="71">
        <v>50703.521000000001</v>
      </c>
      <c r="Q12" s="71">
        <v>51521.544999999998</v>
      </c>
      <c r="T12" s="70" t="s">
        <v>61</v>
      </c>
      <c r="U12" s="69">
        <v>17507.465</v>
      </c>
      <c r="V12" s="69">
        <v>17646.385999999999</v>
      </c>
      <c r="W12" s="69">
        <v>19414.64</v>
      </c>
      <c r="X12" s="69">
        <v>21264.606</v>
      </c>
      <c r="Y12" s="69">
        <v>23039.541000000001</v>
      </c>
      <c r="Z12" s="69">
        <v>23928.615000000002</v>
      </c>
      <c r="AA12" s="69">
        <v>25064.501</v>
      </c>
      <c r="AB12" s="69">
        <v>26492.21</v>
      </c>
      <c r="AC12" s="69">
        <v>27866.307000000001</v>
      </c>
      <c r="AD12" s="69">
        <v>29379.433000000001</v>
      </c>
      <c r="AE12" s="69">
        <v>29587.866999999998</v>
      </c>
      <c r="AF12" s="69">
        <v>30681.379000000001</v>
      </c>
      <c r="AG12" s="69">
        <v>31213.636999999999</v>
      </c>
      <c r="AH12" s="69">
        <v>34702.614000000001</v>
      </c>
      <c r="AI12" s="69">
        <v>34928.375</v>
      </c>
      <c r="AJ12" s="69">
        <v>35532.436000000002</v>
      </c>
      <c r="AK12" s="69">
        <v>36067.038</v>
      </c>
      <c r="AL12" s="69">
        <v>37140.983999999997</v>
      </c>
      <c r="AM12" s="69">
        <v>38217.409</v>
      </c>
      <c r="AN12" s="69">
        <v>39267.574000000001</v>
      </c>
      <c r="AO12" s="69">
        <v>40047.016000000003</v>
      </c>
      <c r="AP12" s="69">
        <v>40852.830999999998</v>
      </c>
      <c r="AQ12" s="69">
        <v>41844.112999999998</v>
      </c>
      <c r="AR12" s="69">
        <v>42672.968999999997</v>
      </c>
      <c r="AS12" s="69">
        <v>43209.296000000002</v>
      </c>
      <c r="AT12" s="69">
        <v>43817.457000000002</v>
      </c>
      <c r="AU12" s="69">
        <v>44390.400999999998</v>
      </c>
    </row>
    <row r="13" spans="1:47">
      <c r="A13" s="69" t="s">
        <v>62</v>
      </c>
      <c r="B13" s="71">
        <v>42245</v>
      </c>
      <c r="C13" s="71">
        <v>42764.226000000002</v>
      </c>
      <c r="D13" s="71">
        <v>43114.43</v>
      </c>
      <c r="E13" s="71">
        <v>43477.264000000003</v>
      </c>
      <c r="F13" s="71">
        <v>43853.682000000001</v>
      </c>
      <c r="G13" s="71">
        <v>44244.754000000001</v>
      </c>
      <c r="H13" s="71">
        <v>44651.673999999999</v>
      </c>
      <c r="I13" s="71">
        <v>45075.786999999997</v>
      </c>
      <c r="J13" s="71">
        <v>45518.606</v>
      </c>
      <c r="K13" s="71">
        <v>45981.832999999999</v>
      </c>
      <c r="L13" s="71">
        <v>46390.571000000004</v>
      </c>
      <c r="M13" s="71">
        <v>46926.436000000002</v>
      </c>
      <c r="N13" s="71">
        <v>47485.042999999998</v>
      </c>
      <c r="O13" s="71">
        <v>48085.326999999997</v>
      </c>
      <c r="P13" s="71">
        <v>48719.385000000002</v>
      </c>
      <c r="Q13" s="71">
        <v>49390.404999999999</v>
      </c>
      <c r="T13" s="69" t="s">
        <v>63</v>
      </c>
      <c r="U13" s="69">
        <v>1.863</v>
      </c>
      <c r="V13" s="69">
        <v>1.9219999999999999</v>
      </c>
      <c r="W13" s="69">
        <v>2.9239999999999999</v>
      </c>
      <c r="X13" s="69">
        <v>2.7450000000000001</v>
      </c>
      <c r="Y13" s="69">
        <v>2.8140000000000001</v>
      </c>
      <c r="Z13" s="69">
        <v>1.8089999999999999</v>
      </c>
      <c r="AA13" s="69">
        <v>1.47</v>
      </c>
      <c r="AB13" s="69">
        <v>1.5189999999999999</v>
      </c>
      <c r="AC13" s="69">
        <v>1.5720000000000001</v>
      </c>
      <c r="AD13" s="69">
        <v>4.2949999999999999</v>
      </c>
      <c r="AE13" s="69">
        <v>3.0680000000000001</v>
      </c>
      <c r="AF13" s="69">
        <v>3.1440000000000001</v>
      </c>
      <c r="AG13" s="69">
        <v>3.62</v>
      </c>
      <c r="AH13" s="69">
        <v>4.0419999999999998</v>
      </c>
      <c r="AI13" s="69">
        <v>4.258</v>
      </c>
      <c r="AJ13" s="69">
        <v>4.46</v>
      </c>
      <c r="AK13" s="69">
        <v>4.7770000000000001</v>
      </c>
      <c r="AL13" s="69">
        <v>5.0679999999999996</v>
      </c>
      <c r="AM13" s="69">
        <v>5.3170000000000002</v>
      </c>
      <c r="AN13" s="69">
        <v>5.532</v>
      </c>
      <c r="AO13" s="69">
        <v>5.7110000000000003</v>
      </c>
      <c r="AP13" s="69">
        <v>5.8739999999999997</v>
      </c>
      <c r="AQ13" s="69">
        <v>6.0170000000000003</v>
      </c>
      <c r="AR13" s="69">
        <v>6.1420000000000003</v>
      </c>
      <c r="AS13" s="69">
        <v>6.2850000000000001</v>
      </c>
      <c r="AT13" s="69">
        <v>6.7110000000000003</v>
      </c>
      <c r="AU13" s="69">
        <v>6.8070000000000004</v>
      </c>
    </row>
    <row r="14" spans="1:47">
      <c r="A14" s="69" t="s">
        <v>64</v>
      </c>
      <c r="B14" s="71">
        <v>787</v>
      </c>
      <c r="C14" s="71">
        <v>793.64400000000001</v>
      </c>
      <c r="D14" s="71">
        <v>828.34400000000005</v>
      </c>
      <c r="E14" s="71">
        <v>855.70399999999995</v>
      </c>
      <c r="F14" s="71">
        <v>888.06700000000001</v>
      </c>
      <c r="G14" s="71">
        <v>920.04100000000005</v>
      </c>
      <c r="H14" s="71">
        <v>947.43700000000001</v>
      </c>
      <c r="I14" s="71">
        <v>977.44600000000003</v>
      </c>
      <c r="J14" s="71">
        <v>1007.7380000000001</v>
      </c>
      <c r="K14" s="71">
        <v>1038.652</v>
      </c>
      <c r="L14" s="71">
        <v>1067.4110000000001</v>
      </c>
      <c r="M14" s="71">
        <v>1098.7850000000001</v>
      </c>
      <c r="N14" s="71">
        <v>1130.31</v>
      </c>
      <c r="O14" s="71">
        <v>1161.393</v>
      </c>
      <c r="P14" s="71">
        <v>1189.6089999999999</v>
      </c>
      <c r="Q14" s="71">
        <v>1219.424</v>
      </c>
      <c r="T14" s="69" t="s">
        <v>62</v>
      </c>
      <c r="U14" s="69">
        <v>16514.050999999999</v>
      </c>
      <c r="V14" s="69">
        <v>16667.116000000002</v>
      </c>
      <c r="W14" s="69">
        <v>18476.314999999999</v>
      </c>
      <c r="X14" s="69">
        <v>20302.972000000002</v>
      </c>
      <c r="Y14" s="69">
        <v>22067.135999999999</v>
      </c>
      <c r="Z14" s="69">
        <v>22961.449000000001</v>
      </c>
      <c r="AA14" s="69">
        <v>24086.964</v>
      </c>
      <c r="AB14" s="69">
        <v>25488.435000000001</v>
      </c>
      <c r="AC14" s="69">
        <v>26787.638999999999</v>
      </c>
      <c r="AD14" s="69">
        <v>28226.615000000002</v>
      </c>
      <c r="AE14" s="69">
        <v>28476.736000000001</v>
      </c>
      <c r="AF14" s="69">
        <v>29594.817999999999</v>
      </c>
      <c r="AG14" s="69">
        <v>30153.185000000001</v>
      </c>
      <c r="AH14" s="69">
        <v>33626.713000000003</v>
      </c>
      <c r="AI14" s="69">
        <v>33846.690999999999</v>
      </c>
      <c r="AJ14" s="69">
        <v>34422.256000000001</v>
      </c>
      <c r="AK14" s="69">
        <v>34909.11</v>
      </c>
      <c r="AL14" s="69">
        <v>35922.942000000003</v>
      </c>
      <c r="AM14" s="69">
        <v>36938.116000000002</v>
      </c>
      <c r="AN14" s="69">
        <v>37925.849000000002</v>
      </c>
      <c r="AO14" s="69">
        <v>38645.135000000002</v>
      </c>
      <c r="AP14" s="69">
        <v>39396.275000000001</v>
      </c>
      <c r="AQ14" s="69">
        <v>40317.326000000001</v>
      </c>
      <c r="AR14" s="69">
        <v>41082.038999999997</v>
      </c>
      <c r="AS14" s="69">
        <v>41557.607000000004</v>
      </c>
      <c r="AT14" s="69">
        <v>42105.79</v>
      </c>
      <c r="AU14" s="69">
        <v>42620.872000000003</v>
      </c>
    </row>
    <row r="15" spans="1:47">
      <c r="A15" s="69" t="s">
        <v>65</v>
      </c>
      <c r="B15" s="71">
        <v>187</v>
      </c>
      <c r="C15" s="71">
        <v>181.614</v>
      </c>
      <c r="D15" s="71">
        <v>177.411</v>
      </c>
      <c r="E15" s="71">
        <v>173.97399999999999</v>
      </c>
      <c r="F15" s="71">
        <v>171.68199999999999</v>
      </c>
      <c r="G15" s="71">
        <v>170.09800000000001</v>
      </c>
      <c r="H15" s="71">
        <v>168.84</v>
      </c>
      <c r="I15" s="71">
        <v>168.47900000000001</v>
      </c>
      <c r="J15" s="71">
        <v>168.44</v>
      </c>
      <c r="K15" s="71">
        <v>168.68199999999999</v>
      </c>
      <c r="L15" s="71">
        <v>168.84100000000001</v>
      </c>
      <c r="M15" s="71">
        <v>166.86500000000001</v>
      </c>
      <c r="N15" s="71">
        <v>166.19499999999999</v>
      </c>
      <c r="O15" s="71">
        <v>165.52600000000001</v>
      </c>
      <c r="P15" s="71">
        <v>164.85599999999999</v>
      </c>
      <c r="Q15" s="71">
        <v>164.18600000000001</v>
      </c>
      <c r="T15" s="69" t="s">
        <v>66</v>
      </c>
      <c r="U15" s="69">
        <v>329.48</v>
      </c>
      <c r="V15" s="69">
        <v>305.03300000000002</v>
      </c>
      <c r="W15" s="69">
        <v>234.535</v>
      </c>
      <c r="X15" s="69">
        <v>221.35499999999999</v>
      </c>
      <c r="Y15" s="69">
        <v>196.017</v>
      </c>
      <c r="Z15" s="69">
        <v>184.91200000000001</v>
      </c>
      <c r="AA15" s="69">
        <v>185.08500000000001</v>
      </c>
      <c r="AB15" s="69">
        <v>203.017</v>
      </c>
      <c r="AC15" s="69">
        <v>232.23500000000001</v>
      </c>
      <c r="AD15" s="69">
        <v>250.1</v>
      </c>
      <c r="AE15" s="69">
        <v>253.53299999999999</v>
      </c>
      <c r="AF15" s="69">
        <v>250.27500000000001</v>
      </c>
      <c r="AG15" s="69">
        <v>248.82499999999999</v>
      </c>
      <c r="AH15" s="69">
        <v>242.27199999999999</v>
      </c>
      <c r="AI15" s="69">
        <v>230.47900000000001</v>
      </c>
      <c r="AJ15" s="69">
        <v>223.50800000000001</v>
      </c>
      <c r="AK15" s="69">
        <v>223.505</v>
      </c>
      <c r="AL15" s="69">
        <v>225.452</v>
      </c>
      <c r="AM15" s="69">
        <v>228.29599999999999</v>
      </c>
      <c r="AN15" s="69">
        <v>232.023</v>
      </c>
      <c r="AO15" s="69">
        <v>236.28100000000001</v>
      </c>
      <c r="AP15" s="69">
        <v>240.184</v>
      </c>
      <c r="AQ15" s="69">
        <v>246.62700000000001</v>
      </c>
      <c r="AR15" s="69">
        <v>252.86500000000001</v>
      </c>
      <c r="AS15" s="69">
        <v>259.30900000000003</v>
      </c>
      <c r="AT15" s="69">
        <v>265.45699999999999</v>
      </c>
      <c r="AU15" s="69">
        <v>265.68</v>
      </c>
    </row>
    <row r="16" spans="1:47">
      <c r="A16" s="69" t="s">
        <v>67</v>
      </c>
      <c r="B16" s="71">
        <v>13</v>
      </c>
      <c r="C16" s="71">
        <v>12.916</v>
      </c>
      <c r="D16" s="71">
        <v>13.082000000000001</v>
      </c>
      <c r="E16" s="71">
        <v>13.250999999999999</v>
      </c>
      <c r="F16" s="71">
        <v>13.175000000000001</v>
      </c>
      <c r="G16" s="71">
        <v>13.098000000000001</v>
      </c>
      <c r="H16" s="71">
        <v>13.022</v>
      </c>
      <c r="I16" s="71">
        <v>12.946999999999999</v>
      </c>
      <c r="J16" s="71">
        <v>12.872</v>
      </c>
      <c r="K16" s="71">
        <v>13.09</v>
      </c>
      <c r="L16" s="71">
        <v>13.311999999999999</v>
      </c>
      <c r="M16" s="71">
        <v>13.538</v>
      </c>
      <c r="N16" s="71">
        <v>13.768000000000001</v>
      </c>
      <c r="O16" s="71">
        <v>14.000999999999999</v>
      </c>
      <c r="P16" s="71">
        <v>14.122</v>
      </c>
      <c r="Q16" s="71">
        <v>14.243</v>
      </c>
      <c r="T16" s="69" t="s">
        <v>68</v>
      </c>
      <c r="U16" s="69">
        <v>662.07100000000003</v>
      </c>
      <c r="V16" s="69">
        <v>672.31600000000003</v>
      </c>
      <c r="W16" s="69">
        <v>700.86599999999999</v>
      </c>
      <c r="X16" s="69">
        <v>737.53300000000002</v>
      </c>
      <c r="Y16" s="69">
        <v>773.57399999999996</v>
      </c>
      <c r="Z16" s="69">
        <v>780.44399999999996</v>
      </c>
      <c r="AA16" s="69">
        <v>790.98199999999997</v>
      </c>
      <c r="AB16" s="69">
        <v>799.23900000000003</v>
      </c>
      <c r="AC16" s="69">
        <v>844.86099999999999</v>
      </c>
      <c r="AD16" s="69">
        <v>898.42200000000003</v>
      </c>
      <c r="AE16" s="69">
        <v>854.529</v>
      </c>
      <c r="AF16" s="69">
        <v>833.14300000000003</v>
      </c>
      <c r="AG16" s="69">
        <v>808.00699999999995</v>
      </c>
      <c r="AH16" s="69">
        <v>829.58699999999999</v>
      </c>
      <c r="AI16" s="69">
        <v>846.947</v>
      </c>
      <c r="AJ16" s="69">
        <v>882.21299999999997</v>
      </c>
      <c r="AK16" s="69">
        <v>929.64700000000005</v>
      </c>
      <c r="AL16" s="69">
        <v>987.52300000000002</v>
      </c>
      <c r="AM16" s="69">
        <v>1045.6790000000001</v>
      </c>
      <c r="AN16" s="69">
        <v>1104.171</v>
      </c>
      <c r="AO16" s="69">
        <v>1159.8900000000001</v>
      </c>
      <c r="AP16" s="69">
        <v>1210.4970000000001</v>
      </c>
      <c r="AQ16" s="69">
        <v>1274.143</v>
      </c>
      <c r="AR16" s="69">
        <v>1331.923</v>
      </c>
      <c r="AS16" s="69">
        <v>1386.095</v>
      </c>
      <c r="AT16" s="69">
        <v>1439.5</v>
      </c>
      <c r="AU16" s="69">
        <v>1497.0419999999999</v>
      </c>
    </row>
    <row r="17" spans="1:20">
      <c r="A17" s="69" t="s">
        <v>69</v>
      </c>
      <c r="B17" s="71">
        <v>23</v>
      </c>
      <c r="C17" s="71">
        <v>38.606999999999999</v>
      </c>
      <c r="D17" s="71">
        <v>54.284999999999997</v>
      </c>
      <c r="E17" s="71">
        <v>60.960999999999999</v>
      </c>
      <c r="F17" s="71">
        <v>82.42</v>
      </c>
      <c r="G17" s="71">
        <v>108.262</v>
      </c>
      <c r="H17" s="71">
        <v>137.535</v>
      </c>
      <c r="I17" s="71">
        <v>170.50299999999999</v>
      </c>
      <c r="J17" s="71">
        <v>210.64</v>
      </c>
      <c r="K17" s="71">
        <v>256.71100000000001</v>
      </c>
      <c r="L17" s="71">
        <v>307.59800000000001</v>
      </c>
      <c r="M17" s="71">
        <v>369.58199999999999</v>
      </c>
      <c r="N17" s="71">
        <v>441.67099999999999</v>
      </c>
      <c r="O17" s="71">
        <v>523.322</v>
      </c>
      <c r="P17" s="71">
        <v>615.54899999999998</v>
      </c>
      <c r="Q17" s="71">
        <v>733.28700000000003</v>
      </c>
    </row>
    <row r="19" spans="1:20">
      <c r="A19" s="70" t="s">
        <v>70</v>
      </c>
      <c r="T19" s="70" t="s">
        <v>71</v>
      </c>
    </row>
    <row r="20" spans="1:20">
      <c r="A20" s="69" t="s">
        <v>72</v>
      </c>
      <c r="T20" s="69" t="s">
        <v>73</v>
      </c>
    </row>
    <row r="22" spans="1:20">
      <c r="A22" s="69" t="s">
        <v>74</v>
      </c>
      <c r="T22" s="70" t="s">
        <v>75</v>
      </c>
    </row>
    <row r="23" spans="1:20">
      <c r="D23" s="74">
        <f t="shared" ref="D23:H23" si="1">SUM(D27:D35)-D24</f>
        <v>-7880787.1024656221</v>
      </c>
      <c r="E23" s="74">
        <f t="shared" si="1"/>
        <v>717743.65482145688</v>
      </c>
      <c r="F23" s="74">
        <f t="shared" si="1"/>
        <v>-33468.658332017803</v>
      </c>
      <c r="G23" s="74">
        <f t="shared" si="1"/>
        <v>-2380.2195371300768</v>
      </c>
      <c r="H23" s="74">
        <f t="shared" si="1"/>
        <v>-7114.6744866816989</v>
      </c>
      <c r="T23" s="69" t="s">
        <v>76</v>
      </c>
    </row>
    <row r="24" spans="1:20">
      <c r="A24" s="70" t="s">
        <v>75</v>
      </c>
      <c r="D24" s="71">
        <v>42764226</v>
      </c>
      <c r="E24" s="71">
        <v>793644</v>
      </c>
      <c r="F24" s="71">
        <v>181614</v>
      </c>
      <c r="G24" s="71">
        <v>12916</v>
      </c>
      <c r="H24" s="71">
        <v>38607</v>
      </c>
    </row>
    <row r="25" spans="1:20">
      <c r="A25" s="69" t="s">
        <v>77</v>
      </c>
      <c r="D25" s="69" t="s">
        <v>62</v>
      </c>
      <c r="E25" s="69" t="s">
        <v>64</v>
      </c>
      <c r="F25" s="69" t="s">
        <v>65</v>
      </c>
      <c r="G25" s="69" t="s">
        <v>67</v>
      </c>
      <c r="H25" s="69" t="s">
        <v>69</v>
      </c>
    </row>
    <row r="26" spans="1:20">
      <c r="B26" s="81" t="s">
        <v>78</v>
      </c>
      <c r="C26" s="69">
        <v>1000</v>
      </c>
      <c r="D26" s="69">
        <v>0.97655269722388449</v>
      </c>
      <c r="E26" s="69">
        <v>1.8123447126940927E-2</v>
      </c>
      <c r="F26" s="69">
        <v>4.1472898762067749E-3</v>
      </c>
      <c r="G26" s="69">
        <v>2.9494640303658694E-4</v>
      </c>
      <c r="H26" s="69">
        <v>8.8161936993136521E-4</v>
      </c>
    </row>
    <row r="27" spans="1:20">
      <c r="A27" s="69" t="s">
        <v>79</v>
      </c>
      <c r="B27" s="71">
        <v>13895000</v>
      </c>
      <c r="C27" s="83">
        <f t="shared" ref="C27:C35" si="2">B27/$B$36</f>
        <v>0.3798004646713134</v>
      </c>
      <c r="D27" s="74">
        <f t="shared" ref="D27:H31" si="3">$B27*D$26</f>
        <v>13569199.727925874</v>
      </c>
      <c r="E27" s="74">
        <f t="shared" si="3"/>
        <v>251825.2978288442</v>
      </c>
      <c r="F27" s="74">
        <f t="shared" si="3"/>
        <v>57626.592829893139</v>
      </c>
      <c r="G27" s="74">
        <f t="shared" si="3"/>
        <v>4098.2802701933751</v>
      </c>
      <c r="H27" s="74">
        <f t="shared" si="3"/>
        <v>12250.10114519632</v>
      </c>
    </row>
    <row r="28" spans="1:20">
      <c r="A28" s="69" t="s">
        <v>80</v>
      </c>
      <c r="B28" s="71">
        <v>9107000</v>
      </c>
      <c r="C28" s="83">
        <f t="shared" si="2"/>
        <v>0.24892715593822604</v>
      </c>
      <c r="D28" s="74">
        <f t="shared" si="3"/>
        <v>8893465.4136179164</v>
      </c>
      <c r="E28" s="74">
        <f t="shared" si="3"/>
        <v>165050.23298505103</v>
      </c>
      <c r="F28" s="74">
        <f t="shared" si="3"/>
        <v>37769.368902615097</v>
      </c>
      <c r="G28" s="74">
        <f t="shared" si="3"/>
        <v>2686.0768924541972</v>
      </c>
      <c r="H28" s="74">
        <f t="shared" si="3"/>
        <v>8028.9076019649428</v>
      </c>
    </row>
    <row r="29" spans="1:20">
      <c r="A29" s="69" t="s">
        <v>81</v>
      </c>
      <c r="B29" s="71">
        <v>7813000</v>
      </c>
      <c r="C29" s="83">
        <f t="shared" si="2"/>
        <v>0.21355746890802241</v>
      </c>
      <c r="D29" s="74">
        <f t="shared" si="3"/>
        <v>7629806.2234102096</v>
      </c>
      <c r="E29" s="74">
        <f t="shared" si="3"/>
        <v>141598.49240278947</v>
      </c>
      <c r="F29" s="74">
        <f t="shared" si="3"/>
        <v>32402.775802803531</v>
      </c>
      <c r="G29" s="74">
        <f t="shared" si="3"/>
        <v>2304.4162469248536</v>
      </c>
      <c r="H29" s="74">
        <f t="shared" si="3"/>
        <v>6888.0921372737566</v>
      </c>
    </row>
    <row r="30" spans="1:20">
      <c r="A30" s="69" t="s">
        <v>82</v>
      </c>
      <c r="B30" s="71">
        <v>3117000</v>
      </c>
      <c r="C30" s="83">
        <f t="shared" si="2"/>
        <v>8.5198851988519883E-2</v>
      </c>
      <c r="D30" s="74">
        <f t="shared" si="3"/>
        <v>3043914.7572468477</v>
      </c>
      <c r="E30" s="74">
        <f t="shared" si="3"/>
        <v>56490.784694674869</v>
      </c>
      <c r="F30" s="74">
        <f t="shared" si="3"/>
        <v>12927.102544136516</v>
      </c>
      <c r="G30" s="74">
        <f t="shared" si="3"/>
        <v>919.34793826504153</v>
      </c>
      <c r="H30" s="74">
        <f t="shared" si="3"/>
        <v>2748.0075760760656</v>
      </c>
    </row>
    <row r="31" spans="1:20">
      <c r="A31" s="69" t="s">
        <v>83</v>
      </c>
      <c r="B31" s="71">
        <v>1789000</v>
      </c>
      <c r="C31" s="83">
        <f t="shared" si="2"/>
        <v>4.8899822331556646E-2</v>
      </c>
      <c r="D31" s="74">
        <f t="shared" si="3"/>
        <v>1747052.7753335293</v>
      </c>
      <c r="E31" s="74">
        <f t="shared" si="3"/>
        <v>32422.84691009732</v>
      </c>
      <c r="F31" s="74">
        <f t="shared" si="3"/>
        <v>7419.5015885339199</v>
      </c>
      <c r="G31" s="74">
        <f t="shared" si="3"/>
        <v>527.659115032454</v>
      </c>
      <c r="H31" s="74">
        <f t="shared" si="3"/>
        <v>1577.2170528072124</v>
      </c>
    </row>
    <row r="32" spans="1:20">
      <c r="A32" s="69" t="s">
        <v>84</v>
      </c>
      <c r="B32" s="71">
        <v>505000</v>
      </c>
      <c r="C32" s="83">
        <f t="shared" si="2"/>
        <v>1.3803471368047014E-2</v>
      </c>
      <c r="D32" s="74"/>
      <c r="E32" s="74">
        <f>B32</f>
        <v>505000</v>
      </c>
    </row>
    <row r="33" spans="1:5">
      <c r="A33" s="69" t="s">
        <v>85</v>
      </c>
      <c r="B33" s="71">
        <v>241000</v>
      </c>
      <c r="C33" s="83">
        <f t="shared" si="2"/>
        <v>6.5873992073254067E-3</v>
      </c>
      <c r="D33" s="74"/>
      <c r="E33" s="74">
        <f>B33</f>
        <v>241000</v>
      </c>
    </row>
    <row r="34" spans="1:5">
      <c r="A34" s="69" t="s">
        <v>86</v>
      </c>
      <c r="B34" s="71">
        <v>116000</v>
      </c>
      <c r="C34" s="83">
        <f t="shared" si="2"/>
        <v>3.1706983736504032E-3</v>
      </c>
      <c r="D34" s="74"/>
      <c r="E34" s="74">
        <f>B34</f>
        <v>116000</v>
      </c>
    </row>
    <row r="35" spans="1:5">
      <c r="A35" s="69" t="s">
        <v>87</v>
      </c>
      <c r="B35" s="72">
        <v>2000</v>
      </c>
      <c r="C35" s="83">
        <f t="shared" si="2"/>
        <v>5.4667213338800053E-5</v>
      </c>
      <c r="D35" s="74"/>
      <c r="E35" s="69">
        <v>2000</v>
      </c>
    </row>
    <row r="36" spans="1:5">
      <c r="B36" s="74">
        <f>SUM(B27:B35)</f>
        <v>36585000</v>
      </c>
    </row>
    <row r="38" spans="1:5">
      <c r="B38" s="70" t="s">
        <v>88</v>
      </c>
    </row>
    <row r="39" spans="1:5">
      <c r="A39" s="73" t="s">
        <v>89</v>
      </c>
      <c r="B39" s="74">
        <f>B27+B28+B29+B30</f>
        <v>33932000</v>
      </c>
      <c r="C39" s="82">
        <f>C27+C28+C29+C30</f>
        <v>0.92748394150608171</v>
      </c>
    </row>
    <row r="40" spans="1:5">
      <c r="A40" s="73" t="s">
        <v>90</v>
      </c>
      <c r="B40" s="74">
        <f>B33+B35</f>
        <v>243000</v>
      </c>
      <c r="C40" s="82">
        <f>C33+C35</f>
        <v>6.6420664206642069E-3</v>
      </c>
    </row>
    <row r="41" spans="1:5">
      <c r="A41" s="73" t="s">
        <v>5</v>
      </c>
      <c r="C41" s="82"/>
    </row>
    <row r="42" spans="1:5">
      <c r="A42" s="73" t="s">
        <v>91</v>
      </c>
      <c r="C42" s="82"/>
    </row>
    <row r="43" spans="1:5">
      <c r="A43" s="73" t="s">
        <v>92</v>
      </c>
      <c r="C43" s="82"/>
    </row>
    <row r="44" spans="1:5">
      <c r="A44" s="73" t="s">
        <v>93</v>
      </c>
      <c r="C44" s="82"/>
    </row>
    <row r="45" spans="1:5">
      <c r="B45" s="70" t="s">
        <v>94</v>
      </c>
      <c r="C45" s="82"/>
    </row>
    <row r="46" spans="1:5">
      <c r="A46" s="73" t="s">
        <v>89</v>
      </c>
      <c r="B46" s="74">
        <f>B31</f>
        <v>1789000</v>
      </c>
      <c r="C46" s="82">
        <f>C31</f>
        <v>4.8899822331556646E-2</v>
      </c>
    </row>
    <row r="47" spans="1:5">
      <c r="A47" s="73" t="s">
        <v>90</v>
      </c>
      <c r="B47" s="74">
        <f>B32+B34</f>
        <v>621000</v>
      </c>
      <c r="C47" s="82">
        <f>C32+C34</f>
        <v>1.6974169741697416E-2</v>
      </c>
    </row>
    <row r="48" spans="1:5">
      <c r="A48" s="73" t="s">
        <v>5</v>
      </c>
    </row>
    <row r="49" spans="1:11">
      <c r="A49" s="73" t="s">
        <v>91</v>
      </c>
    </row>
    <row r="50" spans="1:11">
      <c r="A50" s="73" t="s">
        <v>92</v>
      </c>
    </row>
    <row r="51" spans="1:11">
      <c r="A51" s="73" t="s">
        <v>93</v>
      </c>
    </row>
    <row r="59" spans="1:11">
      <c r="C59" s="69" t="s">
        <v>67</v>
      </c>
      <c r="D59" s="69" t="s">
        <v>62</v>
      </c>
      <c r="E59" s="69" t="s">
        <v>64</v>
      </c>
      <c r="G59" s="69" t="s">
        <v>65</v>
      </c>
      <c r="J59" s="69" t="s">
        <v>69</v>
      </c>
      <c r="K59" s="69" t="s">
        <v>95</v>
      </c>
    </row>
    <row r="60" spans="1:11">
      <c r="A60" s="69" t="s">
        <v>96</v>
      </c>
      <c r="B60" s="69">
        <f>J60-F60</f>
        <v>2.204048424828413E-4</v>
      </c>
      <c r="C60" s="69">
        <v>2.9494640303658694E-4</v>
      </c>
      <c r="D60" s="69">
        <v>0.97655269722388449</v>
      </c>
      <c r="E60" s="69">
        <v>1.8123447126940927E-2</v>
      </c>
      <c r="F60" s="69">
        <f>J60*K60</f>
        <v>6.6121452744852391E-4</v>
      </c>
      <c r="G60" s="69">
        <v>4.1472898762067749E-3</v>
      </c>
      <c r="J60" s="69">
        <v>8.8161936993136521E-4</v>
      </c>
      <c r="K60" s="85">
        <v>0.75</v>
      </c>
    </row>
    <row r="61" spans="1:11">
      <c r="A61" s="23" t="s">
        <v>97</v>
      </c>
      <c r="B61" s="24" t="s">
        <v>98</v>
      </c>
      <c r="C61" s="24" t="s">
        <v>99</v>
      </c>
      <c r="D61" s="24" t="s">
        <v>100</v>
      </c>
      <c r="E61" s="24" t="s">
        <v>101</v>
      </c>
      <c r="F61" s="24" t="s">
        <v>102</v>
      </c>
      <c r="G61" s="24" t="s">
        <v>103</v>
      </c>
      <c r="H61" s="24" t="s">
        <v>104</v>
      </c>
    </row>
    <row r="62" spans="1:11">
      <c r="A62" s="1" t="s">
        <v>89</v>
      </c>
      <c r="B62" s="5">
        <f>$B39*B$60</f>
        <v>7478.7771151277711</v>
      </c>
      <c r="C62" s="5">
        <f t="shared" ref="C62:H63" si="4">$B39*C$60</f>
        <v>10008.121347837468</v>
      </c>
      <c r="D62" s="5">
        <f t="shared" si="4"/>
        <v>33136386.12220085</v>
      </c>
      <c r="E62" s="5">
        <f t="shared" si="4"/>
        <v>614964.80791135959</v>
      </c>
      <c r="F62" s="5">
        <f t="shared" si="4"/>
        <v>22436.331345383314</v>
      </c>
      <c r="G62" s="5">
        <f t="shared" si="4"/>
        <v>140725.84007944827</v>
      </c>
      <c r="H62" s="5">
        <f t="shared" si="4"/>
        <v>0</v>
      </c>
    </row>
    <row r="63" spans="1:11">
      <c r="A63" s="1" t="s">
        <v>90</v>
      </c>
      <c r="B63" s="5">
        <f>$B40*B$60</f>
        <v>53.558376723330433</v>
      </c>
      <c r="C63" s="5">
        <f t="shared" si="4"/>
        <v>71.671975937890622</v>
      </c>
      <c r="D63" s="5">
        <f t="shared" si="4"/>
        <v>237302.30542540393</v>
      </c>
      <c r="E63" s="5">
        <f t="shared" si="4"/>
        <v>4403.9976518466456</v>
      </c>
      <c r="F63" s="5">
        <f t="shared" si="4"/>
        <v>160.67513016999132</v>
      </c>
      <c r="G63" s="5">
        <f t="shared" si="4"/>
        <v>1007.7914399182463</v>
      </c>
      <c r="H63" s="5">
        <f t="shared" si="4"/>
        <v>0</v>
      </c>
    </row>
    <row r="64" spans="1:11">
      <c r="A64" s="1" t="s">
        <v>5</v>
      </c>
      <c r="B64"/>
      <c r="C64"/>
      <c r="D64"/>
      <c r="E64" s="4"/>
      <c r="F64"/>
      <c r="G64" s="5"/>
      <c r="H64" s="5"/>
    </row>
    <row r="65" spans="1:44">
      <c r="A65" s="1" t="s">
        <v>91</v>
      </c>
      <c r="B65"/>
      <c r="C65"/>
      <c r="D65"/>
      <c r="E65" s="5"/>
      <c r="F65"/>
      <c r="G65" s="5"/>
      <c r="H65" s="5"/>
    </row>
    <row r="66" spans="1:44">
      <c r="A66" s="1" t="s">
        <v>92</v>
      </c>
      <c r="B66"/>
      <c r="C66"/>
      <c r="D66"/>
      <c r="E66" s="5"/>
      <c r="F66"/>
      <c r="G66" s="5"/>
      <c r="H66" s="5"/>
      <c r="K66" s="69" t="s">
        <v>105</v>
      </c>
    </row>
    <row r="67" spans="1:44">
      <c r="A67" s="1" t="s">
        <v>93</v>
      </c>
      <c r="B67" s="4">
        <f>O81-D67</f>
        <v>29198.158486093394</v>
      </c>
      <c r="C67"/>
      <c r="D67" s="4">
        <f>O81*(1-K67)</f>
        <v>5810433.5387326479</v>
      </c>
      <c r="E67"/>
      <c r="F67"/>
      <c r="G67" s="5"/>
      <c r="H67" s="5"/>
      <c r="K67" s="86">
        <v>5.0000000000000001E-3</v>
      </c>
    </row>
    <row r="69" spans="1:44">
      <c r="A69" s="69" t="s">
        <v>106</v>
      </c>
      <c r="B69" s="69">
        <f>J60</f>
        <v>8.8161936993136521E-4</v>
      </c>
      <c r="C69" s="69">
        <f t="shared" ref="C69:H69" si="5">C60</f>
        <v>2.9494640303658694E-4</v>
      </c>
      <c r="D69" s="69">
        <f>1-SUM(B69:C69,E69:H69)</f>
        <v>1.4676144350825204E-2</v>
      </c>
      <c r="E69" s="69">
        <v>0.98</v>
      </c>
      <c r="G69" s="69">
        <f t="shared" si="5"/>
        <v>4.1472898762067749E-3</v>
      </c>
      <c r="H69" s="69">
        <f t="shared" si="5"/>
        <v>0</v>
      </c>
    </row>
    <row r="70" spans="1:44">
      <c r="A70" s="23" t="s">
        <v>97</v>
      </c>
      <c r="B70" s="24" t="s">
        <v>98</v>
      </c>
      <c r="C70" s="24" t="s">
        <v>99</v>
      </c>
      <c r="D70" s="24" t="s">
        <v>100</v>
      </c>
      <c r="E70" s="24" t="s">
        <v>101</v>
      </c>
      <c r="F70" s="24" t="s">
        <v>102</v>
      </c>
      <c r="G70" s="24" t="s">
        <v>103</v>
      </c>
      <c r="H70" s="24" t="s">
        <v>104</v>
      </c>
    </row>
    <row r="71" spans="1:44">
      <c r="A71" s="1" t="s">
        <v>89</v>
      </c>
      <c r="B71" s="5">
        <f t="shared" ref="B71:H72" si="6">$B46*B$69</f>
        <v>1577.2170528072124</v>
      </c>
      <c r="C71" s="5">
        <f t="shared" si="6"/>
        <v>527.659115032454</v>
      </c>
      <c r="D71" s="5">
        <f t="shared" si="6"/>
        <v>26255.622243626291</v>
      </c>
      <c r="E71" s="5">
        <f>$B46*E$69</f>
        <v>1753220</v>
      </c>
      <c r="F71" s="5">
        <f t="shared" si="6"/>
        <v>0</v>
      </c>
      <c r="G71" s="5">
        <f t="shared" si="6"/>
        <v>7419.5015885339199</v>
      </c>
      <c r="H71" s="84">
        <f t="shared" si="6"/>
        <v>0</v>
      </c>
    </row>
    <row r="72" spans="1:44">
      <c r="A72" s="1" t="s">
        <v>90</v>
      </c>
      <c r="B72" s="84">
        <f t="shared" si="6"/>
        <v>547.48562872737784</v>
      </c>
      <c r="C72" s="84">
        <f t="shared" si="6"/>
        <v>183.1617162857205</v>
      </c>
      <c r="D72" s="5">
        <f t="shared" si="6"/>
        <v>9113.8856418624528</v>
      </c>
      <c r="E72" s="5">
        <f>$B47*E$69</f>
        <v>608580</v>
      </c>
      <c r="F72" s="84">
        <f t="shared" si="6"/>
        <v>0</v>
      </c>
      <c r="G72" s="5">
        <f t="shared" si="6"/>
        <v>2575.467013124407</v>
      </c>
      <c r="H72" s="5">
        <f t="shared" si="6"/>
        <v>0</v>
      </c>
    </row>
    <row r="73" spans="1:44">
      <c r="A73" s="1" t="s">
        <v>5</v>
      </c>
      <c r="B73"/>
      <c r="C73"/>
      <c r="D73"/>
      <c r="E73" s="4"/>
      <c r="F73"/>
      <c r="G73" s="5"/>
      <c r="H73" s="5"/>
    </row>
    <row r="74" spans="1:44">
      <c r="A74" s="1" t="s">
        <v>91</v>
      </c>
      <c r="B74"/>
      <c r="C74"/>
      <c r="D74"/>
      <c r="E74" s="5"/>
      <c r="F74"/>
      <c r="G74" s="5"/>
      <c r="H74" s="5"/>
    </row>
    <row r="75" spans="1:44">
      <c r="A75" s="1" t="s">
        <v>92</v>
      </c>
      <c r="B75"/>
      <c r="C75"/>
      <c r="D75"/>
      <c r="E75" s="5"/>
      <c r="F75"/>
      <c r="G75" s="5"/>
      <c r="H75" s="5"/>
    </row>
    <row r="76" spans="1:44">
      <c r="A76" s="1" t="s">
        <v>93</v>
      </c>
      <c r="B76"/>
      <c r="C76"/>
      <c r="D76"/>
      <c r="E76"/>
      <c r="F76"/>
      <c r="G76" s="5"/>
      <c r="H76" s="5"/>
    </row>
    <row r="80" spans="1:44">
      <c r="A80" s="79"/>
      <c r="B80" s="75"/>
      <c r="C80" s="76">
        <v>2010</v>
      </c>
      <c r="D80" s="76">
        <v>2011</v>
      </c>
      <c r="E80" s="76">
        <v>2012</v>
      </c>
      <c r="F80" s="76">
        <v>2013</v>
      </c>
      <c r="G80" s="76">
        <v>2014</v>
      </c>
      <c r="H80" s="77">
        <v>2015</v>
      </c>
      <c r="I80" s="76">
        <v>2016</v>
      </c>
      <c r="J80" s="76">
        <v>2017</v>
      </c>
      <c r="K80" s="76">
        <v>2018</v>
      </c>
      <c r="L80" s="76">
        <v>2019</v>
      </c>
      <c r="M80" s="76">
        <v>2020</v>
      </c>
      <c r="N80" s="76">
        <v>2021</v>
      </c>
      <c r="O80" s="76">
        <v>2022</v>
      </c>
      <c r="P80" s="76">
        <v>2023</v>
      </c>
      <c r="Q80" s="76">
        <v>2024</v>
      </c>
      <c r="R80" s="76">
        <v>2025</v>
      </c>
      <c r="S80" s="76">
        <v>2026</v>
      </c>
      <c r="T80" s="76">
        <v>2027</v>
      </c>
      <c r="U80" s="76">
        <v>2028</v>
      </c>
      <c r="V80" s="76">
        <v>2029</v>
      </c>
      <c r="W80" s="76">
        <v>2030</v>
      </c>
      <c r="X80" s="76">
        <v>2031</v>
      </c>
      <c r="Y80" s="76">
        <v>2032</v>
      </c>
      <c r="Z80" s="76">
        <v>2033</v>
      </c>
      <c r="AA80" s="76">
        <v>2034</v>
      </c>
      <c r="AB80" s="76">
        <v>2035</v>
      </c>
      <c r="AC80" s="76">
        <v>2036</v>
      </c>
      <c r="AD80" s="76">
        <v>2037</v>
      </c>
      <c r="AE80" s="76">
        <v>2038</v>
      </c>
      <c r="AF80" s="76">
        <v>2039</v>
      </c>
      <c r="AG80" s="76">
        <v>2040</v>
      </c>
      <c r="AH80" s="76">
        <v>2041</v>
      </c>
      <c r="AI80" s="76">
        <v>2042</v>
      </c>
      <c r="AJ80" s="76">
        <v>2043</v>
      </c>
      <c r="AK80" s="76">
        <v>2044</v>
      </c>
      <c r="AL80" s="76">
        <v>2045</v>
      </c>
      <c r="AM80" s="76">
        <v>2046</v>
      </c>
      <c r="AN80" s="76">
        <v>2047</v>
      </c>
      <c r="AO80" s="76">
        <v>2048</v>
      </c>
      <c r="AP80" s="76">
        <v>2049</v>
      </c>
      <c r="AQ80" s="76">
        <v>2050</v>
      </c>
      <c r="AR80" s="75" t="s">
        <v>107</v>
      </c>
    </row>
    <row r="81" spans="1:44">
      <c r="A81" s="76" t="s">
        <v>108</v>
      </c>
      <c r="B81" s="75" t="s">
        <v>109</v>
      </c>
      <c r="C81" s="80">
        <v>911708.77827270306</v>
      </c>
      <c r="D81" s="80">
        <v>1054738.7300289548</v>
      </c>
      <c r="E81" s="80">
        <v>1306548.3197852066</v>
      </c>
      <c r="F81" s="80">
        <v>1578033.3595414581</v>
      </c>
      <c r="G81" s="80">
        <v>1952905.3052977095</v>
      </c>
      <c r="H81" s="78">
        <v>2294158.0670539616</v>
      </c>
      <c r="I81" s="80">
        <v>2668008.989240326</v>
      </c>
      <c r="J81" s="80">
        <v>3174892.409426691</v>
      </c>
      <c r="K81" s="80">
        <v>3700088.181613056</v>
      </c>
      <c r="L81" s="80">
        <v>4139354.4837994203</v>
      </c>
      <c r="M81" s="80">
        <v>4802573.6159857865</v>
      </c>
      <c r="N81" s="80">
        <v>5245934.0866022632</v>
      </c>
      <c r="O81" s="80">
        <v>5839631.6972187413</v>
      </c>
      <c r="P81" s="80">
        <v>6645702.4258352192</v>
      </c>
      <c r="Q81" s="80">
        <v>7519080.9610441783</v>
      </c>
      <c r="R81" s="80">
        <v>7863466.5168853169</v>
      </c>
      <c r="S81" s="80">
        <v>8205205.6642114418</v>
      </c>
      <c r="T81" s="80">
        <v>8551104.9473418295</v>
      </c>
      <c r="U81" s="80">
        <v>8901164.3662764803</v>
      </c>
      <c r="V81" s="80">
        <v>9255383.9210153967</v>
      </c>
      <c r="W81" s="80">
        <v>9613763.6115585733</v>
      </c>
      <c r="X81" s="80">
        <v>9967344.5702773854</v>
      </c>
      <c r="Y81" s="80">
        <v>10324557.544827212</v>
      </c>
      <c r="Z81" s="80">
        <v>10685402.53520805</v>
      </c>
      <c r="AA81" s="80">
        <v>11049879.541419903</v>
      </c>
      <c r="AB81" s="80">
        <v>11417988.56346277</v>
      </c>
      <c r="AC81" s="80">
        <v>11779534.003546732</v>
      </c>
      <c r="AD81" s="80">
        <v>12144187.633111009</v>
      </c>
      <c r="AE81" s="80">
        <v>12511949.452155605</v>
      </c>
      <c r="AF81" s="80">
        <v>12882819.460680515</v>
      </c>
      <c r="AG81" s="80">
        <v>13256797.658685736</v>
      </c>
      <c r="AH81" s="80">
        <v>13622246.004084358</v>
      </c>
      <c r="AI81" s="80">
        <v>13990272.662701445</v>
      </c>
      <c r="AJ81" s="80">
        <v>14360877.634536996</v>
      </c>
      <c r="AK81" s="80">
        <v>14734060.919591019</v>
      </c>
      <c r="AL81" s="80">
        <v>15109822.517863501</v>
      </c>
      <c r="AM81" s="80">
        <v>15474681.819238704</v>
      </c>
      <c r="AN81" s="80">
        <v>15841568.388351612</v>
      </c>
      <c r="AO81" s="80">
        <v>16210482.22520222</v>
      </c>
      <c r="AP81" s="80">
        <v>16581423.329790531</v>
      </c>
      <c r="AQ81" s="80">
        <v>16954391.702116538</v>
      </c>
      <c r="AR81" s="75" t="s">
        <v>107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86A9-3044-3740-AA01-A50E40D8D85E}">
  <dimension ref="B26:F30"/>
  <sheetViews>
    <sheetView zoomScale="137" workbookViewId="0">
      <selection activeCell="L33" sqref="L33"/>
    </sheetView>
  </sheetViews>
  <sheetFormatPr defaultColWidth="11.42578125" defaultRowHeight="15"/>
  <sheetData>
    <row r="26" spans="2:6">
      <c r="B26" t="s">
        <v>110</v>
      </c>
      <c r="E26" t="s">
        <v>111</v>
      </c>
    </row>
    <row r="27" spans="2:6">
      <c r="B27">
        <v>7.7</v>
      </c>
      <c r="E27">
        <v>2022</v>
      </c>
      <c r="F27">
        <v>358</v>
      </c>
    </row>
    <row r="28" spans="2:6">
      <c r="E28" s="1">
        <v>2021</v>
      </c>
      <c r="F28" s="1">
        <v>310</v>
      </c>
    </row>
    <row r="29" spans="2:6">
      <c r="B29" t="s">
        <v>112</v>
      </c>
    </row>
    <row r="30" spans="2:6">
      <c r="B30">
        <f>B27*2</f>
        <v>15.4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BDD0-66D9-6848-836F-8D3DD65BE1BA}">
  <sheetPr>
    <tabColor theme="1" tint="0.34998626667073579"/>
  </sheetPr>
  <dimension ref="A2:AL409"/>
  <sheetViews>
    <sheetView showGridLines="0" zoomScale="80" zoomScaleNormal="80" workbookViewId="0">
      <pane xSplit="4" ySplit="7" topLeftCell="E285" activePane="bottomRight" state="frozen"/>
      <selection pane="topRight" activeCell="AA71" sqref="AA71"/>
      <selection pane="bottomLeft" activeCell="AA71" sqref="AA71"/>
      <selection pane="bottomRight" activeCell="AJ2" sqref="AJ2:AJ3"/>
    </sheetView>
  </sheetViews>
  <sheetFormatPr defaultColWidth="11.42578125" defaultRowHeight="14.25"/>
  <cols>
    <col min="1" max="2" width="2" style="32" customWidth="1"/>
    <col min="3" max="3" width="23.140625" style="32" customWidth="1"/>
    <col min="4" max="4" width="33" style="32" bestFit="1" customWidth="1"/>
    <col min="5" max="36" width="6.28515625" style="32" customWidth="1"/>
    <col min="37" max="37" width="7.7109375" style="32" customWidth="1"/>
    <col min="38" max="38" width="2" style="32" customWidth="1"/>
    <col min="39" max="16384" width="11.42578125" style="32"/>
  </cols>
  <sheetData>
    <row r="2" spans="1:38">
      <c r="D2" s="32" t="s">
        <v>113</v>
      </c>
      <c r="E2" s="32">
        <f>E8+E129+E228</f>
        <v>188</v>
      </c>
      <c r="F2" s="32">
        <f t="shared" ref="F2:AK2" si="0">F8+F129+F228</f>
        <v>223</v>
      </c>
      <c r="G2" s="32">
        <f t="shared" si="0"/>
        <v>252</v>
      </c>
      <c r="H2" s="32">
        <f t="shared" si="0"/>
        <v>261</v>
      </c>
      <c r="I2" s="32">
        <f t="shared" si="0"/>
        <v>225</v>
      </c>
      <c r="J2" s="32">
        <f t="shared" si="0"/>
        <v>224</v>
      </c>
      <c r="K2" s="32">
        <f t="shared" si="0"/>
        <v>239</v>
      </c>
      <c r="L2" s="32">
        <f t="shared" si="0"/>
        <v>267</v>
      </c>
      <c r="M2" s="32">
        <f t="shared" si="0"/>
        <v>276</v>
      </c>
      <c r="N2" s="32">
        <f t="shared" si="0"/>
        <v>281</v>
      </c>
      <c r="O2" s="32">
        <f t="shared" si="0"/>
        <v>290</v>
      </c>
      <c r="P2" s="32">
        <f t="shared" si="0"/>
        <v>287</v>
      </c>
      <c r="Q2" s="32">
        <f t="shared" si="0"/>
        <v>295</v>
      </c>
      <c r="R2" s="32">
        <f t="shared" si="0"/>
        <v>270</v>
      </c>
      <c r="S2" s="32">
        <f t="shared" si="0"/>
        <v>292</v>
      </c>
      <c r="T2" s="32">
        <f t="shared" si="0"/>
        <v>318</v>
      </c>
      <c r="U2" s="32">
        <f t="shared" si="0"/>
        <v>342</v>
      </c>
      <c r="V2" s="32">
        <f t="shared" si="0"/>
        <v>330</v>
      </c>
      <c r="W2" s="32">
        <f t="shared" si="0"/>
        <v>319</v>
      </c>
      <c r="X2" s="32">
        <f t="shared" si="0"/>
        <v>265</v>
      </c>
      <c r="Y2" s="32">
        <f t="shared" si="0"/>
        <v>224</v>
      </c>
      <c r="Z2" s="32">
        <f t="shared" si="0"/>
        <v>246</v>
      </c>
      <c r="AA2" s="32">
        <f t="shared" si="0"/>
        <v>263</v>
      </c>
      <c r="AB2" s="32">
        <f t="shared" si="0"/>
        <v>289</v>
      </c>
      <c r="AC2" s="32">
        <f t="shared" si="0"/>
        <v>310</v>
      </c>
      <c r="AD2" s="32">
        <f t="shared" si="0"/>
        <v>348</v>
      </c>
      <c r="AE2" s="32">
        <f t="shared" si="0"/>
        <v>343</v>
      </c>
      <c r="AF2" s="32">
        <f t="shared" si="0"/>
        <v>352</v>
      </c>
      <c r="AG2" s="32">
        <f t="shared" si="0"/>
        <v>341</v>
      </c>
      <c r="AH2" s="32">
        <f t="shared" si="0"/>
        <v>255</v>
      </c>
      <c r="AI2" s="32">
        <f t="shared" si="0"/>
        <v>274</v>
      </c>
      <c r="AJ2" s="32">
        <f t="shared" si="0"/>
        <v>358</v>
      </c>
      <c r="AK2" s="32">
        <f t="shared" si="0"/>
        <v>354</v>
      </c>
    </row>
    <row r="3" spans="1:38">
      <c r="D3" s="32" t="s">
        <v>106</v>
      </c>
      <c r="E3" s="32">
        <f>E291</f>
        <v>0</v>
      </c>
      <c r="F3" s="32">
        <f t="shared" ref="F3:AK3" si="1">F291</f>
        <v>1</v>
      </c>
      <c r="G3" s="32">
        <f t="shared" si="1"/>
        <v>1</v>
      </c>
      <c r="H3" s="32">
        <f t="shared" si="1"/>
        <v>9</v>
      </c>
      <c r="I3" s="32">
        <f t="shared" si="1"/>
        <v>7</v>
      </c>
      <c r="J3" s="32">
        <f t="shared" si="1"/>
        <v>10</v>
      </c>
      <c r="K3" s="32">
        <f t="shared" si="1"/>
        <v>10</v>
      </c>
      <c r="L3" s="32">
        <f t="shared" si="1"/>
        <v>8</v>
      </c>
      <c r="M3" s="32">
        <f t="shared" si="1"/>
        <v>10</v>
      </c>
      <c r="N3" s="32">
        <f t="shared" si="1"/>
        <v>12</v>
      </c>
      <c r="O3" s="32">
        <f t="shared" si="1"/>
        <v>33</v>
      </c>
      <c r="P3" s="32">
        <f t="shared" si="1"/>
        <v>25</v>
      </c>
      <c r="Q3" s="32">
        <f t="shared" si="1"/>
        <v>28</v>
      </c>
      <c r="R3" s="32">
        <f t="shared" si="1"/>
        <v>40</v>
      </c>
      <c r="S3" s="32">
        <f t="shared" si="1"/>
        <v>38</v>
      </c>
      <c r="T3" s="32">
        <f t="shared" si="1"/>
        <v>45</v>
      </c>
      <c r="U3" s="32">
        <f t="shared" si="1"/>
        <v>49</v>
      </c>
      <c r="V3" s="32">
        <f t="shared" si="1"/>
        <v>43</v>
      </c>
      <c r="W3" s="32">
        <f t="shared" si="1"/>
        <v>50</v>
      </c>
      <c r="X3" s="32">
        <f t="shared" si="1"/>
        <v>43</v>
      </c>
      <c r="Y3" s="32">
        <f t="shared" si="1"/>
        <v>46</v>
      </c>
      <c r="Z3" s="32">
        <f t="shared" si="1"/>
        <v>49</v>
      </c>
      <c r="AA3" s="32">
        <f t="shared" si="1"/>
        <v>55</v>
      </c>
      <c r="AB3" s="32">
        <f t="shared" si="1"/>
        <v>54</v>
      </c>
      <c r="AC3" s="32">
        <f t="shared" si="1"/>
        <v>57</v>
      </c>
      <c r="AD3" s="32">
        <f t="shared" si="1"/>
        <v>55</v>
      </c>
      <c r="AE3" s="32">
        <f t="shared" si="1"/>
        <v>51</v>
      </c>
      <c r="AF3" s="32">
        <f t="shared" si="1"/>
        <v>60</v>
      </c>
      <c r="AG3" s="32">
        <f t="shared" si="1"/>
        <v>69</v>
      </c>
      <c r="AH3" s="32">
        <f t="shared" si="1"/>
        <v>53</v>
      </c>
      <c r="AI3" s="32">
        <f t="shared" si="1"/>
        <v>61</v>
      </c>
      <c r="AJ3" s="32">
        <f t="shared" si="1"/>
        <v>82</v>
      </c>
      <c r="AK3" s="32">
        <f t="shared" si="1"/>
        <v>128</v>
      </c>
    </row>
    <row r="5" spans="1:38" ht="13.5" customHeight="1">
      <c r="A5" s="89" t="s">
        <v>114</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89"/>
    </row>
    <row r="6" spans="1:38" ht="13.5" customHeight="1" thickBot="1"/>
    <row r="7" spans="1:38" s="62" customFormat="1" ht="22.5" customHeight="1" thickTop="1" thickBot="1">
      <c r="B7" s="68"/>
      <c r="C7" s="65" t="s">
        <v>115</v>
      </c>
      <c r="D7" s="67" t="s">
        <v>116</v>
      </c>
      <c r="E7" s="66">
        <v>1991</v>
      </c>
      <c r="F7" s="41">
        <v>1992</v>
      </c>
      <c r="G7" s="41">
        <v>1993</v>
      </c>
      <c r="H7" s="41">
        <v>1994</v>
      </c>
      <c r="I7" s="41">
        <v>1995</v>
      </c>
      <c r="J7" s="41">
        <v>1996</v>
      </c>
      <c r="K7" s="41">
        <v>1997</v>
      </c>
      <c r="L7" s="41">
        <v>1998</v>
      </c>
      <c r="M7" s="41">
        <v>1999</v>
      </c>
      <c r="N7" s="41">
        <v>2000</v>
      </c>
      <c r="O7" s="41">
        <v>2001</v>
      </c>
      <c r="P7" s="41">
        <v>2002</v>
      </c>
      <c r="Q7" s="41">
        <v>2003</v>
      </c>
      <c r="R7" s="41">
        <v>2004</v>
      </c>
      <c r="S7" s="41">
        <v>2005</v>
      </c>
      <c r="T7" s="41">
        <v>2006</v>
      </c>
      <c r="U7" s="41">
        <v>2007</v>
      </c>
      <c r="V7" s="41">
        <v>2008</v>
      </c>
      <c r="W7" s="41">
        <v>2009</v>
      </c>
      <c r="X7" s="41">
        <v>2010</v>
      </c>
      <c r="Y7" s="41">
        <v>2011</v>
      </c>
      <c r="Z7" s="41">
        <v>2012</v>
      </c>
      <c r="AA7" s="41">
        <v>2013</v>
      </c>
      <c r="AB7" s="41">
        <v>2014</v>
      </c>
      <c r="AC7" s="41">
        <v>2015</v>
      </c>
      <c r="AD7" s="41">
        <v>2016</v>
      </c>
      <c r="AE7" s="41">
        <v>2017</v>
      </c>
      <c r="AF7" s="41">
        <v>2018</v>
      </c>
      <c r="AG7" s="41">
        <v>2019</v>
      </c>
      <c r="AH7" s="41">
        <v>2020</v>
      </c>
      <c r="AI7" s="41">
        <v>2021</v>
      </c>
      <c r="AJ7" s="41">
        <v>2022</v>
      </c>
      <c r="AK7" s="65">
        <v>2023</v>
      </c>
    </row>
    <row r="8" spans="1:38" s="62" customFormat="1" ht="21" customHeight="1" thickTop="1">
      <c r="B8" s="61"/>
      <c r="C8" s="90" t="s">
        <v>117</v>
      </c>
      <c r="D8" s="90"/>
      <c r="E8" s="60">
        <f t="shared" ref="E8:AJ8" si="2">+E9+E14+E23+E18+E40+E42+E62+E75+E79+E82+E95+E102+E119+E121</f>
        <v>130</v>
      </c>
      <c r="F8" s="60">
        <f t="shared" si="2"/>
        <v>159</v>
      </c>
      <c r="G8" s="60">
        <f t="shared" si="2"/>
        <v>164</v>
      </c>
      <c r="H8" s="60">
        <f t="shared" si="2"/>
        <v>167</v>
      </c>
      <c r="I8" s="60">
        <f t="shared" si="2"/>
        <v>143</v>
      </c>
      <c r="J8" s="60">
        <f t="shared" si="2"/>
        <v>141</v>
      </c>
      <c r="K8" s="60">
        <f t="shared" si="2"/>
        <v>155</v>
      </c>
      <c r="L8" s="60">
        <f t="shared" si="2"/>
        <v>170</v>
      </c>
      <c r="M8" s="60">
        <f t="shared" si="2"/>
        <v>176</v>
      </c>
      <c r="N8" s="60">
        <f t="shared" si="2"/>
        <v>170</v>
      </c>
      <c r="O8" s="60">
        <f t="shared" si="2"/>
        <v>178</v>
      </c>
      <c r="P8" s="60">
        <f t="shared" si="2"/>
        <v>189</v>
      </c>
      <c r="Q8" s="60">
        <f t="shared" si="2"/>
        <v>198</v>
      </c>
      <c r="R8" s="60">
        <f t="shared" si="2"/>
        <v>206</v>
      </c>
      <c r="S8" s="60">
        <f t="shared" si="2"/>
        <v>217</v>
      </c>
      <c r="T8" s="60">
        <f t="shared" si="2"/>
        <v>239</v>
      </c>
      <c r="U8" s="60">
        <f t="shared" si="2"/>
        <v>256</v>
      </c>
      <c r="V8" s="60">
        <f t="shared" si="2"/>
        <v>230</v>
      </c>
      <c r="W8" s="60">
        <f t="shared" si="2"/>
        <v>195</v>
      </c>
      <c r="X8" s="64">
        <f t="shared" si="2"/>
        <v>136</v>
      </c>
      <c r="Y8" s="64">
        <f t="shared" si="2"/>
        <v>139</v>
      </c>
      <c r="Z8" s="64">
        <f t="shared" si="2"/>
        <v>153</v>
      </c>
      <c r="AA8" s="64">
        <f t="shared" si="2"/>
        <v>171</v>
      </c>
      <c r="AB8" s="64">
        <f t="shared" si="2"/>
        <v>193</v>
      </c>
      <c r="AC8" s="64">
        <f t="shared" si="2"/>
        <v>218</v>
      </c>
      <c r="AD8" s="64">
        <f t="shared" si="2"/>
        <v>249</v>
      </c>
      <c r="AE8" s="60">
        <f t="shared" si="2"/>
        <v>260</v>
      </c>
      <c r="AF8" s="60">
        <f t="shared" si="2"/>
        <v>267</v>
      </c>
      <c r="AG8" s="60">
        <f t="shared" si="2"/>
        <v>264</v>
      </c>
      <c r="AH8" s="60">
        <f t="shared" si="2"/>
        <v>197</v>
      </c>
      <c r="AI8" s="59">
        <f t="shared" si="2"/>
        <v>219</v>
      </c>
      <c r="AJ8" s="59">
        <f t="shared" si="2"/>
        <v>299</v>
      </c>
      <c r="AK8" s="63">
        <f>+AK9+AK14+AK23+AK18+AK40+AK42+AK62+AK75+AK79+AK82+AK95+AK102+AK119+AK121+AK93</f>
        <v>302</v>
      </c>
    </row>
    <row r="9" spans="1:38" s="62" customFormat="1" ht="19.5" customHeight="1">
      <c r="B9" s="55"/>
      <c r="C9" s="88" t="s">
        <v>118</v>
      </c>
      <c r="D9" s="88"/>
      <c r="E9" s="54"/>
      <c r="F9" s="54"/>
      <c r="G9" s="54"/>
      <c r="H9" s="54"/>
      <c r="I9" s="54"/>
      <c r="J9" s="54"/>
      <c r="K9" s="54"/>
      <c r="L9" s="54"/>
      <c r="M9" s="54"/>
      <c r="N9" s="54"/>
      <c r="O9" s="54"/>
      <c r="P9" s="54"/>
      <c r="Q9" s="54"/>
      <c r="R9" s="54"/>
      <c r="S9" s="54">
        <f t="shared" ref="S9:AH9" si="3">SUM(S10:S13)</f>
        <v>3</v>
      </c>
      <c r="T9" s="54">
        <f t="shared" si="3"/>
        <v>7</v>
      </c>
      <c r="U9" s="54">
        <f t="shared" si="3"/>
        <v>11</v>
      </c>
      <c r="V9" s="54">
        <f t="shared" si="3"/>
        <v>15</v>
      </c>
      <c r="W9" s="54">
        <f t="shared" si="3"/>
        <v>15</v>
      </c>
      <c r="X9" s="54">
        <f t="shared" si="3"/>
        <v>22</v>
      </c>
      <c r="Y9" s="54">
        <f t="shared" si="3"/>
        <v>33</v>
      </c>
      <c r="Z9" s="54">
        <f t="shared" si="3"/>
        <v>37</v>
      </c>
      <c r="AA9" s="54">
        <f t="shared" si="3"/>
        <v>44</v>
      </c>
      <c r="AB9" s="54">
        <f t="shared" si="3"/>
        <v>52</v>
      </c>
      <c r="AC9" s="54">
        <f t="shared" si="3"/>
        <v>60</v>
      </c>
      <c r="AD9" s="54">
        <f t="shared" si="3"/>
        <v>70</v>
      </c>
      <c r="AE9" s="54">
        <f t="shared" si="3"/>
        <v>78</v>
      </c>
      <c r="AF9" s="54">
        <f t="shared" si="3"/>
        <v>75</v>
      </c>
      <c r="AG9" s="54">
        <f t="shared" si="3"/>
        <v>67</v>
      </c>
      <c r="AH9" s="54">
        <f t="shared" si="3"/>
        <v>3</v>
      </c>
      <c r="AI9" s="54"/>
      <c r="AJ9" s="54"/>
      <c r="AK9" s="53"/>
    </row>
    <row r="10" spans="1:38" s="62" customFormat="1" ht="13.5" customHeight="1">
      <c r="B10" s="46"/>
      <c r="C10" s="45"/>
      <c r="D10" s="44" t="s">
        <v>119</v>
      </c>
      <c r="E10" s="26"/>
      <c r="F10" s="26"/>
      <c r="G10" s="26"/>
      <c r="H10" s="26"/>
      <c r="I10" s="26"/>
      <c r="J10" s="26"/>
      <c r="K10" s="26"/>
      <c r="L10" s="26"/>
      <c r="M10" s="26"/>
      <c r="N10" s="26"/>
      <c r="O10" s="26"/>
      <c r="P10" s="26"/>
      <c r="Q10" s="26"/>
      <c r="R10" s="26"/>
      <c r="S10" s="26">
        <v>3</v>
      </c>
      <c r="T10" s="26">
        <v>7</v>
      </c>
      <c r="U10" s="26">
        <v>11</v>
      </c>
      <c r="V10" s="26">
        <v>15</v>
      </c>
      <c r="W10" s="26">
        <v>15</v>
      </c>
      <c r="X10" s="26">
        <v>22</v>
      </c>
      <c r="Y10" s="26">
        <v>33</v>
      </c>
      <c r="Z10" s="26">
        <v>37</v>
      </c>
      <c r="AA10" s="26">
        <v>41</v>
      </c>
      <c r="AB10" s="26">
        <v>42</v>
      </c>
      <c r="AC10" s="26">
        <v>41</v>
      </c>
      <c r="AD10" s="26">
        <v>48</v>
      </c>
      <c r="AE10" s="26">
        <v>56</v>
      </c>
      <c r="AF10" s="26">
        <v>53</v>
      </c>
      <c r="AG10" s="26">
        <v>47</v>
      </c>
      <c r="AH10" s="26"/>
      <c r="AI10" s="26"/>
      <c r="AJ10" s="26"/>
      <c r="AK10" s="52"/>
    </row>
    <row r="11" spans="1:38" s="62" customFormat="1" ht="13.5" customHeight="1">
      <c r="B11" s="51"/>
      <c r="C11" s="50"/>
      <c r="D11" s="49" t="s">
        <v>120</v>
      </c>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v>3</v>
      </c>
      <c r="AG11" s="48">
        <v>8</v>
      </c>
      <c r="AH11" s="48"/>
      <c r="AI11" s="48"/>
      <c r="AJ11" s="48"/>
      <c r="AK11" s="47"/>
    </row>
    <row r="12" spans="1:38" s="62" customFormat="1" ht="13.5" customHeight="1">
      <c r="B12" s="46"/>
      <c r="C12" s="45"/>
      <c r="D12" s="44" t="s">
        <v>121</v>
      </c>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v>8</v>
      </c>
      <c r="AG12" s="26">
        <v>8</v>
      </c>
      <c r="AH12" s="26"/>
      <c r="AI12" s="26"/>
      <c r="AJ12" s="26"/>
      <c r="AK12" s="52"/>
    </row>
    <row r="13" spans="1:38" s="62" customFormat="1" ht="13.5" customHeight="1">
      <c r="B13" s="51"/>
      <c r="C13" s="50"/>
      <c r="D13" s="49" t="s">
        <v>122</v>
      </c>
      <c r="E13" s="48"/>
      <c r="F13" s="48"/>
      <c r="G13" s="48"/>
      <c r="H13" s="48"/>
      <c r="I13" s="48"/>
      <c r="J13" s="48"/>
      <c r="K13" s="48"/>
      <c r="L13" s="48"/>
      <c r="M13" s="48"/>
      <c r="N13" s="48"/>
      <c r="O13" s="48"/>
      <c r="P13" s="48"/>
      <c r="Q13" s="48"/>
      <c r="R13" s="48"/>
      <c r="S13" s="48"/>
      <c r="T13" s="48"/>
      <c r="U13" s="48"/>
      <c r="V13" s="48"/>
      <c r="W13" s="48"/>
      <c r="X13" s="48"/>
      <c r="Y13" s="48"/>
      <c r="Z13" s="48"/>
      <c r="AA13" s="48">
        <v>3</v>
      </c>
      <c r="AB13" s="48">
        <v>10</v>
      </c>
      <c r="AC13" s="48">
        <v>19</v>
      </c>
      <c r="AD13" s="48">
        <v>22</v>
      </c>
      <c r="AE13" s="48">
        <v>22</v>
      </c>
      <c r="AF13" s="48">
        <v>11</v>
      </c>
      <c r="AG13" s="48">
        <v>4</v>
      </c>
      <c r="AH13" s="48">
        <v>3</v>
      </c>
      <c r="AI13" s="48"/>
      <c r="AJ13" s="48"/>
      <c r="AK13" s="47"/>
    </row>
    <row r="14" spans="1:38" s="62" customFormat="1" ht="19.5" customHeight="1">
      <c r="B14" s="55">
        <v>5</v>
      </c>
      <c r="C14" s="88" t="s">
        <v>123</v>
      </c>
      <c r="D14" s="88"/>
      <c r="E14" s="54"/>
      <c r="F14" s="54"/>
      <c r="G14" s="54"/>
      <c r="H14" s="54"/>
      <c r="I14" s="54"/>
      <c r="J14" s="54"/>
      <c r="K14" s="54"/>
      <c r="L14" s="54"/>
      <c r="M14" s="54"/>
      <c r="N14" s="54"/>
      <c r="O14" s="54"/>
      <c r="P14" s="54"/>
      <c r="Q14" s="54"/>
      <c r="R14" s="54"/>
      <c r="S14" s="54"/>
      <c r="T14" s="54"/>
      <c r="U14" s="54"/>
      <c r="V14" s="54"/>
      <c r="W14" s="54"/>
      <c r="X14" s="54"/>
      <c r="Y14" s="54"/>
      <c r="Z14" s="54"/>
      <c r="AA14" s="54"/>
      <c r="AB14" s="54">
        <f t="shared" ref="AB14:AK14" si="4">SUM(AB15:AB17)</f>
        <v>9</v>
      </c>
      <c r="AC14" s="54">
        <f t="shared" si="4"/>
        <v>9</v>
      </c>
      <c r="AD14" s="54">
        <f t="shared" si="4"/>
        <v>8</v>
      </c>
      <c r="AE14" s="54">
        <f t="shared" si="4"/>
        <v>5</v>
      </c>
      <c r="AF14" s="54">
        <f t="shared" si="4"/>
        <v>5</v>
      </c>
      <c r="AG14" s="54">
        <f t="shared" si="4"/>
        <v>3</v>
      </c>
      <c r="AH14" s="54">
        <f t="shared" si="4"/>
        <v>3</v>
      </c>
      <c r="AI14" s="54">
        <f t="shared" si="4"/>
        <v>2</v>
      </c>
      <c r="AJ14" s="54">
        <f t="shared" si="4"/>
        <v>1</v>
      </c>
      <c r="AK14" s="53">
        <f t="shared" si="4"/>
        <v>1</v>
      </c>
    </row>
    <row r="15" spans="1:38" ht="13.5" customHeight="1">
      <c r="B15" s="51"/>
      <c r="C15" s="50"/>
      <c r="D15" s="49" t="s">
        <v>124</v>
      </c>
      <c r="E15" s="48"/>
      <c r="F15" s="48"/>
      <c r="G15" s="48"/>
      <c r="H15" s="48"/>
      <c r="I15" s="48"/>
      <c r="J15" s="48"/>
      <c r="K15" s="48"/>
      <c r="L15" s="48"/>
      <c r="M15" s="48"/>
      <c r="N15" s="48"/>
      <c r="O15" s="48"/>
      <c r="P15" s="48"/>
      <c r="Q15" s="48"/>
      <c r="R15" s="48"/>
      <c r="S15" s="48"/>
      <c r="T15" s="48"/>
      <c r="U15" s="48"/>
      <c r="V15" s="48"/>
      <c r="W15" s="48"/>
      <c r="X15" s="48"/>
      <c r="Y15" s="48"/>
      <c r="Z15" s="48"/>
      <c r="AA15" s="48"/>
      <c r="AB15" s="48">
        <v>7</v>
      </c>
      <c r="AC15" s="48">
        <v>7</v>
      </c>
      <c r="AD15" s="48">
        <v>3</v>
      </c>
      <c r="AE15" s="48"/>
      <c r="AF15" s="48"/>
      <c r="AG15" s="48"/>
      <c r="AH15" s="48"/>
      <c r="AI15" s="48"/>
      <c r="AJ15" s="48"/>
      <c r="AK15" s="57"/>
    </row>
    <row r="16" spans="1:38" s="62" customFormat="1" ht="13.5" customHeight="1">
      <c r="B16" s="46"/>
      <c r="C16" s="45"/>
      <c r="D16" s="44" t="s">
        <v>125</v>
      </c>
      <c r="E16" s="26"/>
      <c r="F16" s="26"/>
      <c r="G16" s="26"/>
      <c r="H16" s="26"/>
      <c r="I16" s="26"/>
      <c r="J16" s="26"/>
      <c r="K16" s="26"/>
      <c r="L16" s="26"/>
      <c r="M16" s="26"/>
      <c r="N16" s="26"/>
      <c r="O16" s="26"/>
      <c r="P16" s="26"/>
      <c r="Q16" s="26"/>
      <c r="R16" s="26"/>
      <c r="S16" s="26"/>
      <c r="T16" s="26"/>
      <c r="U16" s="26"/>
      <c r="V16" s="26"/>
      <c r="W16" s="26"/>
      <c r="X16" s="26"/>
      <c r="Y16" s="26"/>
      <c r="Z16" s="26"/>
      <c r="AA16" s="26"/>
      <c r="AB16" s="26">
        <v>1</v>
      </c>
      <c r="AC16" s="26">
        <v>1</v>
      </c>
      <c r="AD16" s="26">
        <v>2</v>
      </c>
      <c r="AE16" s="26">
        <v>1</v>
      </c>
      <c r="AF16" s="26">
        <v>1</v>
      </c>
      <c r="AG16" s="26"/>
      <c r="AH16" s="26"/>
      <c r="AI16" s="26"/>
      <c r="AJ16" s="26"/>
      <c r="AK16" s="56"/>
    </row>
    <row r="17" spans="2:37" ht="13.5" customHeight="1">
      <c r="B17" s="51"/>
      <c r="C17" s="50"/>
      <c r="D17" s="49" t="s">
        <v>126</v>
      </c>
      <c r="E17" s="48"/>
      <c r="F17" s="48"/>
      <c r="G17" s="48"/>
      <c r="H17" s="48"/>
      <c r="I17" s="48"/>
      <c r="J17" s="48"/>
      <c r="K17" s="48"/>
      <c r="L17" s="48"/>
      <c r="M17" s="48"/>
      <c r="N17" s="48"/>
      <c r="O17" s="48"/>
      <c r="P17" s="48"/>
      <c r="Q17" s="48"/>
      <c r="R17" s="48"/>
      <c r="S17" s="48"/>
      <c r="T17" s="48"/>
      <c r="U17" s="48"/>
      <c r="V17" s="48"/>
      <c r="W17" s="48"/>
      <c r="X17" s="48"/>
      <c r="Y17" s="48"/>
      <c r="Z17" s="48"/>
      <c r="AA17" s="48"/>
      <c r="AB17" s="48">
        <v>1</v>
      </c>
      <c r="AC17" s="48">
        <v>1</v>
      </c>
      <c r="AD17" s="48">
        <v>3</v>
      </c>
      <c r="AE17" s="48">
        <v>4</v>
      </c>
      <c r="AF17" s="48">
        <v>4</v>
      </c>
      <c r="AG17" s="48">
        <v>3</v>
      </c>
      <c r="AH17" s="48">
        <v>3</v>
      </c>
      <c r="AI17" s="48">
        <v>2</v>
      </c>
      <c r="AJ17" s="48">
        <v>1</v>
      </c>
      <c r="AK17" s="57">
        <v>1</v>
      </c>
    </row>
    <row r="18" spans="2:37" ht="19.5" customHeight="1">
      <c r="B18" s="55"/>
      <c r="C18" s="88" t="s">
        <v>127</v>
      </c>
      <c r="D18" s="88"/>
      <c r="E18" s="54">
        <f t="shared" ref="E18:V18" si="5">SUM(E19:E22)</f>
        <v>10</v>
      </c>
      <c r="F18" s="54">
        <f t="shared" si="5"/>
        <v>10</v>
      </c>
      <c r="G18" s="54">
        <f t="shared" si="5"/>
        <v>10</v>
      </c>
      <c r="H18" s="54">
        <f t="shared" si="5"/>
        <v>11</v>
      </c>
      <c r="I18" s="54">
        <f t="shared" si="5"/>
        <v>15</v>
      </c>
      <c r="J18" s="54">
        <f t="shared" si="5"/>
        <v>16</v>
      </c>
      <c r="K18" s="54">
        <f t="shared" si="5"/>
        <v>18</v>
      </c>
      <c r="L18" s="54">
        <f t="shared" si="5"/>
        <v>18</v>
      </c>
      <c r="M18" s="54">
        <f t="shared" si="5"/>
        <v>18</v>
      </c>
      <c r="N18" s="54">
        <f t="shared" si="5"/>
        <v>22</v>
      </c>
      <c r="O18" s="54">
        <f t="shared" si="5"/>
        <v>22</v>
      </c>
      <c r="P18" s="54">
        <f t="shared" si="5"/>
        <v>22</v>
      </c>
      <c r="Q18" s="54">
        <f t="shared" si="5"/>
        <v>22</v>
      </c>
      <c r="R18" s="54">
        <f t="shared" si="5"/>
        <v>22</v>
      </c>
      <c r="S18" s="54">
        <f t="shared" si="5"/>
        <v>31</v>
      </c>
      <c r="T18" s="54">
        <f t="shared" si="5"/>
        <v>32</v>
      </c>
      <c r="U18" s="54">
        <f t="shared" si="5"/>
        <v>22</v>
      </c>
      <c r="V18" s="54">
        <f t="shared" si="5"/>
        <v>22</v>
      </c>
      <c r="W18" s="54"/>
      <c r="X18" s="54"/>
      <c r="Y18" s="54"/>
      <c r="Z18" s="54"/>
      <c r="AA18" s="54"/>
      <c r="AB18" s="54"/>
      <c r="AC18" s="54"/>
      <c r="AD18" s="54"/>
      <c r="AE18" s="54"/>
      <c r="AF18" s="54"/>
      <c r="AG18" s="54"/>
      <c r="AH18" s="54"/>
      <c r="AI18" s="54"/>
      <c r="AJ18" s="54"/>
      <c r="AK18" s="53"/>
    </row>
    <row r="19" spans="2:37" ht="13.5" customHeight="1">
      <c r="B19" s="51"/>
      <c r="C19" s="50"/>
      <c r="D19" s="49" t="s">
        <v>128</v>
      </c>
      <c r="E19" s="48"/>
      <c r="F19" s="48"/>
      <c r="G19" s="48"/>
      <c r="H19" s="48"/>
      <c r="I19" s="48">
        <v>1</v>
      </c>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7"/>
    </row>
    <row r="20" spans="2:37" s="62" customFormat="1" ht="13.5" customHeight="1">
      <c r="B20" s="46"/>
      <c r="C20" s="45"/>
      <c r="D20" s="44" t="s">
        <v>129</v>
      </c>
      <c r="E20" s="26"/>
      <c r="F20" s="26"/>
      <c r="G20" s="26"/>
      <c r="H20" s="26"/>
      <c r="I20" s="26"/>
      <c r="J20" s="26">
        <v>2</v>
      </c>
      <c r="K20" s="26">
        <v>2</v>
      </c>
      <c r="L20" s="26">
        <v>2</v>
      </c>
      <c r="M20" s="26">
        <v>2</v>
      </c>
      <c r="N20" s="26">
        <v>1</v>
      </c>
      <c r="O20" s="26">
        <v>1</v>
      </c>
      <c r="P20" s="26">
        <v>1</v>
      </c>
      <c r="Q20" s="26">
        <v>1</v>
      </c>
      <c r="R20" s="26">
        <v>1</v>
      </c>
      <c r="S20" s="26">
        <v>1</v>
      </c>
      <c r="T20" s="26">
        <v>1</v>
      </c>
      <c r="U20" s="26"/>
      <c r="V20" s="26"/>
      <c r="W20" s="26"/>
      <c r="X20" s="26"/>
      <c r="Y20" s="26"/>
      <c r="Z20" s="26"/>
      <c r="AA20" s="26"/>
      <c r="AB20" s="26"/>
      <c r="AC20" s="26"/>
      <c r="AD20" s="26"/>
      <c r="AE20" s="26"/>
      <c r="AF20" s="26"/>
      <c r="AG20" s="26"/>
      <c r="AH20" s="26"/>
      <c r="AI20" s="26"/>
      <c r="AJ20" s="26"/>
      <c r="AK20" s="52"/>
    </row>
    <row r="21" spans="2:37" ht="13.5" customHeight="1">
      <c r="B21" s="51"/>
      <c r="C21" s="50"/>
      <c r="D21" s="49" t="s">
        <v>130</v>
      </c>
      <c r="E21" s="48">
        <v>10</v>
      </c>
      <c r="F21" s="48">
        <v>10</v>
      </c>
      <c r="G21" s="48">
        <v>10</v>
      </c>
      <c r="H21" s="48">
        <v>11</v>
      </c>
      <c r="I21" s="48">
        <v>10</v>
      </c>
      <c r="J21" s="48">
        <v>9</v>
      </c>
      <c r="K21" s="48">
        <v>9</v>
      </c>
      <c r="L21" s="48">
        <v>9</v>
      </c>
      <c r="M21" s="48">
        <v>9</v>
      </c>
      <c r="N21" s="48">
        <v>10</v>
      </c>
      <c r="O21" s="48">
        <v>10</v>
      </c>
      <c r="P21" s="48">
        <v>10</v>
      </c>
      <c r="Q21" s="48">
        <v>10</v>
      </c>
      <c r="R21" s="48">
        <v>10</v>
      </c>
      <c r="S21" s="48">
        <v>10</v>
      </c>
      <c r="T21" s="48">
        <v>10</v>
      </c>
      <c r="U21" s="48"/>
      <c r="V21" s="48"/>
      <c r="W21" s="48"/>
      <c r="X21" s="48"/>
      <c r="Y21" s="48"/>
      <c r="Z21" s="48"/>
      <c r="AA21" s="48"/>
      <c r="AB21" s="48"/>
      <c r="AC21" s="48"/>
      <c r="AD21" s="48"/>
      <c r="AE21" s="48"/>
      <c r="AF21" s="48"/>
      <c r="AG21" s="48"/>
      <c r="AH21" s="48"/>
      <c r="AI21" s="48"/>
      <c r="AJ21" s="48"/>
      <c r="AK21" s="47"/>
    </row>
    <row r="22" spans="2:37" s="62" customFormat="1" ht="13.5" customHeight="1">
      <c r="B22" s="46"/>
      <c r="C22" s="45"/>
      <c r="D22" s="44" t="s">
        <v>131</v>
      </c>
      <c r="E22" s="26"/>
      <c r="F22" s="26"/>
      <c r="G22" s="26"/>
      <c r="H22" s="26"/>
      <c r="I22" s="26">
        <v>4</v>
      </c>
      <c r="J22" s="26">
        <v>5</v>
      </c>
      <c r="K22" s="26">
        <v>7</v>
      </c>
      <c r="L22" s="26">
        <v>7</v>
      </c>
      <c r="M22" s="26">
        <v>7</v>
      </c>
      <c r="N22" s="26">
        <v>11</v>
      </c>
      <c r="O22" s="26">
        <v>11</v>
      </c>
      <c r="P22" s="26">
        <v>11</v>
      </c>
      <c r="Q22" s="26">
        <v>11</v>
      </c>
      <c r="R22" s="26">
        <v>11</v>
      </c>
      <c r="S22" s="26">
        <v>20</v>
      </c>
      <c r="T22" s="26">
        <v>21</v>
      </c>
      <c r="U22" s="26">
        <v>22</v>
      </c>
      <c r="V22" s="26">
        <v>22</v>
      </c>
      <c r="W22" s="26"/>
      <c r="X22" s="26"/>
      <c r="Y22" s="26"/>
      <c r="Z22" s="26"/>
      <c r="AA22" s="26"/>
      <c r="AB22" s="26"/>
      <c r="AC22" s="26"/>
      <c r="AD22" s="26"/>
      <c r="AE22" s="26"/>
      <c r="AF22" s="26"/>
      <c r="AG22" s="26"/>
      <c r="AH22" s="26"/>
      <c r="AI22" s="26"/>
      <c r="AJ22" s="26"/>
      <c r="AK22" s="52"/>
    </row>
    <row r="23" spans="2:37" ht="19.5" customHeight="1">
      <c r="B23" s="55">
        <v>3</v>
      </c>
      <c r="C23" s="88" t="s">
        <v>132</v>
      </c>
      <c r="D23" s="88"/>
      <c r="E23" s="54"/>
      <c r="F23" s="54"/>
      <c r="G23" s="54"/>
      <c r="H23" s="54"/>
      <c r="I23" s="54"/>
      <c r="J23" s="54"/>
      <c r="K23" s="54"/>
      <c r="L23" s="54"/>
      <c r="M23" s="54"/>
      <c r="N23" s="54"/>
      <c r="O23" s="54"/>
      <c r="P23" s="54"/>
      <c r="Q23" s="54"/>
      <c r="R23" s="54"/>
      <c r="S23" s="54"/>
      <c r="T23" s="54">
        <f t="shared" ref="T23:AK23" si="6">SUM(T24:T39)</f>
        <v>2</v>
      </c>
      <c r="U23" s="54">
        <f t="shared" si="6"/>
        <v>5</v>
      </c>
      <c r="V23" s="54">
        <f t="shared" si="6"/>
        <v>7</v>
      </c>
      <c r="W23" s="54">
        <f t="shared" si="6"/>
        <v>7</v>
      </c>
      <c r="X23" s="54">
        <f t="shared" si="6"/>
        <v>11</v>
      </c>
      <c r="Y23" s="54">
        <f t="shared" si="6"/>
        <v>17</v>
      </c>
      <c r="Z23" s="54">
        <f t="shared" si="6"/>
        <v>19</v>
      </c>
      <c r="AA23" s="54">
        <f t="shared" si="6"/>
        <v>22</v>
      </c>
      <c r="AB23" s="54">
        <f t="shared" si="6"/>
        <v>21</v>
      </c>
      <c r="AC23" s="54">
        <f t="shared" si="6"/>
        <v>23</v>
      </c>
      <c r="AD23" s="54">
        <f t="shared" si="6"/>
        <v>23</v>
      </c>
      <c r="AE23" s="54">
        <f t="shared" si="6"/>
        <v>24</v>
      </c>
      <c r="AF23" s="54">
        <f t="shared" si="6"/>
        <v>31</v>
      </c>
      <c r="AG23" s="54">
        <f t="shared" si="6"/>
        <v>36</v>
      </c>
      <c r="AH23" s="54">
        <f t="shared" si="6"/>
        <v>43</v>
      </c>
      <c r="AI23" s="54">
        <f t="shared" si="6"/>
        <v>54</v>
      </c>
      <c r="AJ23" s="54">
        <f t="shared" si="6"/>
        <v>70</v>
      </c>
      <c r="AK23" s="53">
        <f t="shared" si="6"/>
        <v>80</v>
      </c>
    </row>
    <row r="24" spans="2:37" ht="13.5" customHeight="1">
      <c r="B24" s="51"/>
      <c r="C24" s="50"/>
      <c r="D24" s="49" t="s">
        <v>133</v>
      </c>
      <c r="E24" s="48"/>
      <c r="F24" s="48"/>
      <c r="G24" s="48"/>
      <c r="H24" s="48"/>
      <c r="I24" s="48"/>
      <c r="J24" s="48"/>
      <c r="K24" s="48"/>
      <c r="L24" s="48"/>
      <c r="M24" s="48"/>
      <c r="N24" s="48"/>
      <c r="O24" s="48"/>
      <c r="P24" s="48"/>
      <c r="Q24" s="48"/>
      <c r="R24" s="48"/>
      <c r="S24" s="48"/>
      <c r="T24" s="48"/>
      <c r="U24" s="48"/>
      <c r="V24" s="48"/>
      <c r="W24" s="48"/>
      <c r="X24" s="48"/>
      <c r="Y24" s="48"/>
      <c r="Z24" s="48"/>
      <c r="AA24" s="48"/>
      <c r="AB24" s="48">
        <v>5</v>
      </c>
      <c r="AC24" s="48">
        <v>14</v>
      </c>
      <c r="AD24" s="48">
        <v>21</v>
      </c>
      <c r="AE24" s="48">
        <v>24</v>
      </c>
      <c r="AF24" s="48">
        <v>21</v>
      </c>
      <c r="AG24" s="48">
        <v>17</v>
      </c>
      <c r="AH24" s="48">
        <v>20</v>
      </c>
      <c r="AI24" s="48">
        <v>20</v>
      </c>
      <c r="AJ24" s="48">
        <v>24</v>
      </c>
      <c r="AK24" s="57">
        <v>26</v>
      </c>
    </row>
    <row r="25" spans="2:37" ht="13.5" customHeight="1">
      <c r="B25" s="46"/>
      <c r="C25" s="45"/>
      <c r="D25" s="44" t="s">
        <v>134</v>
      </c>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v>10</v>
      </c>
      <c r="AG25" s="26">
        <v>19</v>
      </c>
      <c r="AH25" s="26">
        <v>20</v>
      </c>
      <c r="AI25" s="26">
        <v>20</v>
      </c>
      <c r="AJ25" s="26">
        <v>20</v>
      </c>
      <c r="AK25" s="56">
        <v>18</v>
      </c>
    </row>
    <row r="26" spans="2:37" ht="13.5" customHeight="1">
      <c r="B26" s="51"/>
      <c r="C26" s="50"/>
      <c r="D26" s="49" t="s">
        <v>135</v>
      </c>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v>3</v>
      </c>
      <c r="AI26" s="48">
        <v>7</v>
      </c>
      <c r="AJ26" s="48">
        <v>17</v>
      </c>
      <c r="AK26" s="57">
        <v>26</v>
      </c>
    </row>
    <row r="27" spans="2:37" ht="13.5" customHeight="1">
      <c r="B27" s="46"/>
      <c r="C27" s="45"/>
      <c r="D27" s="44" t="s">
        <v>136</v>
      </c>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v>7</v>
      </c>
      <c r="AJ27" s="26">
        <v>9</v>
      </c>
      <c r="AK27" s="56">
        <v>10</v>
      </c>
    </row>
    <row r="28" spans="2:37" ht="13.5" customHeight="1">
      <c r="B28" s="51"/>
      <c r="C28" s="50"/>
      <c r="D28" s="49" t="s">
        <v>137</v>
      </c>
      <c r="E28" s="48"/>
      <c r="F28" s="48"/>
      <c r="G28" s="48"/>
      <c r="H28" s="48"/>
      <c r="I28" s="48"/>
      <c r="J28" s="48"/>
      <c r="K28" s="48"/>
      <c r="L28" s="48"/>
      <c r="M28" s="48"/>
      <c r="N28" s="48"/>
      <c r="O28" s="48"/>
      <c r="P28" s="48"/>
      <c r="Q28" s="48"/>
      <c r="R28" s="48"/>
      <c r="S28" s="48"/>
      <c r="T28" s="48"/>
      <c r="U28" s="48"/>
      <c r="V28" s="48"/>
      <c r="W28" s="48"/>
      <c r="X28" s="48"/>
      <c r="Y28" s="48"/>
      <c r="Z28" s="48"/>
      <c r="AA28" s="48"/>
      <c r="AB28" s="48"/>
      <c r="AC28" s="48">
        <v>3</v>
      </c>
      <c r="AD28" s="48">
        <v>1</v>
      </c>
      <c r="AE28" s="48"/>
      <c r="AF28" s="48"/>
      <c r="AG28" s="48"/>
      <c r="AH28" s="48"/>
      <c r="AI28" s="48"/>
      <c r="AJ28" s="48"/>
      <c r="AK28" s="57"/>
    </row>
    <row r="29" spans="2:37" ht="13.5" customHeight="1">
      <c r="B29" s="46"/>
      <c r="C29" s="45"/>
      <c r="D29" s="44" t="s">
        <v>138</v>
      </c>
      <c r="E29" s="26"/>
      <c r="F29" s="26"/>
      <c r="G29" s="26"/>
      <c r="H29" s="26"/>
      <c r="I29" s="26"/>
      <c r="J29" s="26"/>
      <c r="K29" s="26"/>
      <c r="L29" s="26"/>
      <c r="M29" s="26"/>
      <c r="N29" s="26"/>
      <c r="O29" s="26"/>
      <c r="P29" s="26"/>
      <c r="Q29" s="26"/>
      <c r="R29" s="26"/>
      <c r="S29" s="26"/>
      <c r="T29" s="26">
        <v>1</v>
      </c>
      <c r="U29" s="26">
        <v>1</v>
      </c>
      <c r="V29" s="26">
        <v>1</v>
      </c>
      <c r="W29" s="26">
        <v>1</v>
      </c>
      <c r="X29" s="26">
        <v>4</v>
      </c>
      <c r="Y29" s="26">
        <v>4</v>
      </c>
      <c r="Z29" s="26">
        <v>4</v>
      </c>
      <c r="AA29" s="26">
        <v>4</v>
      </c>
      <c r="AB29" s="26">
        <v>1</v>
      </c>
      <c r="AC29" s="26"/>
      <c r="AD29" s="26"/>
      <c r="AE29" s="26"/>
      <c r="AF29" s="26"/>
      <c r="AG29" s="26"/>
      <c r="AH29" s="26"/>
      <c r="AI29" s="26"/>
      <c r="AJ29" s="26"/>
      <c r="AK29" s="56"/>
    </row>
    <row r="30" spans="2:37" ht="13.5" customHeight="1">
      <c r="B30" s="51"/>
      <c r="C30" s="50"/>
      <c r="D30" s="49" t="s">
        <v>139</v>
      </c>
      <c r="E30" s="48"/>
      <c r="F30" s="48"/>
      <c r="G30" s="48"/>
      <c r="H30" s="48"/>
      <c r="I30" s="48"/>
      <c r="J30" s="48"/>
      <c r="K30" s="48"/>
      <c r="L30" s="48"/>
      <c r="M30" s="48"/>
      <c r="N30" s="48"/>
      <c r="O30" s="48"/>
      <c r="P30" s="48"/>
      <c r="Q30" s="48"/>
      <c r="R30" s="48"/>
      <c r="S30" s="48"/>
      <c r="T30" s="48"/>
      <c r="U30" s="48"/>
      <c r="V30" s="48"/>
      <c r="W30" s="48"/>
      <c r="X30" s="48"/>
      <c r="Y30" s="48">
        <v>4</v>
      </c>
      <c r="Z30" s="48">
        <v>6</v>
      </c>
      <c r="AA30" s="48">
        <v>6</v>
      </c>
      <c r="AB30" s="48">
        <v>6</v>
      </c>
      <c r="AC30" s="48">
        <v>3</v>
      </c>
      <c r="AD30" s="48">
        <v>1</v>
      </c>
      <c r="AE30" s="48"/>
      <c r="AF30" s="48"/>
      <c r="AG30" s="48"/>
      <c r="AH30" s="48"/>
      <c r="AI30" s="48"/>
      <c r="AJ30" s="48"/>
      <c r="AK30" s="57"/>
    </row>
    <row r="31" spans="2:37" ht="13.5" customHeight="1">
      <c r="B31" s="46"/>
      <c r="C31" s="45"/>
      <c r="D31" s="44" t="s">
        <v>140</v>
      </c>
      <c r="E31" s="26"/>
      <c r="F31" s="26"/>
      <c r="G31" s="26"/>
      <c r="H31" s="26"/>
      <c r="I31" s="26"/>
      <c r="J31" s="26"/>
      <c r="K31" s="26"/>
      <c r="L31" s="26"/>
      <c r="M31" s="26"/>
      <c r="N31" s="26"/>
      <c r="O31" s="26"/>
      <c r="P31" s="26"/>
      <c r="Q31" s="26"/>
      <c r="R31" s="26"/>
      <c r="S31" s="26"/>
      <c r="T31" s="26"/>
      <c r="U31" s="26"/>
      <c r="V31" s="26"/>
      <c r="W31" s="26"/>
      <c r="X31" s="26"/>
      <c r="Y31" s="26">
        <v>1</v>
      </c>
      <c r="Z31" s="26">
        <v>1</v>
      </c>
      <c r="AA31" s="26">
        <v>2</v>
      </c>
      <c r="AB31" s="26">
        <v>1</v>
      </c>
      <c r="AC31" s="26"/>
      <c r="AD31" s="26"/>
      <c r="AE31" s="26"/>
      <c r="AF31" s="26"/>
      <c r="AG31" s="26"/>
      <c r="AH31" s="26"/>
      <c r="AI31" s="26"/>
      <c r="AJ31" s="26"/>
      <c r="AK31" s="56"/>
    </row>
    <row r="32" spans="2:37" ht="13.5" customHeight="1">
      <c r="B32" s="51"/>
      <c r="C32" s="50"/>
      <c r="D32" s="49" t="s">
        <v>141</v>
      </c>
      <c r="E32" s="48"/>
      <c r="F32" s="48"/>
      <c r="G32" s="48"/>
      <c r="H32" s="48"/>
      <c r="I32" s="48"/>
      <c r="J32" s="48"/>
      <c r="K32" s="48"/>
      <c r="L32" s="48"/>
      <c r="M32" s="48"/>
      <c r="N32" s="48"/>
      <c r="O32" s="48"/>
      <c r="P32" s="48"/>
      <c r="Q32" s="48"/>
      <c r="R32" s="48"/>
      <c r="S32" s="48"/>
      <c r="T32" s="48"/>
      <c r="U32" s="48"/>
      <c r="V32" s="48"/>
      <c r="W32" s="48"/>
      <c r="X32" s="48"/>
      <c r="Y32" s="48"/>
      <c r="Z32" s="48"/>
      <c r="AA32" s="48">
        <v>1</v>
      </c>
      <c r="AB32" s="48">
        <v>1</v>
      </c>
      <c r="AC32" s="48">
        <v>1</v>
      </c>
      <c r="AD32" s="48"/>
      <c r="AE32" s="48"/>
      <c r="AF32" s="48"/>
      <c r="AG32" s="48"/>
      <c r="AH32" s="48"/>
      <c r="AI32" s="48"/>
      <c r="AJ32" s="48"/>
      <c r="AK32" s="57"/>
    </row>
    <row r="33" spans="2:37" ht="13.5" customHeight="1">
      <c r="B33" s="46"/>
      <c r="C33" s="45"/>
      <c r="D33" s="44" t="s">
        <v>142</v>
      </c>
      <c r="E33" s="26"/>
      <c r="F33" s="26"/>
      <c r="G33" s="26"/>
      <c r="H33" s="26"/>
      <c r="I33" s="26"/>
      <c r="J33" s="26"/>
      <c r="K33" s="26"/>
      <c r="L33" s="26"/>
      <c r="M33" s="26"/>
      <c r="N33" s="26"/>
      <c r="O33" s="26"/>
      <c r="P33" s="26"/>
      <c r="Q33" s="26"/>
      <c r="R33" s="26"/>
      <c r="S33" s="26"/>
      <c r="T33" s="26">
        <v>1</v>
      </c>
      <c r="U33" s="26">
        <v>4</v>
      </c>
      <c r="V33" s="26">
        <v>6</v>
      </c>
      <c r="W33" s="26">
        <v>6</v>
      </c>
      <c r="X33" s="26">
        <v>5</v>
      </c>
      <c r="Y33" s="26"/>
      <c r="Z33" s="26"/>
      <c r="AA33" s="26">
        <v>1</v>
      </c>
      <c r="AB33" s="26"/>
      <c r="AC33" s="26"/>
      <c r="AD33" s="26"/>
      <c r="AE33" s="26"/>
      <c r="AF33" s="26"/>
      <c r="AG33" s="26"/>
      <c r="AH33" s="26"/>
      <c r="AI33" s="26"/>
      <c r="AJ33" s="26"/>
      <c r="AK33" s="56"/>
    </row>
    <row r="34" spans="2:37" ht="13.5" customHeight="1">
      <c r="B34" s="51"/>
      <c r="C34" s="50"/>
      <c r="D34" s="49" t="s">
        <v>143</v>
      </c>
      <c r="E34" s="48"/>
      <c r="F34" s="48"/>
      <c r="G34" s="48"/>
      <c r="H34" s="48"/>
      <c r="I34" s="48"/>
      <c r="J34" s="48"/>
      <c r="K34" s="48"/>
      <c r="L34" s="48"/>
      <c r="M34" s="48"/>
      <c r="N34" s="48"/>
      <c r="O34" s="48"/>
      <c r="P34" s="48"/>
      <c r="Q34" s="48"/>
      <c r="R34" s="48"/>
      <c r="S34" s="48"/>
      <c r="T34" s="48"/>
      <c r="U34" s="48"/>
      <c r="V34" s="48"/>
      <c r="W34" s="48"/>
      <c r="X34" s="48"/>
      <c r="Y34" s="48">
        <v>5</v>
      </c>
      <c r="Z34" s="48">
        <v>4</v>
      </c>
      <c r="AA34" s="48">
        <v>4</v>
      </c>
      <c r="AB34" s="48">
        <v>3</v>
      </c>
      <c r="AC34" s="48"/>
      <c r="AD34" s="48"/>
      <c r="AE34" s="48"/>
      <c r="AF34" s="48"/>
      <c r="AG34" s="48"/>
      <c r="AH34" s="48"/>
      <c r="AI34" s="48"/>
      <c r="AJ34" s="48"/>
      <c r="AK34" s="57"/>
    </row>
    <row r="35" spans="2:37" ht="13.5" customHeight="1">
      <c r="B35" s="46"/>
      <c r="C35" s="45"/>
      <c r="D35" s="44" t="s">
        <v>144</v>
      </c>
      <c r="E35" s="26"/>
      <c r="F35" s="26"/>
      <c r="G35" s="26"/>
      <c r="H35" s="26"/>
      <c r="I35" s="26"/>
      <c r="J35" s="26"/>
      <c r="K35" s="26"/>
      <c r="L35" s="26"/>
      <c r="M35" s="26"/>
      <c r="N35" s="26"/>
      <c r="O35" s="26"/>
      <c r="P35" s="26"/>
      <c r="Q35" s="26"/>
      <c r="R35" s="26"/>
      <c r="S35" s="26"/>
      <c r="T35" s="26"/>
      <c r="U35" s="26"/>
      <c r="V35" s="26"/>
      <c r="W35" s="26"/>
      <c r="X35" s="26"/>
      <c r="Y35" s="26"/>
      <c r="Z35" s="26">
        <v>1</v>
      </c>
      <c r="AA35" s="26">
        <v>1</v>
      </c>
      <c r="AB35" s="26">
        <v>1</v>
      </c>
      <c r="AC35" s="26">
        <v>1</v>
      </c>
      <c r="AD35" s="26"/>
      <c r="AE35" s="26"/>
      <c r="AF35" s="26"/>
      <c r="AG35" s="26"/>
      <c r="AH35" s="26"/>
      <c r="AI35" s="26"/>
      <c r="AJ35" s="26"/>
      <c r="AK35" s="56"/>
    </row>
    <row r="36" spans="2:37" ht="13.5" customHeight="1">
      <c r="B36" s="51"/>
      <c r="C36" s="50"/>
      <c r="D36" s="49" t="s">
        <v>145</v>
      </c>
      <c r="E36" s="48"/>
      <c r="F36" s="48"/>
      <c r="G36" s="48"/>
      <c r="H36" s="48"/>
      <c r="I36" s="48"/>
      <c r="J36" s="48"/>
      <c r="K36" s="48"/>
      <c r="L36" s="48"/>
      <c r="M36" s="48"/>
      <c r="N36" s="48"/>
      <c r="O36" s="48"/>
      <c r="P36" s="48"/>
      <c r="Q36" s="48"/>
      <c r="R36" s="48"/>
      <c r="S36" s="48"/>
      <c r="T36" s="48"/>
      <c r="U36" s="48"/>
      <c r="V36" s="48"/>
      <c r="W36" s="48"/>
      <c r="X36" s="48">
        <v>1</v>
      </c>
      <c r="Y36" s="48">
        <v>1</v>
      </c>
      <c r="Z36" s="48"/>
      <c r="AA36" s="48">
        <v>1</v>
      </c>
      <c r="AB36" s="48">
        <v>1</v>
      </c>
      <c r="AC36" s="48"/>
      <c r="AD36" s="48"/>
      <c r="AE36" s="48"/>
      <c r="AF36" s="48"/>
      <c r="AG36" s="48"/>
      <c r="AH36" s="48"/>
      <c r="AI36" s="48"/>
      <c r="AJ36" s="48"/>
      <c r="AK36" s="57"/>
    </row>
    <row r="37" spans="2:37" ht="13.5" customHeight="1">
      <c r="B37" s="46"/>
      <c r="C37" s="45"/>
      <c r="D37" s="44" t="s">
        <v>146</v>
      </c>
      <c r="E37" s="26"/>
      <c r="F37" s="26"/>
      <c r="G37" s="26"/>
      <c r="H37" s="26"/>
      <c r="I37" s="26"/>
      <c r="J37" s="26"/>
      <c r="K37" s="26"/>
      <c r="L37" s="26"/>
      <c r="M37" s="26"/>
      <c r="N37" s="26"/>
      <c r="O37" s="26"/>
      <c r="P37" s="26"/>
      <c r="Q37" s="26"/>
      <c r="R37" s="26"/>
      <c r="S37" s="26"/>
      <c r="T37" s="26"/>
      <c r="U37" s="26"/>
      <c r="V37" s="26"/>
      <c r="W37" s="26"/>
      <c r="X37" s="26"/>
      <c r="Y37" s="26">
        <v>1</v>
      </c>
      <c r="Z37" s="26">
        <v>1</v>
      </c>
      <c r="AA37" s="26">
        <v>1</v>
      </c>
      <c r="AB37" s="26">
        <v>1</v>
      </c>
      <c r="AC37" s="26"/>
      <c r="AD37" s="26"/>
      <c r="AE37" s="26"/>
      <c r="AF37" s="26"/>
      <c r="AG37" s="26"/>
      <c r="AH37" s="26"/>
      <c r="AI37" s="26"/>
      <c r="AJ37" s="26"/>
      <c r="AK37" s="56"/>
    </row>
    <row r="38" spans="2:37" ht="13.5" customHeight="1">
      <c r="B38" s="51"/>
      <c r="C38" s="50"/>
      <c r="D38" s="49" t="s">
        <v>147</v>
      </c>
      <c r="E38" s="48"/>
      <c r="F38" s="48"/>
      <c r="G38" s="48"/>
      <c r="H38" s="48"/>
      <c r="I38" s="48"/>
      <c r="J38" s="48"/>
      <c r="K38" s="48"/>
      <c r="L38" s="48"/>
      <c r="M38" s="48"/>
      <c r="N38" s="48"/>
      <c r="O38" s="48"/>
      <c r="P38" s="48"/>
      <c r="Q38" s="48"/>
      <c r="R38" s="48"/>
      <c r="S38" s="48"/>
      <c r="T38" s="48"/>
      <c r="U38" s="48"/>
      <c r="V38" s="48"/>
      <c r="W38" s="48"/>
      <c r="X38" s="48"/>
      <c r="Y38" s="48"/>
      <c r="Z38" s="48"/>
      <c r="AA38" s="48">
        <v>1</v>
      </c>
      <c r="AB38" s="48">
        <v>1</v>
      </c>
      <c r="AC38" s="48">
        <v>1</v>
      </c>
      <c r="AD38" s="48"/>
      <c r="AE38" s="48"/>
      <c r="AF38" s="48"/>
      <c r="AG38" s="48"/>
      <c r="AH38" s="48"/>
      <c r="AI38" s="48"/>
      <c r="AJ38" s="48"/>
      <c r="AK38" s="57"/>
    </row>
    <row r="39" spans="2:37" ht="13.5" customHeight="1">
      <c r="B39" s="46"/>
      <c r="C39" s="45"/>
      <c r="D39" s="44" t="s">
        <v>148</v>
      </c>
      <c r="E39" s="26"/>
      <c r="F39" s="26"/>
      <c r="G39" s="26"/>
      <c r="H39" s="26"/>
      <c r="I39" s="26"/>
      <c r="J39" s="26"/>
      <c r="K39" s="26"/>
      <c r="L39" s="26"/>
      <c r="M39" s="26"/>
      <c r="N39" s="26"/>
      <c r="O39" s="26"/>
      <c r="P39" s="26"/>
      <c r="Q39" s="26"/>
      <c r="R39" s="26"/>
      <c r="S39" s="26"/>
      <c r="T39" s="26"/>
      <c r="U39" s="26"/>
      <c r="V39" s="26"/>
      <c r="W39" s="26"/>
      <c r="X39" s="26">
        <v>1</v>
      </c>
      <c r="Y39" s="26">
        <v>1</v>
      </c>
      <c r="Z39" s="26">
        <v>2</v>
      </c>
      <c r="AA39" s="26"/>
      <c r="AB39" s="26"/>
      <c r="AC39" s="26"/>
      <c r="AD39" s="26"/>
      <c r="AE39" s="26"/>
      <c r="AF39" s="26"/>
      <c r="AG39" s="26"/>
      <c r="AH39" s="26"/>
      <c r="AI39" s="26"/>
      <c r="AJ39" s="26"/>
      <c r="AK39" s="56"/>
    </row>
    <row r="40" spans="2:37" ht="19.5" customHeight="1">
      <c r="B40" s="55"/>
      <c r="C40" s="88" t="s">
        <v>149</v>
      </c>
      <c r="D40" s="88"/>
      <c r="E40" s="54"/>
      <c r="F40" s="54"/>
      <c r="G40" s="54"/>
      <c r="H40" s="54"/>
      <c r="I40" s="54"/>
      <c r="J40" s="54"/>
      <c r="K40" s="54"/>
      <c r="L40" s="54"/>
      <c r="M40" s="54"/>
      <c r="N40" s="54"/>
      <c r="O40" s="54"/>
      <c r="P40" s="54"/>
      <c r="Q40" s="54"/>
      <c r="R40" s="54"/>
      <c r="S40" s="54"/>
      <c r="T40" s="54">
        <f>SUM(T41)</f>
        <v>8</v>
      </c>
      <c r="U40" s="54">
        <f>SUM(U41)</f>
        <v>18</v>
      </c>
      <c r="V40" s="54">
        <f>SUM(V41)</f>
        <v>15</v>
      </c>
      <c r="W40" s="54"/>
      <c r="X40" s="54"/>
      <c r="Y40" s="54"/>
      <c r="Z40" s="54"/>
      <c r="AA40" s="54"/>
      <c r="AB40" s="54"/>
      <c r="AC40" s="54"/>
      <c r="AD40" s="54"/>
      <c r="AE40" s="54"/>
      <c r="AF40" s="54"/>
      <c r="AG40" s="54"/>
      <c r="AH40" s="54"/>
      <c r="AI40" s="54"/>
      <c r="AJ40" s="54"/>
      <c r="AK40" s="53"/>
    </row>
    <row r="41" spans="2:37" ht="13.5" customHeight="1">
      <c r="B41" s="46"/>
      <c r="C41" s="45"/>
      <c r="D41" s="44" t="s">
        <v>150</v>
      </c>
      <c r="E41" s="26"/>
      <c r="F41" s="26"/>
      <c r="G41" s="26"/>
      <c r="H41" s="26"/>
      <c r="I41" s="26"/>
      <c r="J41" s="26"/>
      <c r="K41" s="26"/>
      <c r="L41" s="26"/>
      <c r="M41" s="26"/>
      <c r="N41" s="26"/>
      <c r="O41" s="26"/>
      <c r="P41" s="26"/>
      <c r="Q41" s="26"/>
      <c r="R41" s="26"/>
      <c r="S41" s="26"/>
      <c r="T41" s="26">
        <v>8</v>
      </c>
      <c r="U41" s="26">
        <v>18</v>
      </c>
      <c r="V41" s="26">
        <v>15</v>
      </c>
      <c r="W41" s="26"/>
      <c r="X41" s="26"/>
      <c r="Y41" s="26"/>
      <c r="Z41" s="26"/>
      <c r="AA41" s="26"/>
      <c r="AB41" s="26"/>
      <c r="AC41" s="26"/>
      <c r="AD41" s="26"/>
      <c r="AE41" s="26"/>
      <c r="AF41" s="26"/>
      <c r="AG41" s="26"/>
      <c r="AH41" s="26"/>
      <c r="AI41" s="26"/>
      <c r="AJ41" s="26"/>
      <c r="AK41" s="52"/>
    </row>
    <row r="42" spans="2:37" ht="19.5" customHeight="1">
      <c r="B42" s="55">
        <v>2</v>
      </c>
      <c r="C42" s="88" t="s">
        <v>151</v>
      </c>
      <c r="D42" s="88"/>
      <c r="E42" s="54">
        <f t="shared" ref="E42:AK42" si="7">SUM(E43:E61)</f>
        <v>45</v>
      </c>
      <c r="F42" s="54">
        <f t="shared" si="7"/>
        <v>54</v>
      </c>
      <c r="G42" s="54">
        <f t="shared" si="7"/>
        <v>57</v>
      </c>
      <c r="H42" s="54">
        <f t="shared" si="7"/>
        <v>56</v>
      </c>
      <c r="I42" s="54">
        <f t="shared" si="7"/>
        <v>51</v>
      </c>
      <c r="J42" s="54">
        <f t="shared" si="7"/>
        <v>53</v>
      </c>
      <c r="K42" s="54">
        <f t="shared" si="7"/>
        <v>59</v>
      </c>
      <c r="L42" s="54">
        <f t="shared" si="7"/>
        <v>63</v>
      </c>
      <c r="M42" s="54">
        <f t="shared" si="7"/>
        <v>66</v>
      </c>
      <c r="N42" s="54">
        <f t="shared" si="7"/>
        <v>69</v>
      </c>
      <c r="O42" s="54">
        <f t="shared" si="7"/>
        <v>67</v>
      </c>
      <c r="P42" s="54">
        <f t="shared" si="7"/>
        <v>67</v>
      </c>
      <c r="Q42" s="54">
        <f t="shared" si="7"/>
        <v>68</v>
      </c>
      <c r="R42" s="54">
        <f t="shared" si="7"/>
        <v>74</v>
      </c>
      <c r="S42" s="54">
        <f t="shared" si="7"/>
        <v>75</v>
      </c>
      <c r="T42" s="54">
        <f t="shared" si="7"/>
        <v>77</v>
      </c>
      <c r="U42" s="54">
        <f t="shared" si="7"/>
        <v>74</v>
      </c>
      <c r="V42" s="54">
        <f t="shared" si="7"/>
        <v>54</v>
      </c>
      <c r="W42" s="54">
        <f t="shared" si="7"/>
        <v>59</v>
      </c>
      <c r="X42" s="54">
        <f t="shared" si="7"/>
        <v>49</v>
      </c>
      <c r="Y42" s="54">
        <f t="shared" si="7"/>
        <v>55</v>
      </c>
      <c r="Z42" s="54">
        <f t="shared" si="7"/>
        <v>56</v>
      </c>
      <c r="AA42" s="54">
        <f t="shared" si="7"/>
        <v>61</v>
      </c>
      <c r="AB42" s="54">
        <f t="shared" si="7"/>
        <v>64</v>
      </c>
      <c r="AC42" s="54">
        <f t="shared" si="7"/>
        <v>63</v>
      </c>
      <c r="AD42" s="54">
        <f t="shared" si="7"/>
        <v>69</v>
      </c>
      <c r="AE42" s="54">
        <f t="shared" si="7"/>
        <v>73</v>
      </c>
      <c r="AF42" s="54">
        <f t="shared" si="7"/>
        <v>71</v>
      </c>
      <c r="AG42" s="54">
        <f t="shared" si="7"/>
        <v>69</v>
      </c>
      <c r="AH42" s="54">
        <f t="shared" si="7"/>
        <v>56</v>
      </c>
      <c r="AI42" s="54">
        <f t="shared" si="7"/>
        <v>78</v>
      </c>
      <c r="AJ42" s="54">
        <f t="shared" si="7"/>
        <v>106</v>
      </c>
      <c r="AK42" s="53">
        <f t="shared" si="7"/>
        <v>105</v>
      </c>
    </row>
    <row r="43" spans="2:37" ht="13.5" customHeight="1">
      <c r="B43" s="51"/>
      <c r="C43" s="50"/>
      <c r="D43" s="49" t="s">
        <v>152</v>
      </c>
      <c r="E43" s="48"/>
      <c r="F43" s="48"/>
      <c r="G43" s="48"/>
      <c r="H43" s="48"/>
      <c r="I43" s="48"/>
      <c r="J43" s="48"/>
      <c r="K43" s="48"/>
      <c r="L43" s="48"/>
      <c r="M43" s="48"/>
      <c r="N43" s="48"/>
      <c r="O43" s="48"/>
      <c r="P43" s="48"/>
      <c r="Q43" s="48">
        <v>4</v>
      </c>
      <c r="R43" s="48">
        <v>16</v>
      </c>
      <c r="S43" s="48">
        <v>23</v>
      </c>
      <c r="T43" s="48">
        <v>29</v>
      </c>
      <c r="U43" s="48">
        <v>33</v>
      </c>
      <c r="V43" s="48">
        <v>33</v>
      </c>
      <c r="W43" s="48">
        <v>29</v>
      </c>
      <c r="X43" s="48">
        <v>28</v>
      </c>
      <c r="Y43" s="48">
        <v>30</v>
      </c>
      <c r="Z43" s="48">
        <v>30</v>
      </c>
      <c r="AA43" s="48">
        <v>28</v>
      </c>
      <c r="AB43" s="48">
        <v>25</v>
      </c>
      <c r="AC43" s="48">
        <v>19</v>
      </c>
      <c r="AD43" s="48">
        <v>19</v>
      </c>
      <c r="AE43" s="48">
        <v>17</v>
      </c>
      <c r="AF43" s="48">
        <v>13</v>
      </c>
      <c r="AG43" s="48">
        <v>11</v>
      </c>
      <c r="AH43" s="48">
        <v>3</v>
      </c>
      <c r="AI43" s="48">
        <v>1</v>
      </c>
      <c r="AJ43" s="48">
        <v>2</v>
      </c>
      <c r="AK43" s="57"/>
    </row>
    <row r="44" spans="2:37" ht="13.5" customHeight="1">
      <c r="B44" s="46"/>
      <c r="C44" s="45"/>
      <c r="D44" s="44" t="s">
        <v>153</v>
      </c>
      <c r="E44" s="26"/>
      <c r="F44" s="26"/>
      <c r="G44" s="26"/>
      <c r="H44" s="26"/>
      <c r="I44" s="26"/>
      <c r="J44" s="26"/>
      <c r="K44" s="26"/>
      <c r="L44" s="26"/>
      <c r="M44" s="26"/>
      <c r="N44" s="26"/>
      <c r="O44" s="26"/>
      <c r="P44" s="26"/>
      <c r="Q44" s="26"/>
      <c r="R44" s="26"/>
      <c r="S44" s="26"/>
      <c r="T44" s="26">
        <v>3</v>
      </c>
      <c r="U44" s="26">
        <v>6</v>
      </c>
      <c r="V44" s="26">
        <v>6</v>
      </c>
      <c r="W44" s="26">
        <v>6</v>
      </c>
      <c r="X44" s="26">
        <v>10</v>
      </c>
      <c r="Y44" s="26">
        <v>14</v>
      </c>
      <c r="Z44" s="26">
        <v>15</v>
      </c>
      <c r="AA44" s="26">
        <v>19</v>
      </c>
      <c r="AB44" s="26">
        <v>25</v>
      </c>
      <c r="AC44" s="26">
        <v>31</v>
      </c>
      <c r="AD44" s="26">
        <v>34</v>
      </c>
      <c r="AE44" s="26">
        <v>38</v>
      </c>
      <c r="AF44" s="26">
        <v>36</v>
      </c>
      <c r="AG44" s="26">
        <v>39</v>
      </c>
      <c r="AH44" s="26">
        <v>30</v>
      </c>
      <c r="AI44" s="26">
        <v>36</v>
      </c>
      <c r="AJ44" s="26">
        <v>38</v>
      </c>
      <c r="AK44" s="56">
        <v>34</v>
      </c>
    </row>
    <row r="45" spans="2:37" ht="13.5" customHeight="1">
      <c r="B45" s="51"/>
      <c r="C45" s="50"/>
      <c r="D45" s="49" t="s">
        <v>154</v>
      </c>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v>5</v>
      </c>
      <c r="AG45" s="48"/>
      <c r="AH45" s="48">
        <v>5</v>
      </c>
      <c r="AI45" s="48">
        <v>18</v>
      </c>
      <c r="AJ45" s="48">
        <v>34</v>
      </c>
      <c r="AK45" s="57">
        <v>33</v>
      </c>
    </row>
    <row r="46" spans="2:37" ht="13.5" customHeight="1">
      <c r="B46" s="46"/>
      <c r="C46" s="45"/>
      <c r="D46" s="44" t="s">
        <v>155</v>
      </c>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v>6</v>
      </c>
      <c r="AJ46" s="26">
        <v>13</v>
      </c>
      <c r="AK46" s="56">
        <v>18</v>
      </c>
    </row>
    <row r="47" spans="2:37" ht="13.5" customHeight="1">
      <c r="B47" s="51"/>
      <c r="C47" s="50"/>
      <c r="D47" s="49" t="s">
        <v>156</v>
      </c>
      <c r="E47" s="48"/>
      <c r="F47" s="48"/>
      <c r="G47" s="48">
        <v>2</v>
      </c>
      <c r="H47" s="48">
        <v>6</v>
      </c>
      <c r="I47" s="48">
        <v>6</v>
      </c>
      <c r="J47" s="48">
        <v>6</v>
      </c>
      <c r="K47" s="48">
        <v>6</v>
      </c>
      <c r="L47" s="48">
        <v>7</v>
      </c>
      <c r="M47" s="48">
        <v>7</v>
      </c>
      <c r="N47" s="48">
        <v>8</v>
      </c>
      <c r="O47" s="48">
        <v>9</v>
      </c>
      <c r="P47" s="48">
        <v>8</v>
      </c>
      <c r="Q47" s="48">
        <v>8</v>
      </c>
      <c r="R47" s="48">
        <v>6</v>
      </c>
      <c r="S47" s="48">
        <v>5</v>
      </c>
      <c r="T47" s="48">
        <v>2</v>
      </c>
      <c r="U47" s="48">
        <v>2</v>
      </c>
      <c r="V47" s="48"/>
      <c r="W47" s="48">
        <v>2</v>
      </c>
      <c r="X47" s="48"/>
      <c r="Y47" s="48"/>
      <c r="Z47" s="48"/>
      <c r="AA47" s="48"/>
      <c r="AB47" s="48"/>
      <c r="AC47" s="48"/>
      <c r="AD47" s="48"/>
      <c r="AE47" s="48"/>
      <c r="AF47" s="48"/>
      <c r="AG47" s="48"/>
      <c r="AH47" s="48"/>
      <c r="AI47" s="48"/>
      <c r="AJ47" s="48"/>
      <c r="AK47" s="57"/>
    </row>
    <row r="48" spans="2:37" ht="13.5" customHeight="1">
      <c r="B48" s="46"/>
      <c r="C48" s="45"/>
      <c r="D48" s="44" t="s">
        <v>157</v>
      </c>
      <c r="E48" s="26">
        <v>2</v>
      </c>
      <c r="F48" s="26">
        <v>3</v>
      </c>
      <c r="G48" s="26">
        <v>2</v>
      </c>
      <c r="H48" s="26"/>
      <c r="I48" s="26"/>
      <c r="J48" s="26">
        <v>2</v>
      </c>
      <c r="K48" s="26">
        <v>2</v>
      </c>
      <c r="L48" s="26">
        <v>2</v>
      </c>
      <c r="M48" s="26">
        <v>4</v>
      </c>
      <c r="N48" s="26">
        <v>4</v>
      </c>
      <c r="O48" s="26">
        <v>4</v>
      </c>
      <c r="P48" s="26">
        <v>4</v>
      </c>
      <c r="Q48" s="26">
        <v>4</v>
      </c>
      <c r="R48" s="26">
        <v>5</v>
      </c>
      <c r="S48" s="26">
        <v>5</v>
      </c>
      <c r="T48" s="26">
        <v>3</v>
      </c>
      <c r="U48" s="26">
        <v>3</v>
      </c>
      <c r="V48" s="26">
        <v>7</v>
      </c>
      <c r="W48" s="26">
        <v>3</v>
      </c>
      <c r="X48" s="26">
        <v>4</v>
      </c>
      <c r="Y48" s="26">
        <v>4</v>
      </c>
      <c r="Z48" s="26">
        <v>5</v>
      </c>
      <c r="AA48" s="26">
        <v>4</v>
      </c>
      <c r="AB48" s="26">
        <v>2</v>
      </c>
      <c r="AC48" s="26"/>
      <c r="AD48" s="26"/>
      <c r="AE48" s="26"/>
      <c r="AF48" s="26"/>
      <c r="AG48" s="26"/>
      <c r="AH48" s="26"/>
      <c r="AI48" s="26"/>
      <c r="AJ48" s="26"/>
      <c r="AK48" s="56"/>
    </row>
    <row r="49" spans="2:37" ht="13.5" customHeight="1">
      <c r="B49" s="51"/>
      <c r="C49" s="50"/>
      <c r="D49" s="49" t="s">
        <v>158</v>
      </c>
      <c r="E49" s="48">
        <v>2</v>
      </c>
      <c r="F49" s="48">
        <v>2</v>
      </c>
      <c r="G49" s="48">
        <v>2</v>
      </c>
      <c r="H49" s="48">
        <v>2</v>
      </c>
      <c r="I49" s="48">
        <v>2</v>
      </c>
      <c r="J49" s="48">
        <v>1</v>
      </c>
      <c r="K49" s="48">
        <v>2</v>
      </c>
      <c r="L49" s="48">
        <v>3</v>
      </c>
      <c r="M49" s="48">
        <v>1</v>
      </c>
      <c r="N49" s="48">
        <v>1</v>
      </c>
      <c r="O49" s="48">
        <v>1</v>
      </c>
      <c r="P49" s="48">
        <v>1</v>
      </c>
      <c r="Q49" s="48">
        <v>1</v>
      </c>
      <c r="R49" s="48">
        <v>1</v>
      </c>
      <c r="S49" s="48">
        <v>1</v>
      </c>
      <c r="T49" s="48">
        <v>1</v>
      </c>
      <c r="U49" s="48">
        <v>1</v>
      </c>
      <c r="V49" s="48">
        <v>2</v>
      </c>
      <c r="W49" s="48">
        <v>2</v>
      </c>
      <c r="X49" s="48">
        <v>2</v>
      </c>
      <c r="Y49" s="48">
        <v>2</v>
      </c>
      <c r="Z49" s="48">
        <v>2</v>
      </c>
      <c r="AA49" s="48">
        <v>3</v>
      </c>
      <c r="AB49" s="48">
        <v>3</v>
      </c>
      <c r="AC49" s="48"/>
      <c r="AD49" s="48"/>
      <c r="AE49" s="48"/>
      <c r="AF49" s="48"/>
      <c r="AG49" s="48"/>
      <c r="AH49" s="48"/>
      <c r="AI49" s="48"/>
      <c r="AJ49" s="48"/>
      <c r="AK49" s="57"/>
    </row>
    <row r="50" spans="2:37" ht="13.5" customHeight="1">
      <c r="B50" s="46"/>
      <c r="C50" s="45"/>
      <c r="D50" s="44" t="s">
        <v>159</v>
      </c>
      <c r="E50" s="26"/>
      <c r="F50" s="26"/>
      <c r="G50" s="26"/>
      <c r="H50" s="26"/>
      <c r="I50" s="26"/>
      <c r="J50" s="26"/>
      <c r="K50" s="26"/>
      <c r="L50" s="26"/>
      <c r="M50" s="26"/>
      <c r="N50" s="26"/>
      <c r="O50" s="26"/>
      <c r="P50" s="26"/>
      <c r="Q50" s="26"/>
      <c r="R50" s="26"/>
      <c r="S50" s="26"/>
      <c r="T50" s="26">
        <v>3</v>
      </c>
      <c r="U50" s="26">
        <v>4</v>
      </c>
      <c r="V50" s="26"/>
      <c r="W50" s="26">
        <v>4</v>
      </c>
      <c r="X50" s="26">
        <v>4</v>
      </c>
      <c r="Y50" s="26">
        <v>5</v>
      </c>
      <c r="Z50" s="26">
        <v>4</v>
      </c>
      <c r="AA50" s="26">
        <v>4</v>
      </c>
      <c r="AB50" s="26">
        <v>4</v>
      </c>
      <c r="AC50" s="26">
        <v>4</v>
      </c>
      <c r="AD50" s="26">
        <v>4</v>
      </c>
      <c r="AE50" s="26">
        <v>3</v>
      </c>
      <c r="AF50" s="26"/>
      <c r="AG50" s="26"/>
      <c r="AH50" s="26"/>
      <c r="AI50" s="26"/>
      <c r="AJ50" s="26"/>
      <c r="AK50" s="56"/>
    </row>
    <row r="51" spans="2:37" ht="13.5" customHeight="1">
      <c r="B51" s="51"/>
      <c r="C51" s="50"/>
      <c r="D51" s="49" t="s">
        <v>160</v>
      </c>
      <c r="E51" s="48"/>
      <c r="F51" s="48"/>
      <c r="G51" s="48"/>
      <c r="H51" s="48"/>
      <c r="I51" s="48"/>
      <c r="J51" s="48"/>
      <c r="K51" s="48"/>
      <c r="L51" s="48"/>
      <c r="M51" s="48"/>
      <c r="N51" s="48"/>
      <c r="O51" s="48"/>
      <c r="P51" s="48"/>
      <c r="Q51" s="48"/>
      <c r="R51" s="48"/>
      <c r="S51" s="48"/>
      <c r="T51" s="48"/>
      <c r="U51" s="48"/>
      <c r="V51" s="48"/>
      <c r="W51" s="48"/>
      <c r="X51" s="48"/>
      <c r="Y51" s="48"/>
      <c r="Z51" s="48"/>
      <c r="AA51" s="48">
        <v>3</v>
      </c>
      <c r="AB51" s="48">
        <v>5</v>
      </c>
      <c r="AC51" s="48">
        <v>9</v>
      </c>
      <c r="AD51" s="48">
        <v>9</v>
      </c>
      <c r="AE51" s="48">
        <v>9</v>
      </c>
      <c r="AF51" s="48">
        <v>9</v>
      </c>
      <c r="AG51" s="48">
        <v>9</v>
      </c>
      <c r="AH51" s="48">
        <v>8</v>
      </c>
      <c r="AI51" s="48">
        <v>8</v>
      </c>
      <c r="AJ51" s="48">
        <v>8</v>
      </c>
      <c r="AK51" s="57">
        <v>8</v>
      </c>
    </row>
    <row r="52" spans="2:37" ht="13.5" customHeight="1">
      <c r="B52" s="46"/>
      <c r="C52" s="45"/>
      <c r="D52" s="44" t="s">
        <v>161</v>
      </c>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v>3</v>
      </c>
      <c r="AE52" s="26">
        <v>6</v>
      </c>
      <c r="AF52" s="26">
        <v>8</v>
      </c>
      <c r="AG52" s="26">
        <v>10</v>
      </c>
      <c r="AH52" s="26">
        <v>10</v>
      </c>
      <c r="AI52" s="26">
        <v>9</v>
      </c>
      <c r="AJ52" s="26">
        <v>11</v>
      </c>
      <c r="AK52" s="56">
        <v>12</v>
      </c>
    </row>
    <row r="53" spans="2:37" ht="13.5" customHeight="1">
      <c r="B53" s="51"/>
      <c r="C53" s="50"/>
      <c r="D53" s="49" t="s">
        <v>162</v>
      </c>
      <c r="E53" s="48">
        <v>2</v>
      </c>
      <c r="F53" s="48">
        <v>2</v>
      </c>
      <c r="G53" s="48">
        <v>2</v>
      </c>
      <c r="H53" s="48">
        <v>2</v>
      </c>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57"/>
    </row>
    <row r="54" spans="2:37" ht="13.5" customHeight="1">
      <c r="B54" s="46"/>
      <c r="C54" s="45"/>
      <c r="D54" s="44" t="s">
        <v>163</v>
      </c>
      <c r="E54" s="26">
        <v>4</v>
      </c>
      <c r="F54" s="26">
        <v>4</v>
      </c>
      <c r="G54" s="26">
        <v>4</v>
      </c>
      <c r="H54" s="26">
        <v>1</v>
      </c>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56"/>
    </row>
    <row r="55" spans="2:37" ht="13.5" customHeight="1">
      <c r="B55" s="51"/>
      <c r="C55" s="50"/>
      <c r="D55" s="49" t="s">
        <v>164</v>
      </c>
      <c r="E55" s="48"/>
      <c r="F55" s="48">
        <v>3</v>
      </c>
      <c r="G55" s="48">
        <v>3</v>
      </c>
      <c r="H55" s="48">
        <v>3</v>
      </c>
      <c r="I55" s="48">
        <v>3</v>
      </c>
      <c r="J55" s="48">
        <v>3</v>
      </c>
      <c r="K55" s="48">
        <v>3</v>
      </c>
      <c r="L55" s="48">
        <v>3</v>
      </c>
      <c r="M55" s="48">
        <v>3</v>
      </c>
      <c r="N55" s="48">
        <v>2</v>
      </c>
      <c r="O55" s="48"/>
      <c r="P55" s="48"/>
      <c r="Q55" s="48"/>
      <c r="R55" s="48"/>
      <c r="S55" s="48"/>
      <c r="T55" s="48"/>
      <c r="U55" s="48"/>
      <c r="V55" s="48"/>
      <c r="W55" s="48"/>
      <c r="X55" s="48"/>
      <c r="Y55" s="48"/>
      <c r="Z55" s="48"/>
      <c r="AA55" s="48"/>
      <c r="AB55" s="48"/>
      <c r="AC55" s="48"/>
      <c r="AD55" s="48"/>
      <c r="AE55" s="48"/>
      <c r="AF55" s="48"/>
      <c r="AG55" s="48"/>
      <c r="AH55" s="48"/>
      <c r="AI55" s="48"/>
      <c r="AJ55" s="48"/>
      <c r="AK55" s="57"/>
    </row>
    <row r="56" spans="2:37" ht="13.5" customHeight="1">
      <c r="B56" s="46"/>
      <c r="C56" s="45"/>
      <c r="D56" s="44" t="s">
        <v>131</v>
      </c>
      <c r="E56" s="26">
        <v>15</v>
      </c>
      <c r="F56" s="26">
        <v>15</v>
      </c>
      <c r="G56" s="26">
        <v>15</v>
      </c>
      <c r="H56" s="26">
        <v>15</v>
      </c>
      <c r="I56" s="26">
        <v>15</v>
      </c>
      <c r="J56" s="26">
        <v>15</v>
      </c>
      <c r="K56" s="26">
        <v>15</v>
      </c>
      <c r="L56" s="26">
        <v>14</v>
      </c>
      <c r="M56" s="26">
        <v>14</v>
      </c>
      <c r="N56" s="26">
        <v>14</v>
      </c>
      <c r="O56" s="26">
        <v>13</v>
      </c>
      <c r="P56" s="26">
        <v>12</v>
      </c>
      <c r="Q56" s="26">
        <v>7</v>
      </c>
      <c r="R56" s="26">
        <v>4</v>
      </c>
      <c r="S56" s="26">
        <v>4</v>
      </c>
      <c r="T56" s="26">
        <v>4</v>
      </c>
      <c r="U56" s="26"/>
      <c r="V56" s="26"/>
      <c r="W56" s="26"/>
      <c r="X56" s="26"/>
      <c r="Y56" s="26"/>
      <c r="Z56" s="26"/>
      <c r="AA56" s="26"/>
      <c r="AB56" s="26"/>
      <c r="AC56" s="26"/>
      <c r="AD56" s="26"/>
      <c r="AE56" s="26"/>
      <c r="AF56" s="26"/>
      <c r="AG56" s="26"/>
      <c r="AH56" s="26"/>
      <c r="AI56" s="26"/>
      <c r="AJ56" s="26"/>
      <c r="AK56" s="56"/>
    </row>
    <row r="57" spans="2:37" ht="13.5" customHeight="1">
      <c r="B57" s="51"/>
      <c r="C57" s="50"/>
      <c r="D57" s="49" t="s">
        <v>165</v>
      </c>
      <c r="E57" s="48"/>
      <c r="F57" s="48"/>
      <c r="G57" s="48">
        <v>1</v>
      </c>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57"/>
    </row>
    <row r="58" spans="2:37" ht="13.5" customHeight="1">
      <c r="B58" s="46"/>
      <c r="C58" s="45"/>
      <c r="D58" s="44" t="s">
        <v>166</v>
      </c>
      <c r="E58" s="26">
        <v>10</v>
      </c>
      <c r="F58" s="26">
        <v>12</v>
      </c>
      <c r="G58" s="26">
        <v>11</v>
      </c>
      <c r="H58" s="26">
        <v>12</v>
      </c>
      <c r="I58" s="26">
        <v>10</v>
      </c>
      <c r="J58" s="26">
        <v>10</v>
      </c>
      <c r="K58" s="26">
        <v>11</v>
      </c>
      <c r="L58" s="26">
        <v>13</v>
      </c>
      <c r="M58" s="26">
        <v>14</v>
      </c>
      <c r="N58" s="26">
        <v>15</v>
      </c>
      <c r="O58" s="26">
        <v>13</v>
      </c>
      <c r="P58" s="26">
        <v>11</v>
      </c>
      <c r="Q58" s="26">
        <v>9</v>
      </c>
      <c r="R58" s="26">
        <v>8</v>
      </c>
      <c r="S58" s="26">
        <v>6</v>
      </c>
      <c r="T58" s="26">
        <v>4</v>
      </c>
      <c r="U58" s="26">
        <v>3</v>
      </c>
      <c r="V58" s="26"/>
      <c r="W58" s="26"/>
      <c r="X58" s="26"/>
      <c r="Y58" s="26"/>
      <c r="Z58" s="26"/>
      <c r="AA58" s="26"/>
      <c r="AB58" s="26"/>
      <c r="AC58" s="26"/>
      <c r="AD58" s="26"/>
      <c r="AE58" s="26"/>
      <c r="AF58" s="26"/>
      <c r="AG58" s="26"/>
      <c r="AH58" s="26"/>
      <c r="AI58" s="26"/>
      <c r="AJ58" s="26"/>
      <c r="AK58" s="56"/>
    </row>
    <row r="59" spans="2:37" ht="13.5" customHeight="1">
      <c r="B59" s="51"/>
      <c r="C59" s="50"/>
      <c r="D59" s="49" t="s">
        <v>167</v>
      </c>
      <c r="E59" s="48"/>
      <c r="F59" s="48">
        <v>3</v>
      </c>
      <c r="G59" s="48">
        <v>3</v>
      </c>
      <c r="H59" s="48">
        <v>3</v>
      </c>
      <c r="I59" s="48">
        <v>3</v>
      </c>
      <c r="J59" s="48">
        <v>4</v>
      </c>
      <c r="K59" s="48">
        <v>5</v>
      </c>
      <c r="L59" s="48">
        <v>6</v>
      </c>
      <c r="M59" s="48">
        <v>9</v>
      </c>
      <c r="N59" s="48">
        <v>9</v>
      </c>
      <c r="O59" s="48">
        <v>9</v>
      </c>
      <c r="P59" s="48">
        <v>9</v>
      </c>
      <c r="Q59" s="48">
        <v>9</v>
      </c>
      <c r="R59" s="48">
        <v>8</v>
      </c>
      <c r="S59" s="48">
        <v>6</v>
      </c>
      <c r="T59" s="48">
        <v>5</v>
      </c>
      <c r="U59" s="48">
        <v>2</v>
      </c>
      <c r="V59" s="48"/>
      <c r="W59" s="48"/>
      <c r="X59" s="48">
        <v>1</v>
      </c>
      <c r="Y59" s="48"/>
      <c r="Z59" s="48"/>
      <c r="AA59" s="48"/>
      <c r="AB59" s="48"/>
      <c r="AC59" s="48"/>
      <c r="AD59" s="48"/>
      <c r="AE59" s="48"/>
      <c r="AF59" s="48"/>
      <c r="AG59" s="48"/>
      <c r="AH59" s="48"/>
      <c r="AI59" s="48"/>
      <c r="AJ59" s="48"/>
      <c r="AK59" s="57"/>
    </row>
    <row r="60" spans="2:37" ht="13.5" customHeight="1">
      <c r="B60" s="46"/>
      <c r="C60" s="45"/>
      <c r="D60" s="44" t="s">
        <v>168</v>
      </c>
      <c r="E60" s="26"/>
      <c r="F60" s="26"/>
      <c r="G60" s="26">
        <v>2</v>
      </c>
      <c r="H60" s="26">
        <v>2</v>
      </c>
      <c r="I60" s="26">
        <v>2</v>
      </c>
      <c r="J60" s="26">
        <v>2</v>
      </c>
      <c r="K60" s="26">
        <v>3</v>
      </c>
      <c r="L60" s="26">
        <v>3</v>
      </c>
      <c r="M60" s="26">
        <v>4</v>
      </c>
      <c r="N60" s="26">
        <v>6</v>
      </c>
      <c r="O60" s="26">
        <v>8</v>
      </c>
      <c r="P60" s="26">
        <v>12</v>
      </c>
      <c r="Q60" s="26">
        <v>16</v>
      </c>
      <c r="R60" s="26">
        <v>16</v>
      </c>
      <c r="S60" s="26">
        <v>15</v>
      </c>
      <c r="T60" s="26">
        <v>13</v>
      </c>
      <c r="U60" s="26">
        <v>10</v>
      </c>
      <c r="V60" s="26">
        <v>5</v>
      </c>
      <c r="W60" s="26">
        <v>7</v>
      </c>
      <c r="X60" s="26"/>
      <c r="Y60" s="26"/>
      <c r="Z60" s="26"/>
      <c r="AA60" s="26"/>
      <c r="AB60" s="26"/>
      <c r="AC60" s="26"/>
      <c r="AD60" s="26"/>
      <c r="AE60" s="26"/>
      <c r="AF60" s="26"/>
      <c r="AG60" s="26"/>
      <c r="AH60" s="26"/>
      <c r="AI60" s="26"/>
      <c r="AJ60" s="26"/>
      <c r="AK60" s="56"/>
    </row>
    <row r="61" spans="2:37" ht="13.5" customHeight="1">
      <c r="B61" s="51"/>
      <c r="C61" s="50"/>
      <c r="D61" s="49" t="s">
        <v>169</v>
      </c>
      <c r="E61" s="48">
        <v>10</v>
      </c>
      <c r="F61" s="48">
        <v>10</v>
      </c>
      <c r="G61" s="48">
        <v>10</v>
      </c>
      <c r="H61" s="48">
        <v>10</v>
      </c>
      <c r="I61" s="48">
        <v>10</v>
      </c>
      <c r="J61" s="48">
        <v>10</v>
      </c>
      <c r="K61" s="48">
        <v>12</v>
      </c>
      <c r="L61" s="48">
        <v>12</v>
      </c>
      <c r="M61" s="48">
        <v>10</v>
      </c>
      <c r="N61" s="48">
        <v>10</v>
      </c>
      <c r="O61" s="48">
        <v>10</v>
      </c>
      <c r="P61" s="48">
        <v>10</v>
      </c>
      <c r="Q61" s="48">
        <v>10</v>
      </c>
      <c r="R61" s="48">
        <v>10</v>
      </c>
      <c r="S61" s="48">
        <v>10</v>
      </c>
      <c r="T61" s="48">
        <v>10</v>
      </c>
      <c r="U61" s="48">
        <v>10</v>
      </c>
      <c r="V61" s="48">
        <v>1</v>
      </c>
      <c r="W61" s="48">
        <v>6</v>
      </c>
      <c r="X61" s="48"/>
      <c r="Y61" s="48"/>
      <c r="Z61" s="48"/>
      <c r="AA61" s="48"/>
      <c r="AB61" s="48"/>
      <c r="AC61" s="48"/>
      <c r="AD61" s="48"/>
      <c r="AE61" s="48"/>
      <c r="AF61" s="48"/>
      <c r="AG61" s="48"/>
      <c r="AH61" s="48"/>
      <c r="AI61" s="48"/>
      <c r="AJ61" s="48"/>
      <c r="AK61" s="57"/>
    </row>
    <row r="62" spans="2:37" ht="19.5" customHeight="1">
      <c r="B62" s="55"/>
      <c r="C62" s="88" t="s">
        <v>170</v>
      </c>
      <c r="D62" s="88"/>
      <c r="E62" s="54">
        <f t="shared" ref="E62:W62" si="8">SUM(E63:E74)</f>
        <v>3</v>
      </c>
      <c r="F62" s="54">
        <f t="shared" si="8"/>
        <v>4</v>
      </c>
      <c r="G62" s="54">
        <f t="shared" si="8"/>
        <v>4</v>
      </c>
      <c r="H62" s="54">
        <f t="shared" si="8"/>
        <v>6</v>
      </c>
      <c r="I62" s="54">
        <f t="shared" si="8"/>
        <v>10</v>
      </c>
      <c r="J62" s="54">
        <f t="shared" si="8"/>
        <v>9</v>
      </c>
      <c r="K62" s="54">
        <f t="shared" si="8"/>
        <v>11</v>
      </c>
      <c r="L62" s="54">
        <f t="shared" si="8"/>
        <v>12</v>
      </c>
      <c r="M62" s="54">
        <f t="shared" si="8"/>
        <v>13</v>
      </c>
      <c r="N62" s="54">
        <f t="shared" si="8"/>
        <v>19</v>
      </c>
      <c r="O62" s="54">
        <f t="shared" si="8"/>
        <v>20</v>
      </c>
      <c r="P62" s="54">
        <f t="shared" si="8"/>
        <v>28</v>
      </c>
      <c r="Q62" s="54">
        <f t="shared" si="8"/>
        <v>34</v>
      </c>
      <c r="R62" s="54">
        <f t="shared" si="8"/>
        <v>34</v>
      </c>
      <c r="S62" s="54">
        <f t="shared" si="8"/>
        <v>34</v>
      </c>
      <c r="T62" s="54">
        <f t="shared" si="8"/>
        <v>27</v>
      </c>
      <c r="U62" s="54">
        <f t="shared" si="8"/>
        <v>26</v>
      </c>
      <c r="V62" s="54">
        <f t="shared" si="8"/>
        <v>25</v>
      </c>
      <c r="W62" s="54">
        <f t="shared" si="8"/>
        <v>26</v>
      </c>
      <c r="X62" s="54"/>
      <c r="Y62" s="54"/>
      <c r="Z62" s="54"/>
      <c r="AA62" s="54"/>
      <c r="AB62" s="54"/>
      <c r="AC62" s="54"/>
      <c r="AD62" s="54"/>
      <c r="AE62" s="54"/>
      <c r="AF62" s="54"/>
      <c r="AG62" s="54"/>
      <c r="AH62" s="54"/>
      <c r="AI62" s="54"/>
      <c r="AJ62" s="54"/>
      <c r="AK62" s="53"/>
    </row>
    <row r="63" spans="2:37" ht="13.5" customHeight="1">
      <c r="B63" s="51"/>
      <c r="C63" s="50"/>
      <c r="D63" s="49" t="s">
        <v>171</v>
      </c>
      <c r="E63" s="48">
        <v>3</v>
      </c>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7"/>
    </row>
    <row r="64" spans="2:37" ht="13.5" customHeight="1">
      <c r="B64" s="46"/>
      <c r="C64" s="45"/>
      <c r="D64" s="44" t="s">
        <v>172</v>
      </c>
      <c r="E64" s="26"/>
      <c r="F64" s="26"/>
      <c r="G64" s="26"/>
      <c r="H64" s="26">
        <v>2</v>
      </c>
      <c r="I64" s="26">
        <v>2</v>
      </c>
      <c r="J64" s="26">
        <v>2</v>
      </c>
      <c r="K64" s="26">
        <v>2</v>
      </c>
      <c r="L64" s="26">
        <v>2</v>
      </c>
      <c r="M64" s="26">
        <v>2</v>
      </c>
      <c r="N64" s="26">
        <v>2</v>
      </c>
      <c r="O64" s="26">
        <v>2</v>
      </c>
      <c r="P64" s="26">
        <v>2</v>
      </c>
      <c r="Q64" s="26">
        <v>2</v>
      </c>
      <c r="R64" s="26">
        <v>2</v>
      </c>
      <c r="S64" s="26">
        <v>2</v>
      </c>
      <c r="T64" s="26"/>
      <c r="U64" s="26"/>
      <c r="V64" s="26"/>
      <c r="W64" s="26"/>
      <c r="X64" s="26"/>
      <c r="Y64" s="26"/>
      <c r="Z64" s="26"/>
      <c r="AA64" s="26"/>
      <c r="AB64" s="26"/>
      <c r="AC64" s="26"/>
      <c r="AD64" s="26"/>
      <c r="AE64" s="26"/>
      <c r="AF64" s="26"/>
      <c r="AG64" s="26"/>
      <c r="AH64" s="26"/>
      <c r="AI64" s="26"/>
      <c r="AJ64" s="26"/>
      <c r="AK64" s="52"/>
    </row>
    <row r="65" spans="2:37" ht="13.5" customHeight="1">
      <c r="B65" s="51"/>
      <c r="C65" s="50"/>
      <c r="D65" s="49" t="s">
        <v>173</v>
      </c>
      <c r="E65" s="48"/>
      <c r="F65" s="48"/>
      <c r="G65" s="48"/>
      <c r="H65" s="48"/>
      <c r="I65" s="48">
        <v>7</v>
      </c>
      <c r="J65" s="48">
        <v>7</v>
      </c>
      <c r="K65" s="48">
        <v>7</v>
      </c>
      <c r="L65" s="48">
        <v>7</v>
      </c>
      <c r="M65" s="48">
        <v>7</v>
      </c>
      <c r="N65" s="48">
        <v>9</v>
      </c>
      <c r="O65" s="48">
        <v>9</v>
      </c>
      <c r="P65" s="48">
        <v>9</v>
      </c>
      <c r="Q65" s="48">
        <v>9</v>
      </c>
      <c r="R65" s="48">
        <v>9</v>
      </c>
      <c r="S65" s="48">
        <v>9</v>
      </c>
      <c r="T65" s="48"/>
      <c r="U65" s="48"/>
      <c r="V65" s="48"/>
      <c r="W65" s="48"/>
      <c r="X65" s="48"/>
      <c r="Y65" s="48"/>
      <c r="Z65" s="48"/>
      <c r="AA65" s="48"/>
      <c r="AB65" s="48"/>
      <c r="AC65" s="48"/>
      <c r="AD65" s="48"/>
      <c r="AE65" s="48"/>
      <c r="AF65" s="48"/>
      <c r="AG65" s="48"/>
      <c r="AH65" s="48"/>
      <c r="AI65" s="48"/>
      <c r="AJ65" s="48"/>
      <c r="AK65" s="47"/>
    </row>
    <row r="66" spans="2:37" ht="13.5" customHeight="1">
      <c r="B66" s="46"/>
      <c r="C66" s="45"/>
      <c r="D66" s="44" t="s">
        <v>174</v>
      </c>
      <c r="E66" s="26"/>
      <c r="F66" s="26"/>
      <c r="G66" s="26"/>
      <c r="H66" s="26"/>
      <c r="I66" s="26"/>
      <c r="J66" s="26"/>
      <c r="K66" s="26"/>
      <c r="L66" s="26"/>
      <c r="M66" s="26"/>
      <c r="N66" s="26"/>
      <c r="O66" s="26"/>
      <c r="P66" s="26"/>
      <c r="Q66" s="26"/>
      <c r="R66" s="26"/>
      <c r="S66" s="26"/>
      <c r="T66" s="26">
        <v>1</v>
      </c>
      <c r="U66" s="26"/>
      <c r="V66" s="26"/>
      <c r="W66" s="26"/>
      <c r="X66" s="26"/>
      <c r="Y66" s="26"/>
      <c r="Z66" s="26"/>
      <c r="AA66" s="26"/>
      <c r="AB66" s="26"/>
      <c r="AC66" s="26"/>
      <c r="AD66" s="26"/>
      <c r="AE66" s="26"/>
      <c r="AF66" s="26"/>
      <c r="AG66" s="26"/>
      <c r="AH66" s="26"/>
      <c r="AI66" s="26"/>
      <c r="AJ66" s="26"/>
      <c r="AK66" s="52"/>
    </row>
    <row r="67" spans="2:37" ht="13.5" customHeight="1">
      <c r="B67" s="51"/>
      <c r="C67" s="50"/>
      <c r="D67" s="49" t="s">
        <v>175</v>
      </c>
      <c r="E67" s="48"/>
      <c r="F67" s="48"/>
      <c r="G67" s="48"/>
      <c r="H67" s="48"/>
      <c r="I67" s="48"/>
      <c r="J67" s="48"/>
      <c r="K67" s="48"/>
      <c r="L67" s="48"/>
      <c r="M67" s="48">
        <v>1</v>
      </c>
      <c r="N67" s="48">
        <v>5</v>
      </c>
      <c r="O67" s="48">
        <v>6</v>
      </c>
      <c r="P67" s="48">
        <v>14</v>
      </c>
      <c r="Q67" s="48">
        <v>20</v>
      </c>
      <c r="R67" s="48">
        <v>20</v>
      </c>
      <c r="S67" s="48">
        <v>20</v>
      </c>
      <c r="T67" s="48">
        <v>14</v>
      </c>
      <c r="U67" s="48">
        <v>14</v>
      </c>
      <c r="V67" s="48">
        <v>13</v>
      </c>
      <c r="W67" s="48">
        <v>13</v>
      </c>
      <c r="X67" s="48"/>
      <c r="Y67" s="48"/>
      <c r="Z67" s="48"/>
      <c r="AA67" s="48"/>
      <c r="AB67" s="48"/>
      <c r="AC67" s="48"/>
      <c r="AD67" s="48"/>
      <c r="AE67" s="48"/>
      <c r="AF67" s="48"/>
      <c r="AG67" s="48"/>
      <c r="AH67" s="48"/>
      <c r="AI67" s="48"/>
      <c r="AJ67" s="48"/>
      <c r="AK67" s="47"/>
    </row>
    <row r="68" spans="2:37" ht="13.5" customHeight="1">
      <c r="B68" s="46"/>
      <c r="C68" s="45"/>
      <c r="D68" s="44" t="s">
        <v>176</v>
      </c>
      <c r="E68" s="26"/>
      <c r="F68" s="26"/>
      <c r="G68" s="26"/>
      <c r="H68" s="26"/>
      <c r="I68" s="26"/>
      <c r="J68" s="26"/>
      <c r="K68" s="26"/>
      <c r="L68" s="26"/>
      <c r="M68" s="26"/>
      <c r="N68" s="26"/>
      <c r="O68" s="26"/>
      <c r="P68" s="26"/>
      <c r="Q68" s="26"/>
      <c r="R68" s="26"/>
      <c r="S68" s="26"/>
      <c r="T68" s="26">
        <v>1</v>
      </c>
      <c r="U68" s="26">
        <v>1</v>
      </c>
      <c r="V68" s="26"/>
      <c r="W68" s="26"/>
      <c r="X68" s="26"/>
      <c r="Y68" s="26"/>
      <c r="Z68" s="26"/>
      <c r="AA68" s="26"/>
      <c r="AB68" s="26"/>
      <c r="AC68" s="26"/>
      <c r="AD68" s="26"/>
      <c r="AE68" s="26"/>
      <c r="AF68" s="26"/>
      <c r="AG68" s="26"/>
      <c r="AH68" s="26"/>
      <c r="AI68" s="26"/>
      <c r="AJ68" s="26"/>
      <c r="AK68" s="52"/>
    </row>
    <row r="69" spans="2:37" ht="13.5" customHeight="1">
      <c r="B69" s="51"/>
      <c r="C69" s="50"/>
      <c r="D69" s="49" t="s">
        <v>177</v>
      </c>
      <c r="E69" s="48"/>
      <c r="F69" s="48"/>
      <c r="G69" s="48"/>
      <c r="H69" s="48"/>
      <c r="I69" s="48"/>
      <c r="J69" s="48"/>
      <c r="K69" s="48"/>
      <c r="L69" s="48"/>
      <c r="M69" s="48"/>
      <c r="N69" s="48"/>
      <c r="O69" s="48"/>
      <c r="P69" s="48"/>
      <c r="Q69" s="48"/>
      <c r="R69" s="48"/>
      <c r="S69" s="48"/>
      <c r="T69" s="48">
        <v>6</v>
      </c>
      <c r="U69" s="48">
        <v>6</v>
      </c>
      <c r="V69" s="48">
        <v>6</v>
      </c>
      <c r="W69" s="48">
        <v>6</v>
      </c>
      <c r="X69" s="48"/>
      <c r="Y69" s="48"/>
      <c r="Z69" s="48"/>
      <c r="AA69" s="48"/>
      <c r="AB69" s="48"/>
      <c r="AC69" s="48"/>
      <c r="AD69" s="48"/>
      <c r="AE69" s="48"/>
      <c r="AF69" s="48"/>
      <c r="AG69" s="48"/>
      <c r="AH69" s="48"/>
      <c r="AI69" s="48"/>
      <c r="AJ69" s="48"/>
      <c r="AK69" s="47"/>
    </row>
    <row r="70" spans="2:37" ht="13.5" customHeight="1">
      <c r="B70" s="46"/>
      <c r="C70" s="45"/>
      <c r="D70" s="44" t="s">
        <v>178</v>
      </c>
      <c r="E70" s="26"/>
      <c r="F70" s="26"/>
      <c r="G70" s="26"/>
      <c r="H70" s="26"/>
      <c r="I70" s="26"/>
      <c r="J70" s="26"/>
      <c r="K70" s="26"/>
      <c r="L70" s="26"/>
      <c r="M70" s="26"/>
      <c r="N70" s="26"/>
      <c r="O70" s="26"/>
      <c r="P70" s="26"/>
      <c r="Q70" s="26"/>
      <c r="R70" s="26"/>
      <c r="S70" s="26"/>
      <c r="T70" s="26"/>
      <c r="U70" s="26"/>
      <c r="V70" s="26">
        <v>1</v>
      </c>
      <c r="W70" s="26">
        <v>3</v>
      </c>
      <c r="X70" s="26"/>
      <c r="Y70" s="26"/>
      <c r="Z70" s="26"/>
      <c r="AA70" s="26"/>
      <c r="AB70" s="26"/>
      <c r="AC70" s="26"/>
      <c r="AD70" s="26"/>
      <c r="AE70" s="26"/>
      <c r="AF70" s="26"/>
      <c r="AG70" s="26"/>
      <c r="AH70" s="26"/>
      <c r="AI70" s="26"/>
      <c r="AJ70" s="26"/>
      <c r="AK70" s="52"/>
    </row>
    <row r="71" spans="2:37" ht="13.5" customHeight="1">
      <c r="B71" s="51"/>
      <c r="C71" s="50"/>
      <c r="D71" s="49" t="s">
        <v>179</v>
      </c>
      <c r="E71" s="48"/>
      <c r="F71" s="48"/>
      <c r="G71" s="48"/>
      <c r="H71" s="48"/>
      <c r="I71" s="48"/>
      <c r="J71" s="48"/>
      <c r="K71" s="48"/>
      <c r="L71" s="48"/>
      <c r="M71" s="48"/>
      <c r="N71" s="48"/>
      <c r="O71" s="48"/>
      <c r="P71" s="48"/>
      <c r="Q71" s="48"/>
      <c r="R71" s="48"/>
      <c r="S71" s="48"/>
      <c r="T71" s="48">
        <v>2</v>
      </c>
      <c r="U71" s="48">
        <v>2</v>
      </c>
      <c r="V71" s="48">
        <v>2</v>
      </c>
      <c r="W71" s="48">
        <v>1</v>
      </c>
      <c r="X71" s="48"/>
      <c r="Y71" s="48"/>
      <c r="Z71" s="48"/>
      <c r="AA71" s="48"/>
      <c r="AB71" s="48"/>
      <c r="AC71" s="48"/>
      <c r="AD71" s="48"/>
      <c r="AE71" s="48"/>
      <c r="AF71" s="48"/>
      <c r="AG71" s="48"/>
      <c r="AH71" s="48"/>
      <c r="AI71" s="48"/>
      <c r="AJ71" s="48"/>
      <c r="AK71" s="47"/>
    </row>
    <row r="72" spans="2:37" ht="13.5" customHeight="1">
      <c r="B72" s="46"/>
      <c r="C72" s="45"/>
      <c r="D72" s="44" t="s">
        <v>138</v>
      </c>
      <c r="E72" s="26"/>
      <c r="F72" s="26"/>
      <c r="G72" s="26"/>
      <c r="H72" s="26"/>
      <c r="I72" s="26"/>
      <c r="J72" s="26"/>
      <c r="K72" s="26"/>
      <c r="L72" s="26"/>
      <c r="M72" s="26"/>
      <c r="N72" s="26"/>
      <c r="O72" s="26"/>
      <c r="P72" s="26"/>
      <c r="Q72" s="26"/>
      <c r="R72" s="26"/>
      <c r="S72" s="26"/>
      <c r="T72" s="26">
        <v>3</v>
      </c>
      <c r="U72" s="26">
        <v>3</v>
      </c>
      <c r="V72" s="26">
        <v>3</v>
      </c>
      <c r="W72" s="26">
        <v>3</v>
      </c>
      <c r="X72" s="26"/>
      <c r="Y72" s="26"/>
      <c r="Z72" s="26"/>
      <c r="AA72" s="26"/>
      <c r="AB72" s="26"/>
      <c r="AC72" s="26"/>
      <c r="AD72" s="26"/>
      <c r="AE72" s="26"/>
      <c r="AF72" s="26"/>
      <c r="AG72" s="26"/>
      <c r="AH72" s="26"/>
      <c r="AI72" s="26"/>
      <c r="AJ72" s="26"/>
      <c r="AK72" s="52"/>
    </row>
    <row r="73" spans="2:37" ht="13.5" customHeight="1">
      <c r="B73" s="51"/>
      <c r="C73" s="50"/>
      <c r="D73" s="49" t="s">
        <v>130</v>
      </c>
      <c r="E73" s="48"/>
      <c r="F73" s="48"/>
      <c r="G73" s="48"/>
      <c r="H73" s="48"/>
      <c r="I73" s="48"/>
      <c r="J73" s="48"/>
      <c r="K73" s="48">
        <v>2</v>
      </c>
      <c r="L73" s="48">
        <v>3</v>
      </c>
      <c r="M73" s="48">
        <v>3</v>
      </c>
      <c r="N73" s="48">
        <v>3</v>
      </c>
      <c r="O73" s="48">
        <v>3</v>
      </c>
      <c r="P73" s="48">
        <v>3</v>
      </c>
      <c r="Q73" s="48">
        <v>3</v>
      </c>
      <c r="R73" s="48">
        <v>3</v>
      </c>
      <c r="S73" s="48">
        <v>3</v>
      </c>
      <c r="T73" s="48"/>
      <c r="U73" s="48"/>
      <c r="V73" s="48"/>
      <c r="W73" s="48"/>
      <c r="X73" s="48"/>
      <c r="Y73" s="48"/>
      <c r="Z73" s="48"/>
      <c r="AA73" s="48"/>
      <c r="AB73" s="48"/>
      <c r="AC73" s="48"/>
      <c r="AD73" s="48"/>
      <c r="AE73" s="48"/>
      <c r="AF73" s="48"/>
      <c r="AG73" s="48"/>
      <c r="AH73" s="48"/>
      <c r="AI73" s="48"/>
      <c r="AJ73" s="48"/>
      <c r="AK73" s="47"/>
    </row>
    <row r="74" spans="2:37" ht="13.5" customHeight="1">
      <c r="B74" s="46"/>
      <c r="C74" s="45"/>
      <c r="D74" s="44" t="s">
        <v>180</v>
      </c>
      <c r="E74" s="26"/>
      <c r="F74" s="26">
        <v>4</v>
      </c>
      <c r="G74" s="26">
        <v>4</v>
      </c>
      <c r="H74" s="26">
        <v>4</v>
      </c>
      <c r="I74" s="26">
        <v>1</v>
      </c>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52"/>
    </row>
    <row r="75" spans="2:37" ht="19.5" customHeight="1">
      <c r="B75" s="55"/>
      <c r="C75" s="88" t="s">
        <v>181</v>
      </c>
      <c r="D75" s="88"/>
      <c r="E75" s="54"/>
      <c r="F75" s="54"/>
      <c r="G75" s="54"/>
      <c r="H75" s="54"/>
      <c r="I75" s="54"/>
      <c r="J75" s="54"/>
      <c r="K75" s="54"/>
      <c r="L75" s="54"/>
      <c r="M75" s="54"/>
      <c r="N75" s="54"/>
      <c r="O75" s="54"/>
      <c r="P75" s="54"/>
      <c r="Q75" s="54"/>
      <c r="R75" s="54"/>
      <c r="S75" s="54">
        <f>SUM(S76:S78)</f>
        <v>1</v>
      </c>
      <c r="T75" s="54">
        <f>SUM(T76:T78)</f>
        <v>8</v>
      </c>
      <c r="U75" s="54">
        <f>SUM(U76:U78)</f>
        <v>12</v>
      </c>
      <c r="V75" s="54">
        <f>SUM(V76:V78)</f>
        <v>8</v>
      </c>
      <c r="W75" s="54"/>
      <c r="X75" s="54"/>
      <c r="Y75" s="54"/>
      <c r="Z75" s="54"/>
      <c r="AA75" s="54"/>
      <c r="AB75" s="54"/>
      <c r="AC75" s="54"/>
      <c r="AD75" s="54"/>
      <c r="AE75" s="54"/>
      <c r="AF75" s="54"/>
      <c r="AG75" s="54"/>
      <c r="AH75" s="54"/>
      <c r="AI75" s="54"/>
      <c r="AJ75" s="54"/>
      <c r="AK75" s="53"/>
    </row>
    <row r="76" spans="2:37" ht="13.5" customHeight="1">
      <c r="B76" s="51"/>
      <c r="C76" s="50"/>
      <c r="D76" s="49" t="s">
        <v>182</v>
      </c>
      <c r="E76" s="48"/>
      <c r="F76" s="48"/>
      <c r="G76" s="48"/>
      <c r="H76" s="48"/>
      <c r="I76" s="48"/>
      <c r="J76" s="48"/>
      <c r="K76" s="48"/>
      <c r="L76" s="48"/>
      <c r="M76" s="48"/>
      <c r="N76" s="48"/>
      <c r="O76" s="48"/>
      <c r="P76" s="48"/>
      <c r="Q76" s="48"/>
      <c r="R76" s="48"/>
      <c r="S76" s="48"/>
      <c r="T76" s="48"/>
      <c r="U76" s="48">
        <v>4</v>
      </c>
      <c r="V76" s="48"/>
      <c r="W76" s="48"/>
      <c r="X76" s="48"/>
      <c r="Y76" s="48"/>
      <c r="Z76" s="48"/>
      <c r="AA76" s="48"/>
      <c r="AB76" s="48"/>
      <c r="AC76" s="48"/>
      <c r="AD76" s="48"/>
      <c r="AE76" s="48"/>
      <c r="AF76" s="48"/>
      <c r="AG76" s="48"/>
      <c r="AH76" s="48"/>
      <c r="AI76" s="48"/>
      <c r="AJ76" s="48"/>
      <c r="AK76" s="47"/>
    </row>
    <row r="77" spans="2:37" ht="13.5" customHeight="1">
      <c r="B77" s="46"/>
      <c r="C77" s="45"/>
      <c r="D77" s="44" t="s">
        <v>183</v>
      </c>
      <c r="E77" s="26"/>
      <c r="F77" s="26"/>
      <c r="G77" s="26"/>
      <c r="H77" s="26"/>
      <c r="I77" s="26"/>
      <c r="J77" s="26"/>
      <c r="K77" s="26"/>
      <c r="L77" s="26"/>
      <c r="M77" s="26"/>
      <c r="N77" s="26"/>
      <c r="O77" s="26"/>
      <c r="P77" s="26"/>
      <c r="Q77" s="26"/>
      <c r="R77" s="26"/>
      <c r="S77" s="26"/>
      <c r="T77" s="26">
        <v>5</v>
      </c>
      <c r="U77" s="26">
        <v>5</v>
      </c>
      <c r="V77" s="26">
        <v>5</v>
      </c>
      <c r="W77" s="26"/>
      <c r="X77" s="26"/>
      <c r="Y77" s="26"/>
      <c r="Z77" s="26"/>
      <c r="AA77" s="26"/>
      <c r="AB77" s="26"/>
      <c r="AC77" s="26"/>
      <c r="AD77" s="26"/>
      <c r="AE77" s="26"/>
      <c r="AF77" s="26"/>
      <c r="AG77" s="26"/>
      <c r="AH77" s="26"/>
      <c r="AI77" s="26"/>
      <c r="AJ77" s="26"/>
      <c r="AK77" s="52"/>
    </row>
    <row r="78" spans="2:37" ht="13.5" customHeight="1">
      <c r="B78" s="51"/>
      <c r="C78" s="50"/>
      <c r="D78" s="49" t="s">
        <v>184</v>
      </c>
      <c r="E78" s="48"/>
      <c r="F78" s="48"/>
      <c r="G78" s="48"/>
      <c r="H78" s="48"/>
      <c r="I78" s="48"/>
      <c r="J78" s="48"/>
      <c r="K78" s="48"/>
      <c r="L78" s="48"/>
      <c r="M78" s="48"/>
      <c r="N78" s="48"/>
      <c r="O78" s="48"/>
      <c r="P78" s="48"/>
      <c r="Q78" s="48"/>
      <c r="R78" s="48"/>
      <c r="S78" s="48">
        <v>1</v>
      </c>
      <c r="T78" s="48">
        <v>3</v>
      </c>
      <c r="U78" s="48">
        <v>3</v>
      </c>
      <c r="V78" s="48">
        <v>3</v>
      </c>
      <c r="W78" s="48"/>
      <c r="X78" s="48"/>
      <c r="Y78" s="48"/>
      <c r="Z78" s="48"/>
      <c r="AA78" s="48"/>
      <c r="AB78" s="48"/>
      <c r="AC78" s="48"/>
      <c r="AD78" s="48"/>
      <c r="AE78" s="48"/>
      <c r="AF78" s="48"/>
      <c r="AG78" s="48"/>
      <c r="AH78" s="48"/>
      <c r="AI78" s="48"/>
      <c r="AJ78" s="48"/>
      <c r="AK78" s="47"/>
    </row>
    <row r="79" spans="2:37" ht="19.5" customHeight="1">
      <c r="B79" s="55"/>
      <c r="C79" s="88" t="s">
        <v>185</v>
      </c>
      <c r="D79" s="88"/>
      <c r="E79" s="54"/>
      <c r="F79" s="54"/>
      <c r="G79" s="54"/>
      <c r="H79" s="54"/>
      <c r="I79" s="54"/>
      <c r="J79" s="54"/>
      <c r="K79" s="54"/>
      <c r="L79" s="54"/>
      <c r="M79" s="54"/>
      <c r="N79" s="54"/>
      <c r="O79" s="54">
        <f t="shared" ref="O79:U79" si="9">SUM(O80:O81)</f>
        <v>4</v>
      </c>
      <c r="P79" s="54">
        <f t="shared" si="9"/>
        <v>6</v>
      </c>
      <c r="Q79" s="54">
        <f t="shared" si="9"/>
        <v>6</v>
      </c>
      <c r="R79" s="54">
        <f t="shared" si="9"/>
        <v>8</v>
      </c>
      <c r="S79" s="54">
        <f t="shared" si="9"/>
        <v>8</v>
      </c>
      <c r="T79" s="54">
        <f t="shared" si="9"/>
        <v>8</v>
      </c>
      <c r="U79" s="54">
        <f t="shared" si="9"/>
        <v>8</v>
      </c>
      <c r="V79" s="54"/>
      <c r="W79" s="54"/>
      <c r="X79" s="54"/>
      <c r="Y79" s="54"/>
      <c r="Z79" s="54"/>
      <c r="AA79" s="54"/>
      <c r="AB79" s="54"/>
      <c r="AC79" s="54"/>
      <c r="AD79" s="54"/>
      <c r="AE79" s="54"/>
      <c r="AF79" s="54"/>
      <c r="AG79" s="54"/>
      <c r="AH79" s="54"/>
      <c r="AI79" s="54"/>
      <c r="AJ79" s="54"/>
      <c r="AK79" s="53"/>
    </row>
    <row r="80" spans="2:37" ht="13.5" customHeight="1">
      <c r="B80" s="51"/>
      <c r="C80" s="50"/>
      <c r="D80" s="49" t="s">
        <v>137</v>
      </c>
      <c r="E80" s="48"/>
      <c r="F80" s="48"/>
      <c r="G80" s="48"/>
      <c r="H80" s="48"/>
      <c r="I80" s="48"/>
      <c r="J80" s="48"/>
      <c r="K80" s="48"/>
      <c r="L80" s="48"/>
      <c r="M80" s="48"/>
      <c r="N80" s="48"/>
      <c r="O80" s="48">
        <v>2</v>
      </c>
      <c r="P80" s="48">
        <v>3</v>
      </c>
      <c r="Q80" s="48">
        <v>3</v>
      </c>
      <c r="R80" s="48">
        <v>5</v>
      </c>
      <c r="S80" s="48">
        <v>5</v>
      </c>
      <c r="T80" s="48">
        <v>5</v>
      </c>
      <c r="U80" s="48">
        <v>5</v>
      </c>
      <c r="V80" s="48"/>
      <c r="W80" s="48"/>
      <c r="X80" s="48"/>
      <c r="Y80" s="48"/>
      <c r="Z80" s="48"/>
      <c r="AA80" s="48"/>
      <c r="AB80" s="48"/>
      <c r="AC80" s="48"/>
      <c r="AD80" s="48"/>
      <c r="AE80" s="48"/>
      <c r="AF80" s="48"/>
      <c r="AG80" s="48"/>
      <c r="AH80" s="48"/>
      <c r="AI80" s="48"/>
      <c r="AJ80" s="48"/>
      <c r="AK80" s="47"/>
    </row>
    <row r="81" spans="2:37" ht="13.5" customHeight="1">
      <c r="B81" s="46"/>
      <c r="C81" s="45"/>
      <c r="D81" s="44" t="s">
        <v>152</v>
      </c>
      <c r="E81" s="26"/>
      <c r="F81" s="26"/>
      <c r="G81" s="26"/>
      <c r="H81" s="26"/>
      <c r="I81" s="26"/>
      <c r="J81" s="26"/>
      <c r="K81" s="26"/>
      <c r="L81" s="26"/>
      <c r="M81" s="26"/>
      <c r="N81" s="26"/>
      <c r="O81" s="26">
        <v>2</v>
      </c>
      <c r="P81" s="26">
        <v>3</v>
      </c>
      <c r="Q81" s="26">
        <v>3</v>
      </c>
      <c r="R81" s="26">
        <v>3</v>
      </c>
      <c r="S81" s="26">
        <v>3</v>
      </c>
      <c r="T81" s="26">
        <v>3</v>
      </c>
      <c r="U81" s="26">
        <v>3</v>
      </c>
      <c r="V81" s="26"/>
      <c r="W81" s="26"/>
      <c r="X81" s="26"/>
      <c r="Y81" s="26"/>
      <c r="Z81" s="26"/>
      <c r="AA81" s="26"/>
      <c r="AB81" s="26"/>
      <c r="AC81" s="26"/>
      <c r="AD81" s="26"/>
      <c r="AE81" s="26"/>
      <c r="AF81" s="26"/>
      <c r="AG81" s="26"/>
      <c r="AH81" s="26"/>
      <c r="AI81" s="26"/>
      <c r="AJ81" s="26"/>
      <c r="AK81" s="52"/>
    </row>
    <row r="82" spans="2:37" ht="23.25" customHeight="1">
      <c r="B82" s="55"/>
      <c r="C82" s="88" t="s">
        <v>186</v>
      </c>
      <c r="D82" s="88"/>
      <c r="E82" s="54">
        <f t="shared" ref="E82:X82" si="10">SUM(E83:E92)</f>
        <v>58</v>
      </c>
      <c r="F82" s="54">
        <f t="shared" si="10"/>
        <v>63</v>
      </c>
      <c r="G82" s="54">
        <f t="shared" si="10"/>
        <v>57</v>
      </c>
      <c r="H82" s="54">
        <f t="shared" si="10"/>
        <v>53</v>
      </c>
      <c r="I82" s="54">
        <f t="shared" si="10"/>
        <v>45</v>
      </c>
      <c r="J82" s="54">
        <f t="shared" si="10"/>
        <v>44</v>
      </c>
      <c r="K82" s="54">
        <f t="shared" si="10"/>
        <v>51</v>
      </c>
      <c r="L82" s="54">
        <f t="shared" si="10"/>
        <v>54</v>
      </c>
      <c r="M82" s="54">
        <f t="shared" si="10"/>
        <v>57</v>
      </c>
      <c r="N82" s="54">
        <f t="shared" si="10"/>
        <v>60</v>
      </c>
      <c r="O82" s="54">
        <f t="shared" si="10"/>
        <v>65</v>
      </c>
      <c r="P82" s="54">
        <f t="shared" si="10"/>
        <v>66</v>
      </c>
      <c r="Q82" s="54">
        <f t="shared" si="10"/>
        <v>68</v>
      </c>
      <c r="R82" s="54">
        <f t="shared" si="10"/>
        <v>68</v>
      </c>
      <c r="S82" s="54">
        <f t="shared" si="10"/>
        <v>65</v>
      </c>
      <c r="T82" s="54">
        <f t="shared" si="10"/>
        <v>64</v>
      </c>
      <c r="U82" s="54">
        <f t="shared" si="10"/>
        <v>66</v>
      </c>
      <c r="V82" s="54">
        <f t="shared" si="10"/>
        <v>66</v>
      </c>
      <c r="W82" s="54">
        <f t="shared" si="10"/>
        <v>67</v>
      </c>
      <c r="X82" s="54">
        <f t="shared" si="10"/>
        <v>28</v>
      </c>
      <c r="Y82" s="54"/>
      <c r="Z82" s="54"/>
      <c r="AA82" s="54"/>
      <c r="AB82" s="54"/>
      <c r="AC82" s="54"/>
      <c r="AD82" s="54"/>
      <c r="AE82" s="54"/>
      <c r="AF82" s="54"/>
      <c r="AG82" s="54"/>
      <c r="AH82" s="54"/>
      <c r="AI82" s="54"/>
      <c r="AJ82" s="54"/>
      <c r="AK82" s="53"/>
    </row>
    <row r="83" spans="2:37" ht="13.5" customHeight="1">
      <c r="B83" s="51"/>
      <c r="C83" s="50"/>
      <c r="D83" s="49" t="s">
        <v>187</v>
      </c>
      <c r="E83" s="48"/>
      <c r="F83" s="48"/>
      <c r="G83" s="48"/>
      <c r="H83" s="48"/>
      <c r="I83" s="48"/>
      <c r="J83" s="48"/>
      <c r="K83" s="48"/>
      <c r="L83" s="48"/>
      <c r="M83" s="48"/>
      <c r="N83" s="48"/>
      <c r="O83" s="48"/>
      <c r="P83" s="48"/>
      <c r="Q83" s="48"/>
      <c r="R83" s="48"/>
      <c r="S83" s="48"/>
      <c r="T83" s="48">
        <v>10</v>
      </c>
      <c r="U83" s="48">
        <v>10</v>
      </c>
      <c r="V83" s="48">
        <v>10</v>
      </c>
      <c r="W83" s="48">
        <v>10</v>
      </c>
      <c r="X83" s="48">
        <v>1</v>
      </c>
      <c r="Y83" s="48"/>
      <c r="Z83" s="48"/>
      <c r="AA83" s="48"/>
      <c r="AB83" s="48"/>
      <c r="AC83" s="48"/>
      <c r="AD83" s="48"/>
      <c r="AE83" s="48"/>
      <c r="AF83" s="48"/>
      <c r="AG83" s="48"/>
      <c r="AH83" s="48"/>
      <c r="AI83" s="48"/>
      <c r="AJ83" s="48"/>
      <c r="AK83" s="47"/>
    </row>
    <row r="84" spans="2:37" ht="13.5" customHeight="1">
      <c r="B84" s="46"/>
      <c r="C84" s="45"/>
      <c r="D84" s="44" t="s">
        <v>188</v>
      </c>
      <c r="E84" s="26"/>
      <c r="F84" s="26"/>
      <c r="G84" s="26"/>
      <c r="H84" s="26"/>
      <c r="I84" s="26"/>
      <c r="J84" s="26"/>
      <c r="K84" s="26"/>
      <c r="L84" s="26"/>
      <c r="M84" s="26"/>
      <c r="N84" s="26"/>
      <c r="O84" s="26">
        <v>2</v>
      </c>
      <c r="P84" s="26">
        <v>10</v>
      </c>
      <c r="Q84" s="26">
        <v>14</v>
      </c>
      <c r="R84" s="26">
        <v>15</v>
      </c>
      <c r="S84" s="26">
        <v>15</v>
      </c>
      <c r="T84" s="26">
        <v>16</v>
      </c>
      <c r="U84" s="26">
        <v>20</v>
      </c>
      <c r="V84" s="26">
        <v>20</v>
      </c>
      <c r="W84" s="26">
        <v>22</v>
      </c>
      <c r="X84" s="26">
        <v>7</v>
      </c>
      <c r="Y84" s="26"/>
      <c r="Z84" s="26"/>
      <c r="AA84" s="26"/>
      <c r="AB84" s="26"/>
      <c r="AC84" s="26"/>
      <c r="AD84" s="26"/>
      <c r="AE84" s="26"/>
      <c r="AF84" s="26"/>
      <c r="AG84" s="26"/>
      <c r="AH84" s="26"/>
      <c r="AI84" s="26"/>
      <c r="AJ84" s="26"/>
      <c r="AK84" s="52"/>
    </row>
    <row r="85" spans="2:37" ht="13.5" customHeight="1">
      <c r="B85" s="51"/>
      <c r="C85" s="50"/>
      <c r="D85" s="49" t="s">
        <v>133</v>
      </c>
      <c r="E85" s="48">
        <v>8</v>
      </c>
      <c r="F85" s="48">
        <v>14</v>
      </c>
      <c r="G85" s="48">
        <v>16</v>
      </c>
      <c r="H85" s="48">
        <v>14</v>
      </c>
      <c r="I85" s="48">
        <v>12</v>
      </c>
      <c r="J85" s="48">
        <v>12</v>
      </c>
      <c r="K85" s="48">
        <v>14</v>
      </c>
      <c r="L85" s="48">
        <v>14</v>
      </c>
      <c r="M85" s="48">
        <v>16</v>
      </c>
      <c r="N85" s="48">
        <v>19</v>
      </c>
      <c r="O85" s="48">
        <v>23</v>
      </c>
      <c r="P85" s="48">
        <v>24</v>
      </c>
      <c r="Q85" s="48">
        <v>26</v>
      </c>
      <c r="R85" s="48">
        <v>29</v>
      </c>
      <c r="S85" s="48">
        <v>38</v>
      </c>
      <c r="T85" s="48">
        <v>28</v>
      </c>
      <c r="U85" s="48">
        <v>31</v>
      </c>
      <c r="V85" s="48">
        <v>29</v>
      </c>
      <c r="W85" s="48">
        <v>29</v>
      </c>
      <c r="X85" s="48">
        <v>18</v>
      </c>
      <c r="Y85" s="48"/>
      <c r="Z85" s="48"/>
      <c r="AA85" s="48"/>
      <c r="AB85" s="48"/>
      <c r="AC85" s="48"/>
      <c r="AD85" s="48"/>
      <c r="AE85" s="48"/>
      <c r="AF85" s="48"/>
      <c r="AG85" s="48"/>
      <c r="AH85" s="48"/>
      <c r="AI85" s="48"/>
      <c r="AJ85" s="48"/>
      <c r="AK85" s="47"/>
    </row>
    <row r="86" spans="2:37" ht="13.5" customHeight="1">
      <c r="B86" s="46"/>
      <c r="C86" s="45"/>
      <c r="D86" s="44" t="s">
        <v>189</v>
      </c>
      <c r="E86" s="26"/>
      <c r="F86" s="26"/>
      <c r="G86" s="26"/>
      <c r="H86" s="26"/>
      <c r="I86" s="26"/>
      <c r="J86" s="26"/>
      <c r="K86" s="26"/>
      <c r="L86" s="26"/>
      <c r="M86" s="26"/>
      <c r="N86" s="26"/>
      <c r="O86" s="26"/>
      <c r="P86" s="26"/>
      <c r="Q86" s="26"/>
      <c r="R86" s="26"/>
      <c r="S86" s="26"/>
      <c r="T86" s="26"/>
      <c r="U86" s="26"/>
      <c r="V86" s="26">
        <v>1</v>
      </c>
      <c r="W86" s="26">
        <v>2</v>
      </c>
      <c r="X86" s="26">
        <v>2</v>
      </c>
      <c r="Y86" s="26"/>
      <c r="Z86" s="26"/>
      <c r="AA86" s="26"/>
      <c r="AB86" s="26"/>
      <c r="AC86" s="26"/>
      <c r="AD86" s="26"/>
      <c r="AE86" s="26"/>
      <c r="AF86" s="26"/>
      <c r="AG86" s="26"/>
      <c r="AH86" s="26"/>
      <c r="AI86" s="26"/>
      <c r="AJ86" s="26"/>
      <c r="AK86" s="52"/>
    </row>
    <row r="87" spans="2:37" ht="13.5" customHeight="1">
      <c r="B87" s="51"/>
      <c r="C87" s="50"/>
      <c r="D87" s="49" t="s">
        <v>173</v>
      </c>
      <c r="E87" s="48">
        <v>44</v>
      </c>
      <c r="F87" s="48">
        <v>43</v>
      </c>
      <c r="G87" s="48">
        <v>27</v>
      </c>
      <c r="H87" s="48">
        <v>26</v>
      </c>
      <c r="I87" s="48">
        <v>22</v>
      </c>
      <c r="J87" s="48">
        <v>22</v>
      </c>
      <c r="K87" s="48">
        <v>24</v>
      </c>
      <c r="L87" s="48">
        <v>23</v>
      </c>
      <c r="M87" s="48">
        <v>22</v>
      </c>
      <c r="N87" s="48">
        <v>22</v>
      </c>
      <c r="O87" s="48">
        <v>20</v>
      </c>
      <c r="P87" s="48">
        <v>11</v>
      </c>
      <c r="Q87" s="48">
        <v>9</v>
      </c>
      <c r="R87" s="48">
        <v>4</v>
      </c>
      <c r="S87" s="48">
        <v>4</v>
      </c>
      <c r="T87" s="48">
        <v>4</v>
      </c>
      <c r="U87" s="48"/>
      <c r="V87" s="48"/>
      <c r="W87" s="48"/>
      <c r="X87" s="48"/>
      <c r="Y87" s="48"/>
      <c r="Z87" s="48"/>
      <c r="AA87" s="48"/>
      <c r="AB87" s="48"/>
      <c r="AC87" s="48"/>
      <c r="AD87" s="48"/>
      <c r="AE87" s="48"/>
      <c r="AF87" s="48"/>
      <c r="AG87" s="48"/>
      <c r="AH87" s="48"/>
      <c r="AI87" s="48"/>
      <c r="AJ87" s="48"/>
      <c r="AK87" s="47"/>
    </row>
    <row r="88" spans="2:37" ht="13.5" customHeight="1">
      <c r="B88" s="46"/>
      <c r="C88" s="45"/>
      <c r="D88" s="44" t="s">
        <v>156</v>
      </c>
      <c r="E88" s="26"/>
      <c r="F88" s="26"/>
      <c r="G88" s="26"/>
      <c r="H88" s="26"/>
      <c r="I88" s="26"/>
      <c r="J88" s="26"/>
      <c r="K88" s="26">
        <v>3</v>
      </c>
      <c r="L88" s="26">
        <v>5</v>
      </c>
      <c r="M88" s="26">
        <v>7</v>
      </c>
      <c r="N88" s="26">
        <v>7</v>
      </c>
      <c r="O88" s="26">
        <v>8</v>
      </c>
      <c r="P88" s="26">
        <v>9</v>
      </c>
      <c r="Q88" s="26">
        <v>9</v>
      </c>
      <c r="R88" s="26">
        <v>9</v>
      </c>
      <c r="S88" s="26">
        <v>5</v>
      </c>
      <c r="T88" s="26">
        <v>5</v>
      </c>
      <c r="U88" s="26">
        <v>3</v>
      </c>
      <c r="V88" s="26">
        <v>3</v>
      </c>
      <c r="W88" s="26"/>
      <c r="X88" s="26"/>
      <c r="Y88" s="26"/>
      <c r="Z88" s="26"/>
      <c r="AA88" s="26"/>
      <c r="AB88" s="26"/>
      <c r="AC88" s="26"/>
      <c r="AD88" s="26"/>
      <c r="AE88" s="26"/>
      <c r="AF88" s="26"/>
      <c r="AG88" s="26"/>
      <c r="AH88" s="26"/>
      <c r="AI88" s="26"/>
      <c r="AJ88" s="26"/>
      <c r="AK88" s="52"/>
    </row>
    <row r="89" spans="2:37" ht="13.5" customHeight="1">
      <c r="B89" s="51"/>
      <c r="C89" s="50"/>
      <c r="D89" s="49" t="s">
        <v>190</v>
      </c>
      <c r="E89" s="48"/>
      <c r="F89" s="48"/>
      <c r="G89" s="48"/>
      <c r="H89" s="48"/>
      <c r="I89" s="48"/>
      <c r="J89" s="48"/>
      <c r="K89" s="48"/>
      <c r="L89" s="48"/>
      <c r="M89" s="48"/>
      <c r="N89" s="48"/>
      <c r="O89" s="48"/>
      <c r="P89" s="48"/>
      <c r="Q89" s="48"/>
      <c r="R89" s="48">
        <v>1</v>
      </c>
      <c r="S89" s="48">
        <v>1</v>
      </c>
      <c r="T89" s="48">
        <v>1</v>
      </c>
      <c r="U89" s="48">
        <v>2</v>
      </c>
      <c r="V89" s="48">
        <v>3</v>
      </c>
      <c r="W89" s="48">
        <v>4</v>
      </c>
      <c r="X89" s="48"/>
      <c r="Y89" s="48"/>
      <c r="Z89" s="48"/>
      <c r="AA89" s="48"/>
      <c r="AB89" s="48"/>
      <c r="AC89" s="48"/>
      <c r="AD89" s="48"/>
      <c r="AE89" s="48"/>
      <c r="AF89" s="48"/>
      <c r="AG89" s="48"/>
      <c r="AH89" s="48"/>
      <c r="AI89" s="48"/>
      <c r="AJ89" s="48"/>
      <c r="AK89" s="47"/>
    </row>
    <row r="90" spans="2:37" ht="13.5" customHeight="1">
      <c r="B90" s="46"/>
      <c r="C90" s="45"/>
      <c r="D90" s="44" t="s">
        <v>191</v>
      </c>
      <c r="E90" s="26">
        <v>1</v>
      </c>
      <c r="F90" s="26">
        <v>1</v>
      </c>
      <c r="G90" s="26">
        <v>1</v>
      </c>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52"/>
    </row>
    <row r="91" spans="2:37" ht="13.5" customHeight="1">
      <c r="B91" s="51"/>
      <c r="C91" s="50"/>
      <c r="D91" s="49" t="s">
        <v>162</v>
      </c>
      <c r="E91" s="48">
        <v>5</v>
      </c>
      <c r="F91" s="48">
        <v>5</v>
      </c>
      <c r="G91" s="48">
        <v>3</v>
      </c>
      <c r="H91" s="48">
        <v>3</v>
      </c>
      <c r="I91" s="48">
        <v>1</v>
      </c>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7"/>
    </row>
    <row r="92" spans="2:37" ht="13.5" customHeight="1">
      <c r="B92" s="46"/>
      <c r="C92" s="45"/>
      <c r="D92" s="44" t="s">
        <v>192</v>
      </c>
      <c r="E92" s="26"/>
      <c r="F92" s="26"/>
      <c r="G92" s="26">
        <v>10</v>
      </c>
      <c r="H92" s="26">
        <v>10</v>
      </c>
      <c r="I92" s="26">
        <v>10</v>
      </c>
      <c r="J92" s="26">
        <v>10</v>
      </c>
      <c r="K92" s="26">
        <v>10</v>
      </c>
      <c r="L92" s="26">
        <v>12</v>
      </c>
      <c r="M92" s="26">
        <v>12</v>
      </c>
      <c r="N92" s="26">
        <v>12</v>
      </c>
      <c r="O92" s="26">
        <v>12</v>
      </c>
      <c r="P92" s="26">
        <v>12</v>
      </c>
      <c r="Q92" s="26">
        <v>10</v>
      </c>
      <c r="R92" s="26">
        <v>10</v>
      </c>
      <c r="S92" s="26">
        <v>2</v>
      </c>
      <c r="T92" s="26"/>
      <c r="U92" s="26"/>
      <c r="V92" s="26"/>
      <c r="W92" s="26"/>
      <c r="X92" s="26"/>
      <c r="Y92" s="26"/>
      <c r="Z92" s="26"/>
      <c r="AA92" s="26"/>
      <c r="AB92" s="26"/>
      <c r="AC92" s="26"/>
      <c r="AD92" s="26"/>
      <c r="AE92" s="26"/>
      <c r="AF92" s="26"/>
      <c r="AG92" s="26"/>
      <c r="AH92" s="26"/>
      <c r="AI92" s="26"/>
      <c r="AJ92" s="26"/>
      <c r="AK92" s="52"/>
    </row>
    <row r="93" spans="2:37" ht="13.5" customHeight="1">
      <c r="B93" s="55">
        <v>6</v>
      </c>
      <c r="C93" s="92" t="s">
        <v>193</v>
      </c>
      <c r="D93" s="92"/>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3">
        <f>SUM(AK94)</f>
        <v>1</v>
      </c>
    </row>
    <row r="94" spans="2:37" ht="13.5" customHeight="1">
      <c r="B94" s="46"/>
      <c r="C94" s="45"/>
      <c r="D94" s="44" t="s">
        <v>153</v>
      </c>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56">
        <v>1</v>
      </c>
    </row>
    <row r="95" spans="2:37" ht="19.5" customHeight="1">
      <c r="B95" s="55"/>
      <c r="C95" s="88" t="s">
        <v>194</v>
      </c>
      <c r="D95" s="88"/>
      <c r="E95" s="54">
        <f>SUM(E96:E101)</f>
        <v>4</v>
      </c>
      <c r="F95" s="54">
        <f>SUM(F96:F101)</f>
        <v>5</v>
      </c>
      <c r="G95" s="54">
        <f>SUM(G96:G101)</f>
        <v>10</v>
      </c>
      <c r="H95" s="54">
        <f>SUM(H96:H101)</f>
        <v>10</v>
      </c>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3"/>
    </row>
    <row r="96" spans="2:37" ht="13.5" customHeight="1">
      <c r="B96" s="51"/>
      <c r="C96" s="50"/>
      <c r="D96" s="49" t="s">
        <v>195</v>
      </c>
      <c r="E96" s="48"/>
      <c r="F96" s="48">
        <v>1</v>
      </c>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7"/>
    </row>
    <row r="97" spans="2:37" ht="13.5" customHeight="1">
      <c r="B97" s="46"/>
      <c r="C97" s="45"/>
      <c r="D97" s="44" t="s">
        <v>196</v>
      </c>
      <c r="E97" s="26">
        <v>1</v>
      </c>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52"/>
    </row>
    <row r="98" spans="2:37" ht="13.5" customHeight="1">
      <c r="B98" s="51"/>
      <c r="C98" s="50"/>
      <c r="D98" s="49" t="s">
        <v>173</v>
      </c>
      <c r="E98" s="48"/>
      <c r="F98" s="48">
        <v>1</v>
      </c>
      <c r="G98" s="48">
        <v>4</v>
      </c>
      <c r="H98" s="48">
        <v>4</v>
      </c>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7"/>
    </row>
    <row r="99" spans="2:37" ht="13.5" customHeight="1">
      <c r="B99" s="46"/>
      <c r="C99" s="45"/>
      <c r="D99" s="44" t="s">
        <v>197</v>
      </c>
      <c r="E99" s="26">
        <v>3</v>
      </c>
      <c r="F99" s="26">
        <v>3</v>
      </c>
      <c r="G99" s="26">
        <v>3</v>
      </c>
      <c r="H99" s="26">
        <v>3</v>
      </c>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52"/>
    </row>
    <row r="100" spans="2:37" ht="13.5" customHeight="1">
      <c r="B100" s="51"/>
      <c r="C100" s="50"/>
      <c r="D100" s="49" t="s">
        <v>175</v>
      </c>
      <c r="E100" s="48"/>
      <c r="F100" s="48"/>
      <c r="G100" s="48">
        <v>2</v>
      </c>
      <c r="H100" s="48">
        <v>1</v>
      </c>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7"/>
    </row>
    <row r="101" spans="2:37" ht="13.5" customHeight="1">
      <c r="B101" s="46"/>
      <c r="C101" s="45"/>
      <c r="D101" s="44" t="s">
        <v>198</v>
      </c>
      <c r="E101" s="26"/>
      <c r="F101" s="26"/>
      <c r="G101" s="26">
        <v>1</v>
      </c>
      <c r="H101" s="26">
        <v>2</v>
      </c>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52"/>
    </row>
    <row r="102" spans="2:37" ht="19.5" customHeight="1">
      <c r="B102" s="55"/>
      <c r="C102" s="88" t="s">
        <v>199</v>
      </c>
      <c r="D102" s="88"/>
      <c r="E102" s="54">
        <f t="shared" ref="E102:M102" si="11">SUM(E103:E118)</f>
        <v>10</v>
      </c>
      <c r="F102" s="54">
        <f t="shared" si="11"/>
        <v>23</v>
      </c>
      <c r="G102" s="54">
        <f t="shared" si="11"/>
        <v>26</v>
      </c>
      <c r="H102" s="54">
        <f t="shared" si="11"/>
        <v>31</v>
      </c>
      <c r="I102" s="54">
        <f t="shared" si="11"/>
        <v>22</v>
      </c>
      <c r="J102" s="54">
        <f t="shared" si="11"/>
        <v>19</v>
      </c>
      <c r="K102" s="54">
        <f t="shared" si="11"/>
        <v>16</v>
      </c>
      <c r="L102" s="54">
        <f t="shared" si="11"/>
        <v>23</v>
      </c>
      <c r="M102" s="54">
        <f t="shared" si="11"/>
        <v>22</v>
      </c>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3"/>
    </row>
    <row r="103" spans="2:37" ht="13.5" customHeight="1">
      <c r="B103" s="51"/>
      <c r="C103" s="50"/>
      <c r="D103" s="49" t="s">
        <v>200</v>
      </c>
      <c r="E103" s="48"/>
      <c r="F103" s="48"/>
      <c r="G103" s="48"/>
      <c r="H103" s="48"/>
      <c r="I103" s="48">
        <v>1</v>
      </c>
      <c r="J103" s="48"/>
      <c r="K103" s="48">
        <v>1</v>
      </c>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7"/>
    </row>
    <row r="104" spans="2:37" ht="13.5" customHeight="1">
      <c r="B104" s="46"/>
      <c r="C104" s="45"/>
      <c r="D104" s="44" t="s">
        <v>201</v>
      </c>
      <c r="E104" s="26"/>
      <c r="F104" s="26"/>
      <c r="G104" s="26">
        <v>2</v>
      </c>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52"/>
    </row>
    <row r="105" spans="2:37" ht="13.5" customHeight="1">
      <c r="B105" s="51"/>
      <c r="C105" s="50"/>
      <c r="D105" s="49" t="s">
        <v>172</v>
      </c>
      <c r="E105" s="48">
        <v>8</v>
      </c>
      <c r="F105" s="48">
        <v>10</v>
      </c>
      <c r="G105" s="48">
        <v>3</v>
      </c>
      <c r="H105" s="48">
        <v>5</v>
      </c>
      <c r="I105" s="48">
        <v>4</v>
      </c>
      <c r="J105" s="48">
        <v>4</v>
      </c>
      <c r="K105" s="48">
        <v>3</v>
      </c>
      <c r="L105" s="48">
        <v>4</v>
      </c>
      <c r="M105" s="48">
        <v>4</v>
      </c>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7"/>
    </row>
    <row r="106" spans="2:37" ht="13.5" customHeight="1">
      <c r="B106" s="46"/>
      <c r="C106" s="45"/>
      <c r="D106" s="44" t="s">
        <v>173</v>
      </c>
      <c r="E106" s="26"/>
      <c r="F106" s="26"/>
      <c r="G106" s="26"/>
      <c r="H106" s="26">
        <v>1</v>
      </c>
      <c r="I106" s="26"/>
      <c r="J106" s="26"/>
      <c r="K106" s="26">
        <v>1</v>
      </c>
      <c r="L106" s="26">
        <v>1</v>
      </c>
      <c r="M106" s="26">
        <v>1</v>
      </c>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52"/>
    </row>
    <row r="107" spans="2:37" ht="13.5" customHeight="1">
      <c r="B107" s="51"/>
      <c r="C107" s="50"/>
      <c r="D107" s="49" t="s">
        <v>175</v>
      </c>
      <c r="E107" s="48"/>
      <c r="F107" s="48"/>
      <c r="G107" s="48">
        <v>3</v>
      </c>
      <c r="H107" s="48">
        <v>2</v>
      </c>
      <c r="I107" s="48">
        <v>2</v>
      </c>
      <c r="J107" s="48">
        <v>2</v>
      </c>
      <c r="K107" s="48">
        <v>2</v>
      </c>
      <c r="L107" s="48">
        <v>4</v>
      </c>
      <c r="M107" s="48">
        <v>4</v>
      </c>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7"/>
    </row>
    <row r="108" spans="2:37" ht="13.5" customHeight="1">
      <c r="B108" s="46"/>
      <c r="C108" s="45"/>
      <c r="D108" s="44" t="s">
        <v>137</v>
      </c>
      <c r="E108" s="26">
        <v>1</v>
      </c>
      <c r="F108" s="26">
        <v>2</v>
      </c>
      <c r="G108" s="26">
        <v>9</v>
      </c>
      <c r="H108" s="26">
        <v>12</v>
      </c>
      <c r="I108" s="26">
        <v>6</v>
      </c>
      <c r="J108" s="26">
        <v>5</v>
      </c>
      <c r="K108" s="26">
        <v>3</v>
      </c>
      <c r="L108" s="26">
        <v>4</v>
      </c>
      <c r="M108" s="26">
        <v>6</v>
      </c>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52"/>
    </row>
    <row r="109" spans="2:37" ht="13.5" customHeight="1">
      <c r="B109" s="51"/>
      <c r="C109" s="50"/>
      <c r="D109" s="49" t="s">
        <v>202</v>
      </c>
      <c r="E109" s="48"/>
      <c r="F109" s="48">
        <v>1</v>
      </c>
      <c r="G109" s="48"/>
      <c r="H109" s="48"/>
      <c r="I109" s="48"/>
      <c r="J109" s="48"/>
      <c r="K109" s="48"/>
      <c r="L109" s="48">
        <v>1</v>
      </c>
      <c r="M109" s="48">
        <v>1</v>
      </c>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7"/>
    </row>
    <row r="110" spans="2:37" ht="13.5" customHeight="1">
      <c r="B110" s="46"/>
      <c r="C110" s="45"/>
      <c r="D110" s="44" t="s">
        <v>203</v>
      </c>
      <c r="E110" s="26"/>
      <c r="F110" s="26">
        <v>4</v>
      </c>
      <c r="G110" s="26">
        <v>3</v>
      </c>
      <c r="H110" s="26">
        <v>5</v>
      </c>
      <c r="I110" s="26">
        <v>2</v>
      </c>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52"/>
    </row>
    <row r="111" spans="2:37" ht="13.5" customHeight="1">
      <c r="B111" s="51"/>
      <c r="C111" s="50"/>
      <c r="D111" s="49" t="s">
        <v>156</v>
      </c>
      <c r="E111" s="48">
        <v>1</v>
      </c>
      <c r="F111" s="48">
        <v>3</v>
      </c>
      <c r="G111" s="48">
        <v>5</v>
      </c>
      <c r="H111" s="48">
        <v>5</v>
      </c>
      <c r="I111" s="48">
        <v>1</v>
      </c>
      <c r="J111" s="48">
        <v>1</v>
      </c>
      <c r="K111" s="48">
        <v>1</v>
      </c>
      <c r="L111" s="48">
        <v>3</v>
      </c>
      <c r="M111" s="48">
        <v>1</v>
      </c>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7"/>
    </row>
    <row r="112" spans="2:37" ht="13.5" customHeight="1">
      <c r="B112" s="46"/>
      <c r="C112" s="45"/>
      <c r="D112" s="44" t="s">
        <v>158</v>
      </c>
      <c r="E112" s="26"/>
      <c r="F112" s="26">
        <v>1</v>
      </c>
      <c r="G112" s="26">
        <v>1</v>
      </c>
      <c r="H112" s="26">
        <v>1</v>
      </c>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52"/>
    </row>
    <row r="113" spans="2:37" ht="13.5" customHeight="1">
      <c r="B113" s="51"/>
      <c r="C113" s="50"/>
      <c r="D113" s="49" t="s">
        <v>204</v>
      </c>
      <c r="E113" s="48"/>
      <c r="F113" s="48"/>
      <c r="G113" s="48"/>
      <c r="H113" s="48"/>
      <c r="I113" s="48">
        <v>1</v>
      </c>
      <c r="J113" s="48">
        <v>1</v>
      </c>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7"/>
    </row>
    <row r="114" spans="2:37" ht="13.5" customHeight="1">
      <c r="B114" s="46"/>
      <c r="C114" s="45"/>
      <c r="D114" s="44" t="s">
        <v>205</v>
      </c>
      <c r="E114" s="26"/>
      <c r="F114" s="26"/>
      <c r="G114" s="26"/>
      <c r="H114" s="26"/>
      <c r="I114" s="26"/>
      <c r="J114" s="26">
        <v>1</v>
      </c>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52"/>
    </row>
    <row r="115" spans="2:37" ht="13.5" customHeight="1">
      <c r="B115" s="51"/>
      <c r="C115" s="50"/>
      <c r="D115" s="49" t="s">
        <v>206</v>
      </c>
      <c r="E115" s="48"/>
      <c r="F115" s="48"/>
      <c r="G115" s="48"/>
      <c r="H115" s="48"/>
      <c r="I115" s="48"/>
      <c r="J115" s="48">
        <v>2</v>
      </c>
      <c r="K115" s="48">
        <v>2</v>
      </c>
      <c r="L115" s="48">
        <v>2</v>
      </c>
      <c r="M115" s="48">
        <v>2</v>
      </c>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7"/>
    </row>
    <row r="116" spans="2:37" ht="13.5" customHeight="1">
      <c r="B116" s="46"/>
      <c r="C116" s="45"/>
      <c r="D116" s="44" t="s">
        <v>207</v>
      </c>
      <c r="E116" s="26"/>
      <c r="F116" s="26"/>
      <c r="G116" s="26"/>
      <c r="H116" s="26"/>
      <c r="I116" s="26">
        <v>5</v>
      </c>
      <c r="J116" s="26">
        <v>3</v>
      </c>
      <c r="K116" s="26">
        <v>3</v>
      </c>
      <c r="L116" s="26">
        <v>3</v>
      </c>
      <c r="M116" s="26">
        <v>3</v>
      </c>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52"/>
    </row>
    <row r="117" spans="2:37" ht="13.5" customHeight="1">
      <c r="B117" s="51"/>
      <c r="C117" s="50"/>
      <c r="D117" s="49" t="s">
        <v>208</v>
      </c>
      <c r="E117" s="48"/>
      <c r="F117" s="48"/>
      <c r="G117" s="48"/>
      <c r="H117" s="48"/>
      <c r="I117" s="48"/>
      <c r="J117" s="48"/>
      <c r="K117" s="48"/>
      <c r="L117" s="48">
        <v>1</v>
      </c>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7"/>
    </row>
    <row r="118" spans="2:37" ht="13.5" customHeight="1">
      <c r="B118" s="46"/>
      <c r="C118" s="45"/>
      <c r="D118" s="44" t="s">
        <v>168</v>
      </c>
      <c r="E118" s="26"/>
      <c r="F118" s="26">
        <v>2</v>
      </c>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52"/>
    </row>
    <row r="119" spans="2:37" ht="19.5" customHeight="1">
      <c r="B119" s="55">
        <v>4</v>
      </c>
      <c r="C119" s="88" t="s">
        <v>209</v>
      </c>
      <c r="D119" s="88"/>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f t="shared" ref="AB119:AK119" si="12">SUM(AB120)</f>
        <v>3</v>
      </c>
      <c r="AC119" s="54">
        <f t="shared" si="12"/>
        <v>7</v>
      </c>
      <c r="AD119" s="54">
        <f t="shared" si="12"/>
        <v>10</v>
      </c>
      <c r="AE119" s="54">
        <f t="shared" si="12"/>
        <v>10</v>
      </c>
      <c r="AF119" s="54">
        <f t="shared" si="12"/>
        <v>11</v>
      </c>
      <c r="AG119" s="54">
        <f t="shared" si="12"/>
        <v>10</v>
      </c>
      <c r="AH119" s="54">
        <f t="shared" si="12"/>
        <v>7</v>
      </c>
      <c r="AI119" s="54">
        <f t="shared" si="12"/>
        <v>6</v>
      </c>
      <c r="AJ119" s="54">
        <f t="shared" si="12"/>
        <v>6</v>
      </c>
      <c r="AK119" s="53">
        <f t="shared" si="12"/>
        <v>4</v>
      </c>
    </row>
    <row r="120" spans="2:37" ht="13.5" customHeight="1">
      <c r="B120" s="46"/>
      <c r="C120" s="45"/>
      <c r="D120" s="44" t="s">
        <v>126</v>
      </c>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v>3</v>
      </c>
      <c r="AC120" s="26">
        <v>7</v>
      </c>
      <c r="AD120" s="26">
        <v>10</v>
      </c>
      <c r="AE120" s="26">
        <v>10</v>
      </c>
      <c r="AF120" s="26">
        <v>11</v>
      </c>
      <c r="AG120" s="26">
        <v>10</v>
      </c>
      <c r="AH120" s="26">
        <v>7</v>
      </c>
      <c r="AI120" s="26">
        <v>6</v>
      </c>
      <c r="AJ120" s="26">
        <v>6</v>
      </c>
      <c r="AK120" s="56">
        <v>4</v>
      </c>
    </row>
    <row r="121" spans="2:37" s="31" customFormat="1" ht="19.5" customHeight="1">
      <c r="B121" s="55">
        <v>1</v>
      </c>
      <c r="C121" s="88" t="s">
        <v>210</v>
      </c>
      <c r="D121" s="88"/>
      <c r="E121" s="54"/>
      <c r="F121" s="54"/>
      <c r="G121" s="54"/>
      <c r="H121" s="54"/>
      <c r="I121" s="54"/>
      <c r="J121" s="54"/>
      <c r="K121" s="54"/>
      <c r="L121" s="54"/>
      <c r="M121" s="54"/>
      <c r="N121" s="54"/>
      <c r="O121" s="54"/>
      <c r="P121" s="54"/>
      <c r="Q121" s="54"/>
      <c r="R121" s="54"/>
      <c r="S121" s="54"/>
      <c r="T121" s="54">
        <f t="shared" ref="T121:AK121" si="13">SUM(T122:T128)</f>
        <v>6</v>
      </c>
      <c r="U121" s="54">
        <f t="shared" si="13"/>
        <v>14</v>
      </c>
      <c r="V121" s="54">
        <f t="shared" si="13"/>
        <v>18</v>
      </c>
      <c r="W121" s="54">
        <f t="shared" si="13"/>
        <v>21</v>
      </c>
      <c r="X121" s="54">
        <f t="shared" si="13"/>
        <v>26</v>
      </c>
      <c r="Y121" s="54">
        <f t="shared" si="13"/>
        <v>34</v>
      </c>
      <c r="Z121" s="54">
        <f t="shared" si="13"/>
        <v>41</v>
      </c>
      <c r="AA121" s="54">
        <f t="shared" si="13"/>
        <v>44</v>
      </c>
      <c r="AB121" s="54">
        <f t="shared" si="13"/>
        <v>44</v>
      </c>
      <c r="AC121" s="54">
        <f t="shared" si="13"/>
        <v>56</v>
      </c>
      <c r="AD121" s="54">
        <f t="shared" si="13"/>
        <v>69</v>
      </c>
      <c r="AE121" s="54">
        <f t="shared" si="13"/>
        <v>70</v>
      </c>
      <c r="AF121" s="54">
        <f t="shared" si="13"/>
        <v>74</v>
      </c>
      <c r="AG121" s="54">
        <f t="shared" si="13"/>
        <v>79</v>
      </c>
      <c r="AH121" s="54">
        <f t="shared" si="13"/>
        <v>85</v>
      </c>
      <c r="AI121" s="54">
        <f t="shared" si="13"/>
        <v>79</v>
      </c>
      <c r="AJ121" s="54">
        <f t="shared" si="13"/>
        <v>116</v>
      </c>
      <c r="AK121" s="53">
        <f t="shared" si="13"/>
        <v>111</v>
      </c>
    </row>
    <row r="122" spans="2:37" ht="13.5" customHeight="1">
      <c r="B122" s="46"/>
      <c r="C122" s="45"/>
      <c r="D122" s="44" t="s">
        <v>211</v>
      </c>
      <c r="E122" s="26"/>
      <c r="F122" s="26"/>
      <c r="G122" s="26"/>
      <c r="H122" s="26"/>
      <c r="I122" s="26"/>
      <c r="J122" s="26"/>
      <c r="K122" s="26"/>
      <c r="L122" s="26"/>
      <c r="M122" s="26"/>
      <c r="N122" s="26"/>
      <c r="O122" s="26"/>
      <c r="P122" s="26"/>
      <c r="Q122" s="26"/>
      <c r="R122" s="26"/>
      <c r="S122" s="26"/>
      <c r="T122" s="26">
        <v>4</v>
      </c>
      <c r="U122" s="26">
        <v>5</v>
      </c>
      <c r="V122" s="26">
        <v>8</v>
      </c>
      <c r="W122" s="26">
        <v>19</v>
      </c>
      <c r="X122" s="26">
        <v>24</v>
      </c>
      <c r="Y122" s="26">
        <v>24</v>
      </c>
      <c r="Z122" s="26">
        <v>24</v>
      </c>
      <c r="AA122" s="26">
        <v>20</v>
      </c>
      <c r="AB122" s="26">
        <v>20</v>
      </c>
      <c r="AC122" s="26">
        <v>18</v>
      </c>
      <c r="AD122" s="26">
        <v>15</v>
      </c>
      <c r="AE122" s="26">
        <v>11</v>
      </c>
      <c r="AF122" s="26">
        <v>5</v>
      </c>
      <c r="AG122" s="26">
        <v>5</v>
      </c>
      <c r="AH122" s="26">
        <v>6</v>
      </c>
      <c r="AI122" s="26">
        <v>5</v>
      </c>
      <c r="AJ122" s="26">
        <v>5</v>
      </c>
      <c r="AK122" s="56">
        <v>3</v>
      </c>
    </row>
    <row r="123" spans="2:37" ht="13.5" customHeight="1">
      <c r="B123" s="51"/>
      <c r="C123" s="50"/>
      <c r="D123" s="49" t="s">
        <v>212</v>
      </c>
      <c r="E123" s="48"/>
      <c r="F123" s="48"/>
      <c r="G123" s="48"/>
      <c r="H123" s="48"/>
      <c r="I123" s="48"/>
      <c r="J123" s="48"/>
      <c r="K123" s="48"/>
      <c r="L123" s="48"/>
      <c r="M123" s="48"/>
      <c r="N123" s="48"/>
      <c r="O123" s="48"/>
      <c r="P123" s="48"/>
      <c r="Q123" s="48"/>
      <c r="R123" s="48"/>
      <c r="S123" s="48"/>
      <c r="T123" s="48">
        <v>2</v>
      </c>
      <c r="U123" s="48">
        <v>9</v>
      </c>
      <c r="V123" s="48">
        <v>10</v>
      </c>
      <c r="W123" s="48">
        <v>2</v>
      </c>
      <c r="X123" s="48">
        <v>2</v>
      </c>
      <c r="Y123" s="48">
        <v>10</v>
      </c>
      <c r="Z123" s="48">
        <v>17</v>
      </c>
      <c r="AA123" s="48">
        <v>24</v>
      </c>
      <c r="AB123" s="48">
        <v>24</v>
      </c>
      <c r="AC123" s="48">
        <v>2</v>
      </c>
      <c r="AD123" s="48">
        <v>1</v>
      </c>
      <c r="AE123" s="48"/>
      <c r="AF123" s="48"/>
      <c r="AG123" s="48"/>
      <c r="AH123" s="48"/>
      <c r="AI123" s="48"/>
      <c r="AJ123" s="48"/>
      <c r="AK123" s="57"/>
    </row>
    <row r="124" spans="2:37" ht="13.5" customHeight="1">
      <c r="B124" s="46"/>
      <c r="C124" s="45"/>
      <c r="D124" s="44" t="s">
        <v>213</v>
      </c>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v>3</v>
      </c>
      <c r="AD124" s="26">
        <v>3</v>
      </c>
      <c r="AE124" s="26">
        <v>3</v>
      </c>
      <c r="AF124" s="26">
        <v>3</v>
      </c>
      <c r="AG124" s="26">
        <v>1</v>
      </c>
      <c r="AH124" s="26"/>
      <c r="AI124" s="26"/>
      <c r="AJ124" s="26"/>
      <c r="AK124" s="56"/>
    </row>
    <row r="125" spans="2:37" ht="13.5" customHeight="1">
      <c r="B125" s="51"/>
      <c r="C125" s="50"/>
      <c r="D125" s="49" t="s">
        <v>214</v>
      </c>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v>33</v>
      </c>
      <c r="AD125" s="48">
        <v>40</v>
      </c>
      <c r="AE125" s="48">
        <v>40</v>
      </c>
      <c r="AF125" s="48">
        <v>40</v>
      </c>
      <c r="AG125" s="48">
        <v>40</v>
      </c>
      <c r="AH125" s="48">
        <v>40</v>
      </c>
      <c r="AI125" s="48">
        <v>41</v>
      </c>
      <c r="AJ125" s="48">
        <v>40</v>
      </c>
      <c r="AK125" s="57">
        <v>40</v>
      </c>
    </row>
    <row r="126" spans="2:37" ht="13.5" customHeight="1">
      <c r="B126" s="46"/>
      <c r="C126" s="45"/>
      <c r="D126" s="44" t="s">
        <v>215</v>
      </c>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v>6</v>
      </c>
      <c r="AF126" s="26">
        <v>12</v>
      </c>
      <c r="AG126" s="26">
        <v>17</v>
      </c>
      <c r="AH126" s="26">
        <v>23</v>
      </c>
      <c r="AI126" s="26">
        <v>17</v>
      </c>
      <c r="AJ126" s="26">
        <v>47</v>
      </c>
      <c r="AK126" s="56">
        <v>34</v>
      </c>
    </row>
    <row r="127" spans="2:37" ht="13.5" customHeight="1">
      <c r="B127" s="51"/>
      <c r="C127" s="50"/>
      <c r="D127" s="49" t="s">
        <v>216</v>
      </c>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v>4</v>
      </c>
      <c r="AG127" s="48">
        <v>6</v>
      </c>
      <c r="AH127" s="48">
        <v>6</v>
      </c>
      <c r="AI127" s="48">
        <v>6</v>
      </c>
      <c r="AJ127" s="48">
        <v>14</v>
      </c>
      <c r="AK127" s="57">
        <v>24</v>
      </c>
    </row>
    <row r="128" spans="2:37" ht="13.5" customHeight="1">
      <c r="B128" s="46"/>
      <c r="C128" s="45"/>
      <c r="D128" s="44" t="s">
        <v>217</v>
      </c>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v>10</v>
      </c>
      <c r="AE128" s="26">
        <v>10</v>
      </c>
      <c r="AF128" s="26">
        <v>10</v>
      </c>
      <c r="AG128" s="26">
        <v>10</v>
      </c>
      <c r="AH128" s="26">
        <v>10</v>
      </c>
      <c r="AI128" s="26">
        <v>10</v>
      </c>
      <c r="AJ128" s="26">
        <v>10</v>
      </c>
      <c r="AK128" s="56">
        <v>10</v>
      </c>
    </row>
    <row r="129" spans="2:37" ht="21" customHeight="1">
      <c r="B129" s="61"/>
      <c r="C129" s="91" t="s">
        <v>218</v>
      </c>
      <c r="D129" s="91"/>
      <c r="E129" s="60">
        <f t="shared" ref="E129:AJ129" si="14">+E130+E134+E137+E139+E144+E158+E162+E164+E167+E173+E179+E190+E193+E198+E202+E213+E215+E217+E220+E225</f>
        <v>54</v>
      </c>
      <c r="F129" s="60">
        <f t="shared" si="14"/>
        <v>52</v>
      </c>
      <c r="G129" s="60">
        <f t="shared" si="14"/>
        <v>61</v>
      </c>
      <c r="H129" s="60">
        <f t="shared" si="14"/>
        <v>78</v>
      </c>
      <c r="I129" s="60">
        <f t="shared" si="14"/>
        <v>68</v>
      </c>
      <c r="J129" s="60">
        <f t="shared" si="14"/>
        <v>68</v>
      </c>
      <c r="K129" s="60">
        <f t="shared" si="14"/>
        <v>69</v>
      </c>
      <c r="L129" s="60">
        <f t="shared" si="14"/>
        <v>80</v>
      </c>
      <c r="M129" s="60">
        <f t="shared" si="14"/>
        <v>82</v>
      </c>
      <c r="N129" s="60">
        <f t="shared" si="14"/>
        <v>89</v>
      </c>
      <c r="O129" s="60">
        <f t="shared" si="14"/>
        <v>100</v>
      </c>
      <c r="P129" s="60">
        <f t="shared" si="14"/>
        <v>86</v>
      </c>
      <c r="Q129" s="60">
        <f t="shared" si="14"/>
        <v>80</v>
      </c>
      <c r="R129" s="60">
        <f t="shared" si="14"/>
        <v>60</v>
      </c>
      <c r="S129" s="60">
        <f t="shared" si="14"/>
        <v>70</v>
      </c>
      <c r="T129" s="60">
        <f t="shared" si="14"/>
        <v>74</v>
      </c>
      <c r="U129" s="60">
        <f t="shared" si="14"/>
        <v>77</v>
      </c>
      <c r="V129" s="60">
        <f t="shared" si="14"/>
        <v>86</v>
      </c>
      <c r="W129" s="60">
        <f t="shared" si="14"/>
        <v>116</v>
      </c>
      <c r="X129" s="60">
        <f t="shared" si="14"/>
        <v>121</v>
      </c>
      <c r="Y129" s="60">
        <f t="shared" si="14"/>
        <v>77</v>
      </c>
      <c r="Z129" s="60">
        <f t="shared" si="14"/>
        <v>90</v>
      </c>
      <c r="AA129" s="60">
        <f t="shared" si="14"/>
        <v>89</v>
      </c>
      <c r="AB129" s="60">
        <f t="shared" si="14"/>
        <v>94</v>
      </c>
      <c r="AC129" s="60">
        <f t="shared" si="14"/>
        <v>90</v>
      </c>
      <c r="AD129" s="60">
        <f t="shared" si="14"/>
        <v>97</v>
      </c>
      <c r="AE129" s="60">
        <f t="shared" si="14"/>
        <v>80</v>
      </c>
      <c r="AF129" s="60">
        <f t="shared" si="14"/>
        <v>82</v>
      </c>
      <c r="AG129" s="60">
        <f t="shared" si="14"/>
        <v>76</v>
      </c>
      <c r="AH129" s="60">
        <f t="shared" si="14"/>
        <v>58</v>
      </c>
      <c r="AI129" s="59">
        <f t="shared" si="14"/>
        <v>55</v>
      </c>
      <c r="AJ129" s="59">
        <f t="shared" si="14"/>
        <v>58</v>
      </c>
      <c r="AK129" s="58">
        <f>+AK130+AK134+AK137+AK139+AK144+AK158+AK162+AK164+AK167+AK173+AK179+AK190+AK193+AK198+AK202+AK213+AK215+AK217+AK220+AK225+AK196</f>
        <v>48</v>
      </c>
    </row>
    <row r="130" spans="2:37" ht="19.5" customHeight="1">
      <c r="B130" s="55"/>
      <c r="C130" s="88" t="s">
        <v>219</v>
      </c>
      <c r="D130" s="88"/>
      <c r="E130" s="54"/>
      <c r="F130" s="54"/>
      <c r="G130" s="54"/>
      <c r="H130" s="54"/>
      <c r="I130" s="54"/>
      <c r="J130" s="54">
        <f t="shared" ref="J130:R130" si="15">SUM(J131:J133)</f>
        <v>2</v>
      </c>
      <c r="K130" s="54">
        <f t="shared" si="15"/>
        <v>3</v>
      </c>
      <c r="L130" s="54">
        <f t="shared" si="15"/>
        <v>3</v>
      </c>
      <c r="M130" s="54">
        <f t="shared" si="15"/>
        <v>3</v>
      </c>
      <c r="N130" s="54">
        <f t="shared" si="15"/>
        <v>3</v>
      </c>
      <c r="O130" s="54">
        <f t="shared" si="15"/>
        <v>3</v>
      </c>
      <c r="P130" s="54">
        <f t="shared" si="15"/>
        <v>3</v>
      </c>
      <c r="Q130" s="54">
        <f t="shared" si="15"/>
        <v>3</v>
      </c>
      <c r="R130" s="54">
        <f t="shared" si="15"/>
        <v>2</v>
      </c>
      <c r="S130" s="54"/>
      <c r="T130" s="54"/>
      <c r="U130" s="54"/>
      <c r="V130" s="54"/>
      <c r="W130" s="54"/>
      <c r="X130" s="54"/>
      <c r="Y130" s="54"/>
      <c r="Z130" s="54"/>
      <c r="AA130" s="54"/>
      <c r="AB130" s="54"/>
      <c r="AC130" s="54"/>
      <c r="AD130" s="54"/>
      <c r="AE130" s="54"/>
      <c r="AF130" s="54"/>
      <c r="AG130" s="54"/>
      <c r="AH130" s="54"/>
      <c r="AI130" s="54"/>
      <c r="AJ130" s="54"/>
      <c r="AK130" s="53"/>
    </row>
    <row r="131" spans="2:37" ht="13.5" customHeight="1">
      <c r="B131" s="51"/>
      <c r="C131" s="50"/>
      <c r="D131" s="49" t="s">
        <v>220</v>
      </c>
      <c r="E131" s="48"/>
      <c r="F131" s="48"/>
      <c r="G131" s="48"/>
      <c r="H131" s="48"/>
      <c r="I131" s="48"/>
      <c r="J131" s="48"/>
      <c r="K131" s="48">
        <v>1</v>
      </c>
      <c r="L131" s="48">
        <v>1</v>
      </c>
      <c r="M131" s="48">
        <v>1</v>
      </c>
      <c r="N131" s="48">
        <v>1</v>
      </c>
      <c r="O131" s="48">
        <v>1</v>
      </c>
      <c r="P131" s="48">
        <v>1</v>
      </c>
      <c r="Q131" s="48">
        <v>1</v>
      </c>
      <c r="R131" s="48">
        <v>1</v>
      </c>
      <c r="S131" s="48"/>
      <c r="T131" s="48"/>
      <c r="U131" s="48"/>
      <c r="V131" s="48"/>
      <c r="W131" s="48"/>
      <c r="X131" s="48"/>
      <c r="Y131" s="48"/>
      <c r="Z131" s="48"/>
      <c r="AA131" s="48"/>
      <c r="AB131" s="48"/>
      <c r="AC131" s="48"/>
      <c r="AD131" s="48"/>
      <c r="AE131" s="48"/>
      <c r="AF131" s="48"/>
      <c r="AG131" s="48"/>
      <c r="AH131" s="48"/>
      <c r="AI131" s="48"/>
      <c r="AJ131" s="48"/>
      <c r="AK131" s="57"/>
    </row>
    <row r="132" spans="2:37" ht="13.5" customHeight="1">
      <c r="B132" s="46"/>
      <c r="C132" s="45"/>
      <c r="D132" s="44" t="s">
        <v>221</v>
      </c>
      <c r="E132" s="26"/>
      <c r="F132" s="26"/>
      <c r="G132" s="26"/>
      <c r="H132" s="26"/>
      <c r="I132" s="26"/>
      <c r="J132" s="26">
        <v>2</v>
      </c>
      <c r="K132" s="26">
        <v>2</v>
      </c>
      <c r="L132" s="26">
        <v>1</v>
      </c>
      <c r="M132" s="26">
        <v>1</v>
      </c>
      <c r="N132" s="26">
        <v>1</v>
      </c>
      <c r="O132" s="26">
        <v>1</v>
      </c>
      <c r="P132" s="26">
        <v>1</v>
      </c>
      <c r="Q132" s="26">
        <v>1</v>
      </c>
      <c r="R132" s="26"/>
      <c r="S132" s="26"/>
      <c r="T132" s="26"/>
      <c r="U132" s="26"/>
      <c r="V132" s="26"/>
      <c r="W132" s="26"/>
      <c r="X132" s="26"/>
      <c r="Y132" s="26"/>
      <c r="Z132" s="26"/>
      <c r="AA132" s="26"/>
      <c r="AB132" s="26"/>
      <c r="AC132" s="26"/>
      <c r="AD132" s="26"/>
      <c r="AE132" s="26"/>
      <c r="AF132" s="26"/>
      <c r="AG132" s="26"/>
      <c r="AH132" s="26"/>
      <c r="AI132" s="26"/>
      <c r="AJ132" s="26"/>
      <c r="AK132" s="56"/>
    </row>
    <row r="133" spans="2:37" ht="13.5" customHeight="1">
      <c r="B133" s="51"/>
      <c r="C133" s="50"/>
      <c r="D133" s="49" t="s">
        <v>222</v>
      </c>
      <c r="E133" s="48"/>
      <c r="F133" s="48"/>
      <c r="G133" s="48"/>
      <c r="H133" s="48"/>
      <c r="I133" s="48"/>
      <c r="J133" s="48"/>
      <c r="K133" s="48"/>
      <c r="L133" s="48">
        <v>1</v>
      </c>
      <c r="M133" s="48">
        <v>1</v>
      </c>
      <c r="N133" s="48">
        <v>1</v>
      </c>
      <c r="O133" s="48">
        <v>1</v>
      </c>
      <c r="P133" s="48">
        <v>1</v>
      </c>
      <c r="Q133" s="48">
        <v>1</v>
      </c>
      <c r="R133" s="48">
        <v>1</v>
      </c>
      <c r="S133" s="48"/>
      <c r="T133" s="48"/>
      <c r="U133" s="48"/>
      <c r="V133" s="48"/>
      <c r="W133" s="48"/>
      <c r="X133" s="48"/>
      <c r="Y133" s="48"/>
      <c r="Z133" s="48"/>
      <c r="AA133" s="48"/>
      <c r="AB133" s="48"/>
      <c r="AC133" s="48"/>
      <c r="AD133" s="48"/>
      <c r="AE133" s="48"/>
      <c r="AF133" s="48"/>
      <c r="AG133" s="48"/>
      <c r="AH133" s="48"/>
      <c r="AI133" s="48"/>
      <c r="AJ133" s="48"/>
      <c r="AK133" s="57"/>
    </row>
    <row r="134" spans="2:37" ht="19.5" customHeight="1">
      <c r="B134" s="55"/>
      <c r="C134" s="88" t="s">
        <v>223</v>
      </c>
      <c r="D134" s="88"/>
      <c r="E134" s="54">
        <f t="shared" ref="E134:Q134" si="16">SUM(E135:E136)</f>
        <v>4</v>
      </c>
      <c r="F134" s="54">
        <f t="shared" si="16"/>
        <v>4</v>
      </c>
      <c r="G134" s="54">
        <f t="shared" si="16"/>
        <v>4</v>
      </c>
      <c r="H134" s="54">
        <f t="shared" si="16"/>
        <v>4</v>
      </c>
      <c r="I134" s="54">
        <f t="shared" si="16"/>
        <v>3</v>
      </c>
      <c r="J134" s="54">
        <f t="shared" si="16"/>
        <v>3</v>
      </c>
      <c r="K134" s="54">
        <f t="shared" si="16"/>
        <v>3</v>
      </c>
      <c r="L134" s="54">
        <f t="shared" si="16"/>
        <v>3</v>
      </c>
      <c r="M134" s="54">
        <f t="shared" si="16"/>
        <v>3</v>
      </c>
      <c r="N134" s="54">
        <f t="shared" si="16"/>
        <v>3</v>
      </c>
      <c r="O134" s="54">
        <f t="shared" si="16"/>
        <v>3</v>
      </c>
      <c r="P134" s="54">
        <f t="shared" si="16"/>
        <v>3</v>
      </c>
      <c r="Q134" s="54">
        <f t="shared" si="16"/>
        <v>3</v>
      </c>
      <c r="R134" s="54"/>
      <c r="S134" s="54"/>
      <c r="T134" s="54"/>
      <c r="U134" s="54"/>
      <c r="V134" s="54"/>
      <c r="W134" s="54"/>
      <c r="X134" s="54"/>
      <c r="Y134" s="54"/>
      <c r="Z134" s="54"/>
      <c r="AA134" s="54"/>
      <c r="AB134" s="54"/>
      <c r="AC134" s="54"/>
      <c r="AD134" s="54"/>
      <c r="AE134" s="54"/>
      <c r="AF134" s="54"/>
      <c r="AG134" s="54"/>
      <c r="AH134" s="54"/>
      <c r="AI134" s="54"/>
      <c r="AJ134" s="54"/>
      <c r="AK134" s="53"/>
    </row>
    <row r="135" spans="2:37" ht="13.5" customHeight="1">
      <c r="B135" s="51"/>
      <c r="C135" s="50"/>
      <c r="D135" s="49" t="s">
        <v>224</v>
      </c>
      <c r="E135" s="48">
        <v>2</v>
      </c>
      <c r="F135" s="48">
        <v>2</v>
      </c>
      <c r="G135" s="48">
        <v>2</v>
      </c>
      <c r="H135" s="48">
        <v>2</v>
      </c>
      <c r="I135" s="48">
        <v>2</v>
      </c>
      <c r="J135" s="48">
        <v>2</v>
      </c>
      <c r="K135" s="48">
        <v>2</v>
      </c>
      <c r="L135" s="48">
        <v>2</v>
      </c>
      <c r="M135" s="48">
        <v>2</v>
      </c>
      <c r="N135" s="48">
        <v>2</v>
      </c>
      <c r="O135" s="48">
        <v>2</v>
      </c>
      <c r="P135" s="48">
        <v>2</v>
      </c>
      <c r="Q135" s="48">
        <v>2</v>
      </c>
      <c r="R135" s="48"/>
      <c r="S135" s="48"/>
      <c r="T135" s="48"/>
      <c r="U135" s="48"/>
      <c r="V135" s="48"/>
      <c r="W135" s="48"/>
      <c r="X135" s="48"/>
      <c r="Y135" s="48"/>
      <c r="Z135" s="48"/>
      <c r="AA135" s="48"/>
      <c r="AB135" s="48"/>
      <c r="AC135" s="48"/>
      <c r="AD135" s="48"/>
      <c r="AE135" s="48"/>
      <c r="AF135" s="48"/>
      <c r="AG135" s="48"/>
      <c r="AH135" s="48"/>
      <c r="AI135" s="48"/>
      <c r="AJ135" s="48"/>
      <c r="AK135" s="57"/>
    </row>
    <row r="136" spans="2:37" ht="13.5" customHeight="1">
      <c r="B136" s="46"/>
      <c r="C136" s="45"/>
      <c r="D136" s="44" t="s">
        <v>225</v>
      </c>
      <c r="E136" s="26">
        <v>2</v>
      </c>
      <c r="F136" s="26">
        <v>2</v>
      </c>
      <c r="G136" s="26">
        <v>2</v>
      </c>
      <c r="H136" s="26">
        <v>2</v>
      </c>
      <c r="I136" s="26">
        <v>1</v>
      </c>
      <c r="J136" s="26">
        <v>1</v>
      </c>
      <c r="K136" s="26">
        <v>1</v>
      </c>
      <c r="L136" s="26">
        <v>1</v>
      </c>
      <c r="M136" s="26">
        <v>1</v>
      </c>
      <c r="N136" s="26">
        <v>1</v>
      </c>
      <c r="O136" s="26">
        <v>1</v>
      </c>
      <c r="P136" s="26">
        <v>1</v>
      </c>
      <c r="Q136" s="26">
        <v>1</v>
      </c>
      <c r="R136" s="26"/>
      <c r="S136" s="26"/>
      <c r="T136" s="26"/>
      <c r="U136" s="26"/>
      <c r="V136" s="26"/>
      <c r="W136" s="26"/>
      <c r="X136" s="26"/>
      <c r="Y136" s="26"/>
      <c r="Z136" s="26"/>
      <c r="AA136" s="26"/>
      <c r="AB136" s="26"/>
      <c r="AC136" s="26"/>
      <c r="AD136" s="26"/>
      <c r="AE136" s="26"/>
      <c r="AF136" s="26"/>
      <c r="AG136" s="26"/>
      <c r="AH136" s="26"/>
      <c r="AI136" s="26"/>
      <c r="AJ136" s="26"/>
      <c r="AK136" s="56"/>
    </row>
    <row r="137" spans="2:37" ht="19.5" customHeight="1">
      <c r="B137" s="55"/>
      <c r="C137" s="88" t="s">
        <v>226</v>
      </c>
      <c r="D137" s="88"/>
      <c r="E137" s="54"/>
      <c r="F137" s="54"/>
      <c r="G137" s="54"/>
      <c r="H137" s="54">
        <f t="shared" ref="H137:O137" si="17">SUM(H138:H138)</f>
        <v>11</v>
      </c>
      <c r="I137" s="54">
        <f t="shared" si="17"/>
        <v>7</v>
      </c>
      <c r="J137" s="54">
        <f t="shared" si="17"/>
        <v>7</v>
      </c>
      <c r="K137" s="54">
        <f t="shared" si="17"/>
        <v>7</v>
      </c>
      <c r="L137" s="54">
        <f t="shared" si="17"/>
        <v>9</v>
      </c>
      <c r="M137" s="54">
        <f t="shared" si="17"/>
        <v>9</v>
      </c>
      <c r="N137" s="54">
        <f t="shared" si="17"/>
        <v>9</v>
      </c>
      <c r="O137" s="54">
        <f t="shared" si="17"/>
        <v>9</v>
      </c>
      <c r="P137" s="54"/>
      <c r="Q137" s="54"/>
      <c r="R137" s="54"/>
      <c r="S137" s="54"/>
      <c r="T137" s="54"/>
      <c r="U137" s="54"/>
      <c r="V137" s="54"/>
      <c r="W137" s="54"/>
      <c r="X137" s="54"/>
      <c r="Y137" s="54"/>
      <c r="Z137" s="54"/>
      <c r="AA137" s="54"/>
      <c r="AB137" s="54"/>
      <c r="AC137" s="54"/>
      <c r="AD137" s="54"/>
      <c r="AE137" s="54"/>
      <c r="AF137" s="54"/>
      <c r="AG137" s="54"/>
      <c r="AH137" s="54"/>
      <c r="AI137" s="54"/>
      <c r="AJ137" s="54"/>
      <c r="AK137" s="53"/>
    </row>
    <row r="138" spans="2:37" ht="13.5" customHeight="1">
      <c r="B138" s="46"/>
      <c r="C138" s="45"/>
      <c r="D138" s="44" t="s">
        <v>173</v>
      </c>
      <c r="E138" s="26"/>
      <c r="F138" s="26"/>
      <c r="G138" s="26"/>
      <c r="H138" s="26">
        <v>11</v>
      </c>
      <c r="I138" s="26">
        <v>7</v>
      </c>
      <c r="J138" s="26">
        <v>7</v>
      </c>
      <c r="K138" s="26">
        <v>7</v>
      </c>
      <c r="L138" s="26">
        <v>9</v>
      </c>
      <c r="M138" s="26">
        <v>9</v>
      </c>
      <c r="N138" s="26">
        <v>9</v>
      </c>
      <c r="O138" s="26">
        <v>9</v>
      </c>
      <c r="P138" s="26"/>
      <c r="Q138" s="26"/>
      <c r="R138" s="26"/>
      <c r="S138" s="26"/>
      <c r="T138" s="26"/>
      <c r="U138" s="26"/>
      <c r="V138" s="26"/>
      <c r="W138" s="26"/>
      <c r="X138" s="26"/>
      <c r="Y138" s="26"/>
      <c r="Z138" s="26"/>
      <c r="AA138" s="26"/>
      <c r="AB138" s="26"/>
      <c r="AC138" s="26"/>
      <c r="AD138" s="26"/>
      <c r="AE138" s="26"/>
      <c r="AF138" s="26"/>
      <c r="AG138" s="26"/>
      <c r="AH138" s="26"/>
      <c r="AI138" s="26"/>
      <c r="AJ138" s="26"/>
      <c r="AK138" s="56"/>
    </row>
    <row r="139" spans="2:37" ht="19.5" customHeight="1">
      <c r="B139" s="55"/>
      <c r="C139" s="88" t="s">
        <v>227</v>
      </c>
      <c r="D139" s="88"/>
      <c r="E139" s="54"/>
      <c r="F139" s="54"/>
      <c r="G139" s="54"/>
      <c r="H139" s="54">
        <f t="shared" ref="H139:Q139" si="18">SUM(H140:H143)</f>
        <v>3</v>
      </c>
      <c r="I139" s="54">
        <f t="shared" si="18"/>
        <v>3</v>
      </c>
      <c r="J139" s="54">
        <f t="shared" si="18"/>
        <v>4</v>
      </c>
      <c r="K139" s="54">
        <f t="shared" si="18"/>
        <v>4</v>
      </c>
      <c r="L139" s="54">
        <f t="shared" si="18"/>
        <v>4</v>
      </c>
      <c r="M139" s="54">
        <f t="shared" si="18"/>
        <v>5</v>
      </c>
      <c r="N139" s="54">
        <f t="shared" si="18"/>
        <v>6</v>
      </c>
      <c r="O139" s="54">
        <f t="shared" si="18"/>
        <v>7</v>
      </c>
      <c r="P139" s="54">
        <f t="shared" si="18"/>
        <v>7</v>
      </c>
      <c r="Q139" s="54">
        <f t="shared" si="18"/>
        <v>7</v>
      </c>
      <c r="R139" s="54"/>
      <c r="S139" s="54"/>
      <c r="T139" s="54"/>
      <c r="U139" s="54"/>
      <c r="V139" s="54"/>
      <c r="W139" s="54"/>
      <c r="X139" s="54"/>
      <c r="Y139" s="54"/>
      <c r="Z139" s="54"/>
      <c r="AA139" s="54"/>
      <c r="AB139" s="54"/>
      <c r="AC139" s="54"/>
      <c r="AD139" s="54"/>
      <c r="AE139" s="54"/>
      <c r="AF139" s="54"/>
      <c r="AG139" s="54"/>
      <c r="AH139" s="54"/>
      <c r="AI139" s="54"/>
      <c r="AJ139" s="54"/>
      <c r="AK139" s="53"/>
    </row>
    <row r="140" spans="2:37" ht="13.5" customHeight="1">
      <c r="B140" s="51"/>
      <c r="C140" s="50"/>
      <c r="D140" s="49" t="s">
        <v>172</v>
      </c>
      <c r="E140" s="48"/>
      <c r="F140" s="48"/>
      <c r="G140" s="48"/>
      <c r="H140" s="48">
        <v>2</v>
      </c>
      <c r="I140" s="48">
        <v>2</v>
      </c>
      <c r="J140" s="48">
        <v>2</v>
      </c>
      <c r="K140" s="48">
        <v>2</v>
      </c>
      <c r="L140" s="48">
        <v>2</v>
      </c>
      <c r="M140" s="48">
        <v>2</v>
      </c>
      <c r="N140" s="48">
        <v>2</v>
      </c>
      <c r="O140" s="48">
        <v>2</v>
      </c>
      <c r="P140" s="48">
        <v>2</v>
      </c>
      <c r="Q140" s="48">
        <v>2</v>
      </c>
      <c r="R140" s="48"/>
      <c r="S140" s="48"/>
      <c r="T140" s="48"/>
      <c r="U140" s="48"/>
      <c r="V140" s="48"/>
      <c r="W140" s="48"/>
      <c r="X140" s="48"/>
      <c r="Y140" s="48"/>
      <c r="Z140" s="48"/>
      <c r="AA140" s="48"/>
      <c r="AB140" s="48"/>
      <c r="AC140" s="48"/>
      <c r="AD140" s="48"/>
      <c r="AE140" s="48"/>
      <c r="AF140" s="48"/>
      <c r="AG140" s="48"/>
      <c r="AH140" s="48"/>
      <c r="AI140" s="48"/>
      <c r="AJ140" s="48"/>
      <c r="AK140" s="57"/>
    </row>
    <row r="141" spans="2:37" ht="13.5" customHeight="1">
      <c r="B141" s="46"/>
      <c r="C141" s="45"/>
      <c r="D141" s="44" t="s">
        <v>173</v>
      </c>
      <c r="E141" s="26"/>
      <c r="F141" s="26"/>
      <c r="G141" s="26"/>
      <c r="H141" s="26">
        <v>1</v>
      </c>
      <c r="I141" s="26">
        <v>1</v>
      </c>
      <c r="J141" s="26">
        <v>1</v>
      </c>
      <c r="K141" s="26">
        <v>1</v>
      </c>
      <c r="L141" s="26">
        <v>1</v>
      </c>
      <c r="M141" s="26">
        <v>3</v>
      </c>
      <c r="N141" s="26">
        <v>4</v>
      </c>
      <c r="O141" s="26">
        <v>5</v>
      </c>
      <c r="P141" s="26">
        <v>5</v>
      </c>
      <c r="Q141" s="26">
        <v>5</v>
      </c>
      <c r="R141" s="26"/>
      <c r="S141" s="26"/>
      <c r="T141" s="26"/>
      <c r="U141" s="26"/>
      <c r="V141" s="26"/>
      <c r="W141" s="26"/>
      <c r="X141" s="26"/>
      <c r="Y141" s="26"/>
      <c r="Z141" s="26"/>
      <c r="AA141" s="26"/>
      <c r="AB141" s="26"/>
      <c r="AC141" s="26"/>
      <c r="AD141" s="26"/>
      <c r="AE141" s="26"/>
      <c r="AF141" s="26"/>
      <c r="AG141" s="26"/>
      <c r="AH141" s="26"/>
      <c r="AI141" s="26"/>
      <c r="AJ141" s="26"/>
      <c r="AK141" s="56"/>
    </row>
    <row r="142" spans="2:37" ht="13.5" customHeight="1">
      <c r="B142" s="51"/>
      <c r="C142" s="50"/>
      <c r="D142" s="49" t="s">
        <v>129</v>
      </c>
      <c r="E142" s="48"/>
      <c r="F142" s="48"/>
      <c r="G142" s="48"/>
      <c r="H142" s="48"/>
      <c r="I142" s="48"/>
      <c r="J142" s="48"/>
      <c r="K142" s="48">
        <v>1</v>
      </c>
      <c r="L142" s="48">
        <v>1</v>
      </c>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57"/>
    </row>
    <row r="143" spans="2:37" ht="13.5" customHeight="1">
      <c r="B143" s="46"/>
      <c r="C143" s="45"/>
      <c r="D143" s="44" t="s">
        <v>130</v>
      </c>
      <c r="E143" s="26"/>
      <c r="F143" s="26"/>
      <c r="G143" s="26"/>
      <c r="H143" s="26"/>
      <c r="I143" s="26"/>
      <c r="J143" s="26">
        <v>1</v>
      </c>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56"/>
    </row>
    <row r="144" spans="2:37" ht="19.5" customHeight="1">
      <c r="B144" s="55">
        <v>1</v>
      </c>
      <c r="C144" s="88" t="s">
        <v>228</v>
      </c>
      <c r="D144" s="88"/>
      <c r="E144" s="54">
        <f t="shared" ref="E144:AK144" si="19">SUM(E145:E157)</f>
        <v>12</v>
      </c>
      <c r="F144" s="54">
        <f t="shared" si="19"/>
        <v>11</v>
      </c>
      <c r="G144" s="54">
        <f t="shared" si="19"/>
        <v>13</v>
      </c>
      <c r="H144" s="54">
        <f t="shared" si="19"/>
        <v>15</v>
      </c>
      <c r="I144" s="54">
        <f t="shared" si="19"/>
        <v>26</v>
      </c>
      <c r="J144" s="54">
        <f t="shared" si="19"/>
        <v>27</v>
      </c>
      <c r="K144" s="54">
        <f t="shared" si="19"/>
        <v>28</v>
      </c>
      <c r="L144" s="54">
        <f t="shared" si="19"/>
        <v>33</v>
      </c>
      <c r="M144" s="54">
        <f t="shared" si="19"/>
        <v>32</v>
      </c>
      <c r="N144" s="54">
        <f t="shared" si="19"/>
        <v>32</v>
      </c>
      <c r="O144" s="54">
        <f t="shared" si="19"/>
        <v>33</v>
      </c>
      <c r="P144" s="54">
        <f t="shared" si="19"/>
        <v>32</v>
      </c>
      <c r="Q144" s="54">
        <f t="shared" si="19"/>
        <v>25</v>
      </c>
      <c r="R144" s="54">
        <f t="shared" si="19"/>
        <v>27</v>
      </c>
      <c r="S144" s="54">
        <f t="shared" si="19"/>
        <v>30</v>
      </c>
      <c r="T144" s="54">
        <f t="shared" si="19"/>
        <v>35</v>
      </c>
      <c r="U144" s="54">
        <f t="shared" si="19"/>
        <v>38</v>
      </c>
      <c r="V144" s="54">
        <f t="shared" si="19"/>
        <v>40</v>
      </c>
      <c r="W144" s="54">
        <f t="shared" si="19"/>
        <v>46</v>
      </c>
      <c r="X144" s="54">
        <f t="shared" si="19"/>
        <v>46</v>
      </c>
      <c r="Y144" s="54">
        <f t="shared" si="19"/>
        <v>50</v>
      </c>
      <c r="Z144" s="54">
        <f t="shared" si="19"/>
        <v>61</v>
      </c>
      <c r="AA144" s="54">
        <f t="shared" si="19"/>
        <v>57</v>
      </c>
      <c r="AB144" s="54">
        <f t="shared" si="19"/>
        <v>64</v>
      </c>
      <c r="AC144" s="54">
        <f t="shared" si="19"/>
        <v>62</v>
      </c>
      <c r="AD144" s="54">
        <f t="shared" si="19"/>
        <v>67</v>
      </c>
      <c r="AE144" s="54">
        <f t="shared" si="19"/>
        <v>59</v>
      </c>
      <c r="AF144" s="54">
        <f t="shared" si="19"/>
        <v>60</v>
      </c>
      <c r="AG144" s="54">
        <f t="shared" si="19"/>
        <v>56</v>
      </c>
      <c r="AH144" s="54">
        <f t="shared" si="19"/>
        <v>43</v>
      </c>
      <c r="AI144" s="54">
        <f t="shared" si="19"/>
        <v>40</v>
      </c>
      <c r="AJ144" s="54">
        <f t="shared" si="19"/>
        <v>44</v>
      </c>
      <c r="AK144" s="53">
        <f t="shared" si="19"/>
        <v>40</v>
      </c>
    </row>
    <row r="145" spans="2:37" ht="13.5" customHeight="1">
      <c r="B145" s="51"/>
      <c r="C145" s="50"/>
      <c r="D145" s="49" t="s">
        <v>229</v>
      </c>
      <c r="E145" s="48"/>
      <c r="F145" s="48"/>
      <c r="G145" s="48"/>
      <c r="H145" s="48"/>
      <c r="I145" s="48"/>
      <c r="J145" s="48"/>
      <c r="K145" s="48"/>
      <c r="L145" s="48"/>
      <c r="M145" s="48"/>
      <c r="N145" s="48"/>
      <c r="O145" s="48"/>
      <c r="P145" s="48"/>
      <c r="Q145" s="48"/>
      <c r="R145" s="48"/>
      <c r="S145" s="48"/>
      <c r="T145" s="48">
        <v>5</v>
      </c>
      <c r="U145" s="48">
        <v>5</v>
      </c>
      <c r="V145" s="48">
        <v>5</v>
      </c>
      <c r="W145" s="48">
        <v>5</v>
      </c>
      <c r="X145" s="48">
        <v>5</v>
      </c>
      <c r="Y145" s="48">
        <v>5</v>
      </c>
      <c r="Z145" s="48"/>
      <c r="AA145" s="48">
        <v>1</v>
      </c>
      <c r="AB145" s="48"/>
      <c r="AC145" s="48"/>
      <c r="AD145" s="48"/>
      <c r="AE145" s="48"/>
      <c r="AF145" s="48"/>
      <c r="AG145" s="48"/>
      <c r="AH145" s="48"/>
      <c r="AI145" s="48"/>
      <c r="AJ145" s="48"/>
      <c r="AK145" s="57"/>
    </row>
    <row r="146" spans="2:37" ht="13.5" customHeight="1">
      <c r="B146" s="46"/>
      <c r="C146" s="45"/>
      <c r="D146" s="44" t="s">
        <v>230</v>
      </c>
      <c r="E146" s="26"/>
      <c r="F146" s="26"/>
      <c r="G146" s="26"/>
      <c r="H146" s="26"/>
      <c r="I146" s="26"/>
      <c r="J146" s="26"/>
      <c r="K146" s="26"/>
      <c r="L146" s="26"/>
      <c r="M146" s="26"/>
      <c r="N146" s="26"/>
      <c r="O146" s="26"/>
      <c r="P146" s="26"/>
      <c r="Q146" s="26"/>
      <c r="R146" s="26">
        <v>5</v>
      </c>
      <c r="S146" s="26">
        <v>10</v>
      </c>
      <c r="T146" s="26">
        <v>5</v>
      </c>
      <c r="U146" s="26">
        <v>7</v>
      </c>
      <c r="V146" s="26">
        <v>7</v>
      </c>
      <c r="W146" s="26">
        <v>27</v>
      </c>
      <c r="X146" s="26">
        <v>29</v>
      </c>
      <c r="Y146" s="26">
        <v>26</v>
      </c>
      <c r="Z146" s="26">
        <v>31</v>
      </c>
      <c r="AA146" s="26">
        <v>24</v>
      </c>
      <c r="AB146" s="26">
        <v>21</v>
      </c>
      <c r="AC146" s="26">
        <v>13</v>
      </c>
      <c r="AD146" s="26">
        <v>11</v>
      </c>
      <c r="AE146" s="26"/>
      <c r="AF146" s="26"/>
      <c r="AG146" s="26"/>
      <c r="AH146" s="26"/>
      <c r="AI146" s="26"/>
      <c r="AJ146" s="26"/>
      <c r="AK146" s="56"/>
    </row>
    <row r="147" spans="2:37" ht="13.5" customHeight="1">
      <c r="B147" s="51"/>
      <c r="C147" s="50"/>
      <c r="D147" s="49" t="s">
        <v>231</v>
      </c>
      <c r="E147" s="48"/>
      <c r="F147" s="48"/>
      <c r="G147" s="48"/>
      <c r="H147" s="48"/>
      <c r="I147" s="48"/>
      <c r="J147" s="48"/>
      <c r="K147" s="48"/>
      <c r="L147" s="48"/>
      <c r="M147" s="48"/>
      <c r="N147" s="48"/>
      <c r="O147" s="48"/>
      <c r="P147" s="48"/>
      <c r="Q147" s="48"/>
      <c r="R147" s="48"/>
      <c r="S147" s="48"/>
      <c r="T147" s="48">
        <v>9</v>
      </c>
      <c r="U147" s="48">
        <v>11</v>
      </c>
      <c r="V147" s="48">
        <v>11</v>
      </c>
      <c r="W147" s="48"/>
      <c r="X147" s="48"/>
      <c r="Y147" s="48">
        <v>4</v>
      </c>
      <c r="Z147" s="48">
        <v>4</v>
      </c>
      <c r="AA147" s="48">
        <v>4</v>
      </c>
      <c r="AB147" s="48">
        <v>4</v>
      </c>
      <c r="AC147" s="48">
        <v>4</v>
      </c>
      <c r="AD147" s="48">
        <v>4</v>
      </c>
      <c r="AE147" s="48"/>
      <c r="AF147" s="48"/>
      <c r="AG147" s="48"/>
      <c r="AH147" s="48"/>
      <c r="AI147" s="48"/>
      <c r="AJ147" s="48"/>
      <c r="AK147" s="57"/>
    </row>
    <row r="148" spans="2:37" ht="13.5" customHeight="1">
      <c r="B148" s="46"/>
      <c r="C148" s="45"/>
      <c r="D148" s="44" t="s">
        <v>232</v>
      </c>
      <c r="E148" s="26"/>
      <c r="F148" s="26"/>
      <c r="G148" s="26"/>
      <c r="H148" s="26"/>
      <c r="I148" s="26"/>
      <c r="J148" s="26"/>
      <c r="K148" s="26"/>
      <c r="L148" s="26"/>
      <c r="M148" s="26"/>
      <c r="N148" s="26"/>
      <c r="O148" s="26"/>
      <c r="P148" s="26"/>
      <c r="Q148" s="26"/>
      <c r="R148" s="26"/>
      <c r="S148" s="26"/>
      <c r="T148" s="26">
        <v>5</v>
      </c>
      <c r="U148" s="26">
        <v>4</v>
      </c>
      <c r="V148" s="26">
        <v>5</v>
      </c>
      <c r="W148" s="26">
        <v>5</v>
      </c>
      <c r="X148" s="26">
        <v>5</v>
      </c>
      <c r="Y148" s="26">
        <v>4</v>
      </c>
      <c r="Z148" s="26">
        <v>4</v>
      </c>
      <c r="AA148" s="26">
        <v>1</v>
      </c>
      <c r="AB148" s="26">
        <v>1</v>
      </c>
      <c r="AC148" s="26">
        <v>1</v>
      </c>
      <c r="AD148" s="26"/>
      <c r="AE148" s="26"/>
      <c r="AF148" s="26"/>
      <c r="AG148" s="26"/>
      <c r="AH148" s="26"/>
      <c r="AI148" s="26"/>
      <c r="AJ148" s="26"/>
      <c r="AK148" s="56"/>
    </row>
    <row r="149" spans="2:37" ht="13.5" customHeight="1">
      <c r="B149" s="51"/>
      <c r="C149" s="50"/>
      <c r="D149" s="49" t="s">
        <v>233</v>
      </c>
      <c r="E149" s="48"/>
      <c r="F149" s="48"/>
      <c r="G149" s="48"/>
      <c r="H149" s="48"/>
      <c r="I149" s="48"/>
      <c r="J149" s="48"/>
      <c r="K149" s="48"/>
      <c r="L149" s="48"/>
      <c r="M149" s="48"/>
      <c r="N149" s="48"/>
      <c r="O149" s="48"/>
      <c r="P149" s="48"/>
      <c r="Q149" s="48"/>
      <c r="R149" s="48"/>
      <c r="S149" s="48"/>
      <c r="T149" s="48"/>
      <c r="U149" s="48"/>
      <c r="V149" s="48"/>
      <c r="W149" s="48"/>
      <c r="X149" s="48"/>
      <c r="Y149" s="48"/>
      <c r="Z149" s="48">
        <v>3</v>
      </c>
      <c r="AA149" s="48">
        <v>4</v>
      </c>
      <c r="AB149" s="48">
        <v>6</v>
      </c>
      <c r="AC149" s="48">
        <v>2</v>
      </c>
      <c r="AD149" s="48">
        <v>4</v>
      </c>
      <c r="AE149" s="48">
        <v>5</v>
      </c>
      <c r="AF149" s="48">
        <v>5</v>
      </c>
      <c r="AG149" s="48">
        <v>5</v>
      </c>
      <c r="AH149" s="48"/>
      <c r="AI149" s="48"/>
      <c r="AJ149" s="48"/>
      <c r="AK149" s="57"/>
    </row>
    <row r="150" spans="2:37" ht="13.5" customHeight="1">
      <c r="B150" s="46"/>
      <c r="C150" s="45"/>
      <c r="D150" s="44" t="s">
        <v>234</v>
      </c>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v>9</v>
      </c>
      <c r="AD150" s="26">
        <v>9</v>
      </c>
      <c r="AE150" s="26">
        <v>8</v>
      </c>
      <c r="AF150" s="26">
        <v>8</v>
      </c>
      <c r="AG150" s="26">
        <v>4</v>
      </c>
      <c r="AH150" s="26"/>
      <c r="AI150" s="26"/>
      <c r="AJ150" s="26"/>
      <c r="AK150" s="56"/>
    </row>
    <row r="151" spans="2:37" ht="13.5" customHeight="1">
      <c r="B151" s="51"/>
      <c r="C151" s="50"/>
      <c r="D151" s="49" t="s">
        <v>235</v>
      </c>
      <c r="E151" s="48"/>
      <c r="F151" s="48"/>
      <c r="G151" s="48"/>
      <c r="H151" s="48"/>
      <c r="I151" s="48"/>
      <c r="J151" s="48"/>
      <c r="K151" s="48"/>
      <c r="L151" s="48"/>
      <c r="M151" s="48"/>
      <c r="N151" s="48"/>
      <c r="O151" s="48"/>
      <c r="P151" s="48"/>
      <c r="Q151" s="48"/>
      <c r="R151" s="48"/>
      <c r="S151" s="48"/>
      <c r="T151" s="48"/>
      <c r="U151" s="48"/>
      <c r="V151" s="48"/>
      <c r="W151" s="48"/>
      <c r="X151" s="48"/>
      <c r="Y151" s="48"/>
      <c r="Z151" s="48"/>
      <c r="AA151" s="48">
        <v>3</v>
      </c>
      <c r="AB151" s="48">
        <v>3</v>
      </c>
      <c r="AC151" s="48">
        <v>3</v>
      </c>
      <c r="AD151" s="48">
        <v>3</v>
      </c>
      <c r="AE151" s="48"/>
      <c r="AF151" s="48"/>
      <c r="AG151" s="48"/>
      <c r="AH151" s="48"/>
      <c r="AI151" s="48"/>
      <c r="AJ151" s="48"/>
      <c r="AK151" s="57"/>
    </row>
    <row r="152" spans="2:37" ht="13.5" customHeight="1">
      <c r="B152" s="46"/>
      <c r="C152" s="45"/>
      <c r="D152" s="44" t="s">
        <v>236</v>
      </c>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v>1</v>
      </c>
      <c r="AD152" s="26">
        <v>1</v>
      </c>
      <c r="AE152" s="26">
        <v>10</v>
      </c>
      <c r="AF152" s="26">
        <v>10</v>
      </c>
      <c r="AG152" s="26">
        <v>10</v>
      </c>
      <c r="AH152" s="26"/>
      <c r="AI152" s="26"/>
      <c r="AJ152" s="26"/>
      <c r="AK152" s="56"/>
    </row>
    <row r="153" spans="2:37" ht="13.5" customHeight="1">
      <c r="B153" s="51"/>
      <c r="C153" s="50"/>
      <c r="D153" s="49" t="s">
        <v>237</v>
      </c>
      <c r="E153" s="48"/>
      <c r="F153" s="48"/>
      <c r="G153" s="48"/>
      <c r="H153" s="48"/>
      <c r="I153" s="48"/>
      <c r="J153" s="48"/>
      <c r="K153" s="48"/>
      <c r="L153" s="48"/>
      <c r="M153" s="48"/>
      <c r="N153" s="48"/>
      <c r="O153" s="48"/>
      <c r="P153" s="48"/>
      <c r="Q153" s="48"/>
      <c r="R153" s="48"/>
      <c r="S153" s="48"/>
      <c r="T153" s="48"/>
      <c r="U153" s="48">
        <v>3</v>
      </c>
      <c r="V153" s="48">
        <v>4</v>
      </c>
      <c r="W153" s="48">
        <v>7</v>
      </c>
      <c r="X153" s="48">
        <v>7</v>
      </c>
      <c r="Y153" s="48">
        <v>11</v>
      </c>
      <c r="Z153" s="48">
        <v>19</v>
      </c>
      <c r="AA153" s="48">
        <v>20</v>
      </c>
      <c r="AB153" s="48">
        <v>29</v>
      </c>
      <c r="AC153" s="48">
        <v>29</v>
      </c>
      <c r="AD153" s="48">
        <v>35</v>
      </c>
      <c r="AE153" s="48">
        <v>36</v>
      </c>
      <c r="AF153" s="48">
        <v>37</v>
      </c>
      <c r="AG153" s="48">
        <v>37</v>
      </c>
      <c r="AH153" s="48">
        <v>43</v>
      </c>
      <c r="AI153" s="48">
        <v>40</v>
      </c>
      <c r="AJ153" s="48">
        <v>44</v>
      </c>
      <c r="AK153" s="57">
        <v>40</v>
      </c>
    </row>
    <row r="154" spans="2:37" ht="13.5" customHeight="1">
      <c r="B154" s="46"/>
      <c r="C154" s="45"/>
      <c r="D154" s="44" t="s">
        <v>238</v>
      </c>
      <c r="E154" s="26"/>
      <c r="F154" s="26">
        <v>11</v>
      </c>
      <c r="G154" s="26">
        <v>11</v>
      </c>
      <c r="H154" s="26">
        <v>10</v>
      </c>
      <c r="I154" s="26">
        <v>26</v>
      </c>
      <c r="J154" s="26">
        <v>27</v>
      </c>
      <c r="K154" s="26">
        <v>27</v>
      </c>
      <c r="L154" s="26">
        <v>27</v>
      </c>
      <c r="M154" s="26">
        <v>24</v>
      </c>
      <c r="N154" s="26">
        <v>19</v>
      </c>
      <c r="O154" s="26">
        <v>17</v>
      </c>
      <c r="P154" s="26">
        <v>10</v>
      </c>
      <c r="Q154" s="26">
        <v>3</v>
      </c>
      <c r="R154" s="26"/>
      <c r="S154" s="26"/>
      <c r="T154" s="26"/>
      <c r="U154" s="26"/>
      <c r="V154" s="26"/>
      <c r="W154" s="26"/>
      <c r="X154" s="26"/>
      <c r="Y154" s="26"/>
      <c r="Z154" s="26"/>
      <c r="AA154" s="26"/>
      <c r="AB154" s="26"/>
      <c r="AC154" s="26"/>
      <c r="AD154" s="26"/>
      <c r="AE154" s="26"/>
      <c r="AF154" s="26"/>
      <c r="AG154" s="26"/>
      <c r="AH154" s="26"/>
      <c r="AI154" s="26"/>
      <c r="AJ154" s="26"/>
      <c r="AK154" s="56"/>
    </row>
    <row r="155" spans="2:37" ht="13.5" customHeight="1">
      <c r="B155" s="51"/>
      <c r="C155" s="50"/>
      <c r="D155" s="49" t="s">
        <v>239</v>
      </c>
      <c r="E155" s="48">
        <v>10</v>
      </c>
      <c r="F155" s="48"/>
      <c r="G155" s="48">
        <v>2</v>
      </c>
      <c r="H155" s="48">
        <v>5</v>
      </c>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57"/>
    </row>
    <row r="156" spans="2:37" ht="13.5" customHeight="1">
      <c r="B156" s="46"/>
      <c r="C156" s="45"/>
      <c r="D156" s="44" t="s">
        <v>240</v>
      </c>
      <c r="E156" s="26">
        <v>2</v>
      </c>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56"/>
    </row>
    <row r="157" spans="2:37" ht="13.5" customHeight="1">
      <c r="B157" s="51"/>
      <c r="C157" s="50"/>
      <c r="D157" s="49" t="s">
        <v>241</v>
      </c>
      <c r="E157" s="48"/>
      <c r="F157" s="48"/>
      <c r="G157" s="48"/>
      <c r="H157" s="48"/>
      <c r="I157" s="48"/>
      <c r="J157" s="48"/>
      <c r="K157" s="48">
        <v>1</v>
      </c>
      <c r="L157" s="48">
        <v>6</v>
      </c>
      <c r="M157" s="48">
        <v>8</v>
      </c>
      <c r="N157" s="48">
        <v>13</v>
      </c>
      <c r="O157" s="48">
        <v>16</v>
      </c>
      <c r="P157" s="48">
        <v>22</v>
      </c>
      <c r="Q157" s="48">
        <v>22</v>
      </c>
      <c r="R157" s="48">
        <v>22</v>
      </c>
      <c r="S157" s="48">
        <v>20</v>
      </c>
      <c r="T157" s="48">
        <v>11</v>
      </c>
      <c r="U157" s="48">
        <v>8</v>
      </c>
      <c r="V157" s="48">
        <v>8</v>
      </c>
      <c r="W157" s="48">
        <v>2</v>
      </c>
      <c r="X157" s="48"/>
      <c r="Y157" s="48"/>
      <c r="Z157" s="48"/>
      <c r="AA157" s="48"/>
      <c r="AB157" s="48"/>
      <c r="AC157" s="48"/>
      <c r="AD157" s="48"/>
      <c r="AE157" s="48"/>
      <c r="AF157" s="48"/>
      <c r="AG157" s="48"/>
      <c r="AH157" s="48"/>
      <c r="AI157" s="48"/>
      <c r="AJ157" s="48"/>
      <c r="AK157" s="57"/>
    </row>
    <row r="158" spans="2:37" ht="19.5" customHeight="1">
      <c r="B158" s="55"/>
      <c r="C158" s="88" t="s">
        <v>242</v>
      </c>
      <c r="D158" s="88"/>
      <c r="E158" s="54">
        <f t="shared" ref="E158:AK158" si="20">SUM(E159:E161)</f>
        <v>4</v>
      </c>
      <c r="F158" s="54">
        <f t="shared" si="20"/>
        <v>4</v>
      </c>
      <c r="G158" s="54">
        <f t="shared" si="20"/>
        <v>5</v>
      </c>
      <c r="H158" s="54">
        <f t="shared" si="20"/>
        <v>6</v>
      </c>
      <c r="I158" s="54">
        <f t="shared" si="20"/>
        <v>8</v>
      </c>
      <c r="J158" s="54">
        <f t="shared" si="20"/>
        <v>8</v>
      </c>
      <c r="K158" s="54">
        <f t="shared" si="20"/>
        <v>9</v>
      </c>
      <c r="L158" s="54">
        <f t="shared" si="20"/>
        <v>11</v>
      </c>
      <c r="M158" s="54">
        <f t="shared" si="20"/>
        <v>12</v>
      </c>
      <c r="N158" s="54">
        <f t="shared" si="20"/>
        <v>13</v>
      </c>
      <c r="O158" s="54">
        <f t="shared" si="20"/>
        <v>14</v>
      </c>
      <c r="P158" s="54">
        <f t="shared" si="20"/>
        <v>14</v>
      </c>
      <c r="Q158" s="54">
        <f t="shared" si="20"/>
        <v>13</v>
      </c>
      <c r="R158" s="54">
        <f t="shared" si="20"/>
        <v>15</v>
      </c>
      <c r="S158" s="54">
        <f t="shared" si="20"/>
        <v>15</v>
      </c>
      <c r="T158" s="54">
        <f t="shared" si="20"/>
        <v>16</v>
      </c>
      <c r="U158" s="54">
        <f t="shared" si="20"/>
        <v>16</v>
      </c>
      <c r="V158" s="54">
        <f t="shared" si="20"/>
        <v>14</v>
      </c>
      <c r="W158" s="54">
        <f t="shared" si="20"/>
        <v>15</v>
      </c>
      <c r="X158" s="54">
        <f t="shared" si="20"/>
        <v>14</v>
      </c>
      <c r="Y158" s="54">
        <f t="shared" si="20"/>
        <v>16</v>
      </c>
      <c r="Z158" s="54">
        <f t="shared" si="20"/>
        <v>16</v>
      </c>
      <c r="AA158" s="54">
        <f t="shared" si="20"/>
        <v>18</v>
      </c>
      <c r="AB158" s="54">
        <f t="shared" si="20"/>
        <v>19</v>
      </c>
      <c r="AC158" s="54">
        <f t="shared" si="20"/>
        <v>16</v>
      </c>
      <c r="AD158" s="54">
        <f t="shared" si="20"/>
        <v>19</v>
      </c>
      <c r="AE158" s="54">
        <f t="shared" si="20"/>
        <v>12</v>
      </c>
      <c r="AF158" s="54">
        <f t="shared" si="20"/>
        <v>12</v>
      </c>
      <c r="AG158" s="54">
        <f t="shared" si="20"/>
        <v>10</v>
      </c>
      <c r="AH158" s="54">
        <f t="shared" si="20"/>
        <v>8</v>
      </c>
      <c r="AI158" s="54">
        <f t="shared" si="20"/>
        <v>8</v>
      </c>
      <c r="AJ158" s="54">
        <f t="shared" si="20"/>
        <v>8</v>
      </c>
      <c r="AK158" s="53">
        <f t="shared" si="20"/>
        <v>0</v>
      </c>
    </row>
    <row r="159" spans="2:37" ht="13.5" customHeight="1">
      <c r="B159" s="51"/>
      <c r="C159" s="50"/>
      <c r="D159" s="49" t="s">
        <v>201</v>
      </c>
      <c r="E159" s="48">
        <v>4</v>
      </c>
      <c r="F159" s="48">
        <v>4</v>
      </c>
      <c r="G159" s="48">
        <v>5</v>
      </c>
      <c r="H159" s="48">
        <v>6</v>
      </c>
      <c r="I159" s="48">
        <v>8</v>
      </c>
      <c r="J159" s="48">
        <v>8</v>
      </c>
      <c r="K159" s="48">
        <v>9</v>
      </c>
      <c r="L159" s="48">
        <v>11</v>
      </c>
      <c r="M159" s="48">
        <v>12</v>
      </c>
      <c r="N159" s="48">
        <v>13</v>
      </c>
      <c r="O159" s="48">
        <v>14</v>
      </c>
      <c r="P159" s="48">
        <v>14</v>
      </c>
      <c r="Q159" s="48">
        <v>13</v>
      </c>
      <c r="R159" s="48">
        <v>15</v>
      </c>
      <c r="S159" s="48">
        <v>15</v>
      </c>
      <c r="T159" s="48">
        <v>16</v>
      </c>
      <c r="U159" s="48">
        <v>16</v>
      </c>
      <c r="V159" s="48">
        <v>14</v>
      </c>
      <c r="W159" s="48">
        <v>15</v>
      </c>
      <c r="X159" s="48">
        <v>14</v>
      </c>
      <c r="Y159" s="48">
        <v>14</v>
      </c>
      <c r="Z159" s="48">
        <v>14</v>
      </c>
      <c r="AA159" s="48">
        <v>14</v>
      </c>
      <c r="AB159" s="48">
        <v>14</v>
      </c>
      <c r="AC159" s="48">
        <v>14</v>
      </c>
      <c r="AD159" s="48">
        <v>16</v>
      </c>
      <c r="AE159" s="48">
        <v>7</v>
      </c>
      <c r="AF159" s="48">
        <v>5</v>
      </c>
      <c r="AG159" s="48">
        <v>3</v>
      </c>
      <c r="AH159" s="48">
        <v>3</v>
      </c>
      <c r="AI159" s="48">
        <v>2</v>
      </c>
      <c r="AJ159" s="48">
        <v>2</v>
      </c>
      <c r="AK159" s="57"/>
    </row>
    <row r="160" spans="2:37" ht="13.5" customHeight="1">
      <c r="B160" s="46"/>
      <c r="C160" s="45"/>
      <c r="D160" s="44" t="s">
        <v>243</v>
      </c>
      <c r="E160" s="26"/>
      <c r="F160" s="26"/>
      <c r="G160" s="26"/>
      <c r="H160" s="26"/>
      <c r="I160" s="26"/>
      <c r="J160" s="26"/>
      <c r="K160" s="26"/>
      <c r="L160" s="26"/>
      <c r="M160" s="26"/>
      <c r="N160" s="26"/>
      <c r="O160" s="26"/>
      <c r="P160" s="26"/>
      <c r="Q160" s="26"/>
      <c r="R160" s="26"/>
      <c r="S160" s="26"/>
      <c r="T160" s="26"/>
      <c r="U160" s="26"/>
      <c r="V160" s="26"/>
      <c r="W160" s="26"/>
      <c r="X160" s="26"/>
      <c r="Y160" s="26"/>
      <c r="Z160" s="26"/>
      <c r="AA160" s="26">
        <v>2</v>
      </c>
      <c r="AB160" s="26">
        <v>2</v>
      </c>
      <c r="AC160" s="26">
        <v>2</v>
      </c>
      <c r="AD160" s="26">
        <v>3</v>
      </c>
      <c r="AE160" s="26">
        <v>5</v>
      </c>
      <c r="AF160" s="26">
        <v>7</v>
      </c>
      <c r="AG160" s="26">
        <v>7</v>
      </c>
      <c r="AH160" s="26">
        <v>5</v>
      </c>
      <c r="AI160" s="26">
        <v>6</v>
      </c>
      <c r="AJ160" s="26">
        <v>6</v>
      </c>
      <c r="AK160" s="56"/>
    </row>
    <row r="161" spans="2:37" ht="13.5" customHeight="1">
      <c r="B161" s="51"/>
      <c r="C161" s="50"/>
      <c r="D161" s="49" t="s">
        <v>244</v>
      </c>
      <c r="E161" s="48"/>
      <c r="F161" s="48"/>
      <c r="G161" s="48"/>
      <c r="H161" s="48"/>
      <c r="I161" s="48"/>
      <c r="J161" s="48"/>
      <c r="K161" s="48"/>
      <c r="L161" s="48"/>
      <c r="M161" s="48"/>
      <c r="N161" s="48"/>
      <c r="O161" s="48"/>
      <c r="P161" s="48"/>
      <c r="Q161" s="48"/>
      <c r="R161" s="48"/>
      <c r="S161" s="48"/>
      <c r="T161" s="48"/>
      <c r="U161" s="48"/>
      <c r="V161" s="48"/>
      <c r="W161" s="48"/>
      <c r="X161" s="48"/>
      <c r="Y161" s="48">
        <v>2</v>
      </c>
      <c r="Z161" s="48">
        <v>2</v>
      </c>
      <c r="AA161" s="48">
        <v>2</v>
      </c>
      <c r="AB161" s="48">
        <v>3</v>
      </c>
      <c r="AC161" s="48"/>
      <c r="AD161" s="48"/>
      <c r="AE161" s="48"/>
      <c r="AF161" s="48"/>
      <c r="AG161" s="48"/>
      <c r="AH161" s="48"/>
      <c r="AI161" s="48"/>
      <c r="AJ161" s="48"/>
      <c r="AK161" s="47"/>
    </row>
    <row r="162" spans="2:37" ht="19.5" customHeight="1">
      <c r="B162" s="55"/>
      <c r="C162" s="88" t="s">
        <v>245</v>
      </c>
      <c r="D162" s="88"/>
      <c r="E162" s="54">
        <f>SUM(E163)</f>
        <v>4</v>
      </c>
      <c r="F162" s="54">
        <f>SUM(F163)</f>
        <v>4</v>
      </c>
      <c r="G162" s="54">
        <f>SUM(G163)</f>
        <v>3</v>
      </c>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3"/>
    </row>
    <row r="163" spans="2:37" ht="13.5" customHeight="1">
      <c r="B163" s="46"/>
      <c r="C163" s="45"/>
      <c r="D163" s="44" t="s">
        <v>246</v>
      </c>
      <c r="E163" s="26">
        <v>4</v>
      </c>
      <c r="F163" s="26">
        <v>4</v>
      </c>
      <c r="G163" s="26">
        <v>3</v>
      </c>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52"/>
    </row>
    <row r="164" spans="2:37" ht="19.5" customHeight="1">
      <c r="B164" s="55"/>
      <c r="C164" s="88" t="s">
        <v>247</v>
      </c>
      <c r="D164" s="88"/>
      <c r="E164" s="54">
        <f t="shared" ref="E164:K164" si="21">SUM(E165:E166)</f>
        <v>1</v>
      </c>
      <c r="F164" s="54">
        <f t="shared" si="21"/>
        <v>1</v>
      </c>
      <c r="G164" s="54">
        <f t="shared" si="21"/>
        <v>1</v>
      </c>
      <c r="H164" s="54">
        <f t="shared" si="21"/>
        <v>2</v>
      </c>
      <c r="I164" s="54">
        <f t="shared" si="21"/>
        <v>2</v>
      </c>
      <c r="J164" s="54">
        <f t="shared" si="21"/>
        <v>1</v>
      </c>
      <c r="K164" s="54">
        <f t="shared" si="21"/>
        <v>1</v>
      </c>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3"/>
    </row>
    <row r="165" spans="2:37" ht="13.5" customHeight="1">
      <c r="B165" s="51"/>
      <c r="C165" s="50"/>
      <c r="D165" s="49" t="s">
        <v>225</v>
      </c>
      <c r="E165" s="48">
        <v>1</v>
      </c>
      <c r="F165" s="48">
        <v>1</v>
      </c>
      <c r="G165" s="48">
        <v>1</v>
      </c>
      <c r="H165" s="48">
        <v>2</v>
      </c>
      <c r="I165" s="48">
        <v>1</v>
      </c>
      <c r="J165" s="48">
        <v>1</v>
      </c>
      <c r="K165" s="48">
        <v>1</v>
      </c>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7"/>
    </row>
    <row r="166" spans="2:37" ht="13.5" customHeight="1">
      <c r="B166" s="46"/>
      <c r="C166" s="45"/>
      <c r="D166" s="44" t="s">
        <v>248</v>
      </c>
      <c r="E166" s="26"/>
      <c r="F166" s="26"/>
      <c r="G166" s="26"/>
      <c r="H166" s="26"/>
      <c r="I166" s="26">
        <v>1</v>
      </c>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52"/>
    </row>
    <row r="167" spans="2:37" ht="19.5" customHeight="1">
      <c r="B167" s="55"/>
      <c r="C167" s="88" t="s">
        <v>249</v>
      </c>
      <c r="D167" s="88"/>
      <c r="E167" s="54">
        <f t="shared" ref="E167:K167" si="22">SUM(E168:E172)</f>
        <v>5</v>
      </c>
      <c r="F167" s="54">
        <f t="shared" si="22"/>
        <v>4</v>
      </c>
      <c r="G167" s="54">
        <f t="shared" si="22"/>
        <v>4</v>
      </c>
      <c r="H167" s="54">
        <f t="shared" si="22"/>
        <v>2</v>
      </c>
      <c r="I167" s="54">
        <f t="shared" si="22"/>
        <v>2</v>
      </c>
      <c r="J167" s="54">
        <f t="shared" si="22"/>
        <v>2</v>
      </c>
      <c r="K167" s="54">
        <f t="shared" si="22"/>
        <v>2</v>
      </c>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3"/>
    </row>
    <row r="168" spans="2:37" ht="13.5" customHeight="1">
      <c r="B168" s="51"/>
      <c r="C168" s="50"/>
      <c r="D168" s="49" t="s">
        <v>250</v>
      </c>
      <c r="E168" s="48">
        <v>1</v>
      </c>
      <c r="F168" s="48">
        <v>1</v>
      </c>
      <c r="G168" s="48">
        <v>1</v>
      </c>
      <c r="H168" s="48">
        <v>1</v>
      </c>
      <c r="I168" s="48">
        <v>1</v>
      </c>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7"/>
    </row>
    <row r="169" spans="2:37" ht="13.5" customHeight="1">
      <c r="B169" s="46"/>
      <c r="C169" s="45"/>
      <c r="D169" s="44" t="s">
        <v>251</v>
      </c>
      <c r="E169" s="26"/>
      <c r="F169" s="26"/>
      <c r="G169" s="26"/>
      <c r="H169" s="26">
        <v>1</v>
      </c>
      <c r="I169" s="26">
        <v>1</v>
      </c>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52"/>
    </row>
    <row r="170" spans="2:37" ht="13.5" customHeight="1">
      <c r="B170" s="51"/>
      <c r="C170" s="50"/>
      <c r="D170" s="49" t="s">
        <v>252</v>
      </c>
      <c r="E170" s="48"/>
      <c r="F170" s="48"/>
      <c r="G170" s="48"/>
      <c r="H170" s="48"/>
      <c r="I170" s="48"/>
      <c r="J170" s="48">
        <v>1</v>
      </c>
      <c r="K170" s="48">
        <v>2</v>
      </c>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7"/>
    </row>
    <row r="171" spans="2:37" ht="13.5" customHeight="1">
      <c r="B171" s="46"/>
      <c r="C171" s="45"/>
      <c r="D171" s="44" t="s">
        <v>162</v>
      </c>
      <c r="E171" s="26"/>
      <c r="F171" s="26"/>
      <c r="G171" s="26"/>
      <c r="H171" s="26"/>
      <c r="I171" s="26"/>
      <c r="J171" s="26">
        <v>1</v>
      </c>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52"/>
    </row>
    <row r="172" spans="2:37" ht="13.5" customHeight="1">
      <c r="B172" s="51"/>
      <c r="C172" s="50"/>
      <c r="D172" s="49" t="s">
        <v>167</v>
      </c>
      <c r="E172" s="48">
        <v>4</v>
      </c>
      <c r="F172" s="48">
        <v>3</v>
      </c>
      <c r="G172" s="48">
        <v>3</v>
      </c>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7"/>
    </row>
    <row r="173" spans="2:37" ht="19.5" customHeight="1">
      <c r="B173" s="55"/>
      <c r="C173" s="88" t="s">
        <v>253</v>
      </c>
      <c r="D173" s="88"/>
      <c r="E173" s="54">
        <f t="shared" ref="E173:J173" si="23">SUM(E174:E178)</f>
        <v>4</v>
      </c>
      <c r="F173" s="54">
        <f t="shared" si="23"/>
        <v>4</v>
      </c>
      <c r="G173" s="54">
        <f t="shared" si="23"/>
        <v>3</v>
      </c>
      <c r="H173" s="54">
        <f t="shared" si="23"/>
        <v>6</v>
      </c>
      <c r="I173" s="54">
        <f t="shared" si="23"/>
        <v>4</v>
      </c>
      <c r="J173" s="54">
        <f t="shared" si="23"/>
        <v>4</v>
      </c>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3"/>
    </row>
    <row r="174" spans="2:37" ht="13.5" customHeight="1">
      <c r="B174" s="51"/>
      <c r="C174" s="50"/>
      <c r="D174" s="49" t="s">
        <v>254</v>
      </c>
      <c r="E174" s="48">
        <v>2</v>
      </c>
      <c r="F174" s="48">
        <v>1</v>
      </c>
      <c r="G174" s="48"/>
      <c r="H174" s="48">
        <v>1</v>
      </c>
      <c r="I174" s="48">
        <v>1</v>
      </c>
      <c r="J174" s="48">
        <v>1</v>
      </c>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7"/>
    </row>
    <row r="175" spans="2:37" ht="13.5" customHeight="1">
      <c r="B175" s="46"/>
      <c r="C175" s="45"/>
      <c r="D175" s="44" t="s">
        <v>255</v>
      </c>
      <c r="E175" s="26"/>
      <c r="F175" s="26"/>
      <c r="G175" s="26"/>
      <c r="H175" s="26">
        <v>1</v>
      </c>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52"/>
    </row>
    <row r="176" spans="2:37" ht="13.5" customHeight="1">
      <c r="B176" s="51"/>
      <c r="C176" s="50"/>
      <c r="D176" s="49" t="s">
        <v>256</v>
      </c>
      <c r="E176" s="48"/>
      <c r="F176" s="48"/>
      <c r="G176" s="48"/>
      <c r="H176" s="48"/>
      <c r="I176" s="48"/>
      <c r="J176" s="48">
        <v>1</v>
      </c>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7"/>
    </row>
    <row r="177" spans="2:37" ht="13.5" customHeight="1">
      <c r="B177" s="46"/>
      <c r="C177" s="45"/>
      <c r="D177" s="44" t="s">
        <v>257</v>
      </c>
      <c r="E177" s="26">
        <v>1</v>
      </c>
      <c r="F177" s="26">
        <v>2</v>
      </c>
      <c r="G177" s="26">
        <v>2</v>
      </c>
      <c r="H177" s="26">
        <v>3</v>
      </c>
      <c r="I177" s="26">
        <v>2</v>
      </c>
      <c r="J177" s="26">
        <v>2</v>
      </c>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52"/>
    </row>
    <row r="178" spans="2:37" ht="13.5" customHeight="1">
      <c r="B178" s="51"/>
      <c r="C178" s="50"/>
      <c r="D178" s="49" t="s">
        <v>258</v>
      </c>
      <c r="E178" s="48">
        <v>1</v>
      </c>
      <c r="F178" s="48">
        <v>1</v>
      </c>
      <c r="G178" s="48">
        <v>1</v>
      </c>
      <c r="H178" s="48">
        <v>1</v>
      </c>
      <c r="I178" s="48">
        <v>1</v>
      </c>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7"/>
    </row>
    <row r="179" spans="2:37" ht="19.5" customHeight="1">
      <c r="B179" s="55"/>
      <c r="C179" s="88" t="s">
        <v>259</v>
      </c>
      <c r="D179" s="88"/>
      <c r="E179" s="54">
        <f t="shared" ref="E179:X179" si="24">SUM(E180:E189)</f>
        <v>8</v>
      </c>
      <c r="F179" s="54">
        <f t="shared" si="24"/>
        <v>8</v>
      </c>
      <c r="G179" s="54">
        <f t="shared" si="24"/>
        <v>8</v>
      </c>
      <c r="H179" s="54">
        <f t="shared" si="24"/>
        <v>10</v>
      </c>
      <c r="I179" s="54">
        <f t="shared" si="24"/>
        <v>8</v>
      </c>
      <c r="J179" s="54">
        <f t="shared" si="24"/>
        <v>7</v>
      </c>
      <c r="K179" s="54">
        <f t="shared" si="24"/>
        <v>12</v>
      </c>
      <c r="L179" s="54">
        <f t="shared" si="24"/>
        <v>17</v>
      </c>
      <c r="M179" s="54">
        <f t="shared" si="24"/>
        <v>18</v>
      </c>
      <c r="N179" s="54">
        <f t="shared" si="24"/>
        <v>23</v>
      </c>
      <c r="O179" s="54">
        <f t="shared" si="24"/>
        <v>27</v>
      </c>
      <c r="P179" s="54">
        <f t="shared" si="24"/>
        <v>21</v>
      </c>
      <c r="Q179" s="54">
        <f t="shared" si="24"/>
        <v>22</v>
      </c>
      <c r="R179" s="54">
        <f t="shared" si="24"/>
        <v>9</v>
      </c>
      <c r="S179" s="54">
        <f t="shared" si="24"/>
        <v>16</v>
      </c>
      <c r="T179" s="54">
        <f t="shared" si="24"/>
        <v>14</v>
      </c>
      <c r="U179" s="54">
        <f t="shared" si="24"/>
        <v>17</v>
      </c>
      <c r="V179" s="54">
        <f t="shared" si="24"/>
        <v>25</v>
      </c>
      <c r="W179" s="54">
        <f t="shared" si="24"/>
        <v>34</v>
      </c>
      <c r="X179" s="54">
        <f t="shared" si="24"/>
        <v>35</v>
      </c>
      <c r="Y179" s="54"/>
      <c r="Z179" s="54"/>
      <c r="AA179" s="54"/>
      <c r="AB179" s="54"/>
      <c r="AC179" s="54"/>
      <c r="AD179" s="54"/>
      <c r="AE179" s="54"/>
      <c r="AF179" s="54"/>
      <c r="AG179" s="54"/>
      <c r="AH179" s="54"/>
      <c r="AI179" s="54"/>
      <c r="AJ179" s="54"/>
      <c r="AK179" s="53"/>
    </row>
    <row r="180" spans="2:37" ht="13.5" customHeight="1">
      <c r="B180" s="51"/>
      <c r="C180" s="50"/>
      <c r="D180" s="49" t="s">
        <v>260</v>
      </c>
      <c r="E180" s="48"/>
      <c r="F180" s="48"/>
      <c r="G180" s="48"/>
      <c r="H180" s="48"/>
      <c r="I180" s="48"/>
      <c r="J180" s="48"/>
      <c r="K180" s="48"/>
      <c r="L180" s="48"/>
      <c r="M180" s="48"/>
      <c r="N180" s="48"/>
      <c r="O180" s="48"/>
      <c r="P180" s="48"/>
      <c r="Q180" s="48"/>
      <c r="R180" s="48"/>
      <c r="S180" s="48"/>
      <c r="T180" s="48"/>
      <c r="U180" s="48"/>
      <c r="V180" s="48"/>
      <c r="W180" s="48">
        <v>13</v>
      </c>
      <c r="X180" s="48">
        <v>19</v>
      </c>
      <c r="Y180" s="48"/>
      <c r="Z180" s="48"/>
      <c r="AA180" s="48"/>
      <c r="AB180" s="48"/>
      <c r="AC180" s="48"/>
      <c r="AD180" s="48"/>
      <c r="AE180" s="48"/>
      <c r="AF180" s="48"/>
      <c r="AG180" s="48"/>
      <c r="AH180" s="48"/>
      <c r="AI180" s="48"/>
      <c r="AJ180" s="48"/>
      <c r="AK180" s="47"/>
    </row>
    <row r="181" spans="2:37" ht="13.5" customHeight="1">
      <c r="B181" s="46"/>
      <c r="C181" s="45"/>
      <c r="D181" s="44" t="s">
        <v>261</v>
      </c>
      <c r="E181" s="26"/>
      <c r="F181" s="26"/>
      <c r="G181" s="26"/>
      <c r="H181" s="26"/>
      <c r="I181" s="26"/>
      <c r="J181" s="26"/>
      <c r="K181" s="26"/>
      <c r="L181" s="26">
        <v>4</v>
      </c>
      <c r="M181" s="26">
        <v>5</v>
      </c>
      <c r="N181" s="26">
        <v>8</v>
      </c>
      <c r="O181" s="26">
        <v>8</v>
      </c>
      <c r="P181" s="26">
        <v>7</v>
      </c>
      <c r="Q181" s="26">
        <v>7</v>
      </c>
      <c r="R181" s="26"/>
      <c r="S181" s="26"/>
      <c r="T181" s="26"/>
      <c r="U181" s="26"/>
      <c r="V181" s="26"/>
      <c r="W181" s="26"/>
      <c r="X181" s="26"/>
      <c r="Y181" s="26"/>
      <c r="Z181" s="26"/>
      <c r="AA181" s="26"/>
      <c r="AB181" s="26"/>
      <c r="AC181" s="26"/>
      <c r="AD181" s="26"/>
      <c r="AE181" s="26"/>
      <c r="AF181" s="26"/>
      <c r="AG181" s="26"/>
      <c r="AH181" s="26"/>
      <c r="AI181" s="26"/>
      <c r="AJ181" s="26"/>
      <c r="AK181" s="52"/>
    </row>
    <row r="182" spans="2:37" ht="13.5" customHeight="1">
      <c r="B182" s="51"/>
      <c r="C182" s="50"/>
      <c r="D182" s="49" t="s">
        <v>262</v>
      </c>
      <c r="E182" s="48"/>
      <c r="F182" s="48"/>
      <c r="G182" s="48"/>
      <c r="H182" s="48"/>
      <c r="I182" s="48"/>
      <c r="J182" s="48"/>
      <c r="K182" s="48">
        <v>2</v>
      </c>
      <c r="L182" s="48">
        <v>2</v>
      </c>
      <c r="M182" s="48">
        <v>2</v>
      </c>
      <c r="N182" s="48">
        <v>2</v>
      </c>
      <c r="O182" s="48">
        <v>2</v>
      </c>
      <c r="P182" s="48"/>
      <c r="Q182" s="48"/>
      <c r="R182" s="48"/>
      <c r="S182" s="48"/>
      <c r="T182" s="48"/>
      <c r="U182" s="48"/>
      <c r="V182" s="48"/>
      <c r="W182" s="48"/>
      <c r="X182" s="48"/>
      <c r="Y182" s="48"/>
      <c r="Z182" s="48"/>
      <c r="AA182" s="48"/>
      <c r="AB182" s="48"/>
      <c r="AC182" s="48"/>
      <c r="AD182" s="48"/>
      <c r="AE182" s="48"/>
      <c r="AF182" s="48"/>
      <c r="AG182" s="48"/>
      <c r="AH182" s="48"/>
      <c r="AI182" s="48"/>
      <c r="AJ182" s="48"/>
      <c r="AK182" s="47"/>
    </row>
    <row r="183" spans="2:37" ht="13.5" customHeight="1">
      <c r="B183" s="46"/>
      <c r="C183" s="45"/>
      <c r="D183" s="44" t="s">
        <v>206</v>
      </c>
      <c r="E183" s="26"/>
      <c r="F183" s="26"/>
      <c r="G183" s="26"/>
      <c r="H183" s="26"/>
      <c r="I183" s="26"/>
      <c r="J183" s="26"/>
      <c r="K183" s="26">
        <v>3</v>
      </c>
      <c r="L183" s="26">
        <v>4</v>
      </c>
      <c r="M183" s="26">
        <v>4</v>
      </c>
      <c r="N183" s="26">
        <v>4</v>
      </c>
      <c r="O183" s="26">
        <v>4</v>
      </c>
      <c r="P183" s="26">
        <v>2</v>
      </c>
      <c r="Q183" s="26">
        <v>2</v>
      </c>
      <c r="R183" s="26"/>
      <c r="S183" s="26"/>
      <c r="T183" s="26"/>
      <c r="U183" s="26"/>
      <c r="V183" s="26"/>
      <c r="W183" s="26"/>
      <c r="X183" s="26"/>
      <c r="Y183" s="26"/>
      <c r="Z183" s="26"/>
      <c r="AA183" s="26"/>
      <c r="AB183" s="26"/>
      <c r="AC183" s="26"/>
      <c r="AD183" s="26"/>
      <c r="AE183" s="26"/>
      <c r="AF183" s="26"/>
      <c r="AG183" s="26"/>
      <c r="AH183" s="26"/>
      <c r="AI183" s="26"/>
      <c r="AJ183" s="26"/>
      <c r="AK183" s="52"/>
    </row>
    <row r="184" spans="2:37" ht="13.5" customHeight="1">
      <c r="B184" s="51"/>
      <c r="C184" s="50"/>
      <c r="D184" s="49" t="s">
        <v>207</v>
      </c>
      <c r="E184" s="48"/>
      <c r="F184" s="48"/>
      <c r="G184" s="48">
        <v>1</v>
      </c>
      <c r="H184" s="48">
        <v>3</v>
      </c>
      <c r="I184" s="48">
        <v>2</v>
      </c>
      <c r="J184" s="48">
        <v>3</v>
      </c>
      <c r="K184" s="48">
        <v>2</v>
      </c>
      <c r="L184" s="48">
        <v>2</v>
      </c>
      <c r="M184" s="48">
        <v>2</v>
      </c>
      <c r="N184" s="48">
        <v>2</v>
      </c>
      <c r="O184" s="48">
        <v>2</v>
      </c>
      <c r="P184" s="48">
        <v>2</v>
      </c>
      <c r="Q184" s="48">
        <v>2</v>
      </c>
      <c r="R184" s="48"/>
      <c r="S184" s="48"/>
      <c r="T184" s="48"/>
      <c r="U184" s="48"/>
      <c r="V184" s="48"/>
      <c r="W184" s="48"/>
      <c r="X184" s="48"/>
      <c r="Y184" s="48"/>
      <c r="Z184" s="48"/>
      <c r="AA184" s="48"/>
      <c r="AB184" s="48"/>
      <c r="AC184" s="48"/>
      <c r="AD184" s="48"/>
      <c r="AE184" s="48"/>
      <c r="AF184" s="48"/>
      <c r="AG184" s="48"/>
      <c r="AH184" s="48"/>
      <c r="AI184" s="48"/>
      <c r="AJ184" s="48"/>
      <c r="AK184" s="47"/>
    </row>
    <row r="185" spans="2:37" ht="13.5" customHeight="1">
      <c r="B185" s="46"/>
      <c r="C185" s="45"/>
      <c r="D185" s="44" t="s">
        <v>263</v>
      </c>
      <c r="E185" s="26"/>
      <c r="F185" s="26"/>
      <c r="G185" s="26"/>
      <c r="H185" s="26"/>
      <c r="I185" s="26"/>
      <c r="J185" s="26"/>
      <c r="K185" s="26"/>
      <c r="L185" s="26"/>
      <c r="M185" s="26"/>
      <c r="N185" s="26">
        <v>2</v>
      </c>
      <c r="O185" s="26">
        <v>6</v>
      </c>
      <c r="P185" s="26">
        <v>8</v>
      </c>
      <c r="Q185" s="26">
        <v>9</v>
      </c>
      <c r="R185" s="26">
        <v>9</v>
      </c>
      <c r="S185" s="26">
        <v>6</v>
      </c>
      <c r="T185" s="26"/>
      <c r="U185" s="26"/>
      <c r="V185" s="26"/>
      <c r="W185" s="26"/>
      <c r="X185" s="26"/>
      <c r="Y185" s="26"/>
      <c r="Z185" s="26"/>
      <c r="AA185" s="26"/>
      <c r="AB185" s="26"/>
      <c r="AC185" s="26"/>
      <c r="AD185" s="26"/>
      <c r="AE185" s="26"/>
      <c r="AF185" s="26"/>
      <c r="AG185" s="26"/>
      <c r="AH185" s="26"/>
      <c r="AI185" s="26"/>
      <c r="AJ185" s="26"/>
      <c r="AK185" s="52"/>
    </row>
    <row r="186" spans="2:37" ht="13.5" customHeight="1">
      <c r="B186" s="51"/>
      <c r="C186" s="50"/>
      <c r="D186" s="49" t="s">
        <v>225</v>
      </c>
      <c r="E186" s="48">
        <v>3</v>
      </c>
      <c r="F186" s="48">
        <v>5</v>
      </c>
      <c r="G186" s="48">
        <v>4</v>
      </c>
      <c r="H186" s="48">
        <v>7</v>
      </c>
      <c r="I186" s="48">
        <v>6</v>
      </c>
      <c r="J186" s="48">
        <v>4</v>
      </c>
      <c r="K186" s="48">
        <v>5</v>
      </c>
      <c r="L186" s="48">
        <v>4</v>
      </c>
      <c r="M186" s="48">
        <v>4</v>
      </c>
      <c r="N186" s="48">
        <v>4</v>
      </c>
      <c r="O186" s="48">
        <v>4</v>
      </c>
      <c r="P186" s="48">
        <v>1</v>
      </c>
      <c r="Q186" s="48">
        <v>1</v>
      </c>
      <c r="R186" s="48"/>
      <c r="S186" s="48"/>
      <c r="T186" s="48"/>
      <c r="U186" s="48"/>
      <c r="V186" s="48"/>
      <c r="W186" s="48"/>
      <c r="X186" s="48"/>
      <c r="Y186" s="48"/>
      <c r="Z186" s="48"/>
      <c r="AA186" s="48"/>
      <c r="AB186" s="48"/>
      <c r="AC186" s="48"/>
      <c r="AD186" s="48"/>
      <c r="AE186" s="48"/>
      <c r="AF186" s="48"/>
      <c r="AG186" s="48"/>
      <c r="AH186" s="48"/>
      <c r="AI186" s="48"/>
      <c r="AJ186" s="48"/>
      <c r="AK186" s="47"/>
    </row>
    <row r="187" spans="2:37" ht="13.5" customHeight="1">
      <c r="B187" s="46"/>
      <c r="C187" s="45"/>
      <c r="D187" s="44" t="s">
        <v>264</v>
      </c>
      <c r="E187" s="26"/>
      <c r="F187" s="26"/>
      <c r="G187" s="26"/>
      <c r="H187" s="26"/>
      <c r="I187" s="26"/>
      <c r="J187" s="26"/>
      <c r="K187" s="26"/>
      <c r="L187" s="26">
        <v>1</v>
      </c>
      <c r="M187" s="26">
        <v>1</v>
      </c>
      <c r="N187" s="26">
        <v>1</v>
      </c>
      <c r="O187" s="26">
        <v>1</v>
      </c>
      <c r="P187" s="26">
        <v>1</v>
      </c>
      <c r="Q187" s="26">
        <v>1</v>
      </c>
      <c r="R187" s="26"/>
      <c r="S187" s="26"/>
      <c r="T187" s="26"/>
      <c r="U187" s="26"/>
      <c r="V187" s="26"/>
      <c r="W187" s="26"/>
      <c r="X187" s="26"/>
      <c r="Y187" s="26"/>
      <c r="Z187" s="26"/>
      <c r="AA187" s="26"/>
      <c r="AB187" s="26"/>
      <c r="AC187" s="26"/>
      <c r="AD187" s="26"/>
      <c r="AE187" s="26"/>
      <c r="AF187" s="26"/>
      <c r="AG187" s="26"/>
      <c r="AH187" s="26"/>
      <c r="AI187" s="26"/>
      <c r="AJ187" s="26"/>
      <c r="AK187" s="52"/>
    </row>
    <row r="188" spans="2:37" ht="13.5" customHeight="1">
      <c r="B188" s="51"/>
      <c r="C188" s="50"/>
      <c r="D188" s="49" t="s">
        <v>246</v>
      </c>
      <c r="E188" s="48">
        <v>5</v>
      </c>
      <c r="F188" s="48">
        <v>3</v>
      </c>
      <c r="G188" s="48">
        <v>3</v>
      </c>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7"/>
    </row>
    <row r="189" spans="2:37" ht="13.5" customHeight="1">
      <c r="B189" s="46"/>
      <c r="C189" s="45"/>
      <c r="D189" s="44" t="s">
        <v>265</v>
      </c>
      <c r="E189" s="26"/>
      <c r="F189" s="26"/>
      <c r="G189" s="26"/>
      <c r="H189" s="26"/>
      <c r="I189" s="26"/>
      <c r="J189" s="26"/>
      <c r="K189" s="26"/>
      <c r="L189" s="26"/>
      <c r="M189" s="26"/>
      <c r="N189" s="26"/>
      <c r="O189" s="26"/>
      <c r="P189" s="26"/>
      <c r="Q189" s="26"/>
      <c r="R189" s="26"/>
      <c r="S189" s="26">
        <v>10</v>
      </c>
      <c r="T189" s="26">
        <v>14</v>
      </c>
      <c r="U189" s="26">
        <v>17</v>
      </c>
      <c r="V189" s="26">
        <v>25</v>
      </c>
      <c r="W189" s="26">
        <v>21</v>
      </c>
      <c r="X189" s="26">
        <v>16</v>
      </c>
      <c r="Y189" s="26"/>
      <c r="Z189" s="26"/>
      <c r="AA189" s="26"/>
      <c r="AB189" s="26"/>
      <c r="AC189" s="26"/>
      <c r="AD189" s="26"/>
      <c r="AE189" s="26"/>
      <c r="AF189" s="26"/>
      <c r="AG189" s="26"/>
      <c r="AH189" s="26"/>
      <c r="AI189" s="26"/>
      <c r="AJ189" s="26"/>
      <c r="AK189" s="52"/>
    </row>
    <row r="190" spans="2:37" ht="19.5" customHeight="1">
      <c r="B190" s="55"/>
      <c r="C190" s="88" t="s">
        <v>266</v>
      </c>
      <c r="D190" s="88"/>
      <c r="E190" s="54"/>
      <c r="F190" s="54">
        <f>SUM(F191:F192)</f>
        <v>5</v>
      </c>
      <c r="G190" s="54">
        <f>SUM(G191:G192)</f>
        <v>10</v>
      </c>
      <c r="H190" s="54">
        <f>SUM(H191:H192)</f>
        <v>11</v>
      </c>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3"/>
    </row>
    <row r="191" spans="2:37" ht="13.5" customHeight="1">
      <c r="B191" s="51"/>
      <c r="C191" s="50"/>
      <c r="D191" s="49" t="s">
        <v>239</v>
      </c>
      <c r="E191" s="48"/>
      <c r="F191" s="48"/>
      <c r="G191" s="48">
        <v>5</v>
      </c>
      <c r="H191" s="48">
        <v>6</v>
      </c>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7"/>
    </row>
    <row r="192" spans="2:37" ht="13.5" customHeight="1">
      <c r="B192" s="46"/>
      <c r="C192" s="45"/>
      <c r="D192" s="44" t="s">
        <v>222</v>
      </c>
      <c r="E192" s="26"/>
      <c r="F192" s="26">
        <v>5</v>
      </c>
      <c r="G192" s="26">
        <v>5</v>
      </c>
      <c r="H192" s="26">
        <v>5</v>
      </c>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52"/>
    </row>
    <row r="193" spans="2:37" ht="19.5" customHeight="1">
      <c r="B193" s="55"/>
      <c r="C193" s="88" t="s">
        <v>267</v>
      </c>
      <c r="D193" s="88"/>
      <c r="E193" s="54">
        <f>+E194+E195</f>
        <v>2</v>
      </c>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3"/>
    </row>
    <row r="194" spans="2:37" ht="13.5" customHeight="1">
      <c r="B194" s="51"/>
      <c r="C194" s="50"/>
      <c r="D194" s="49" t="s">
        <v>268</v>
      </c>
      <c r="E194" s="48">
        <v>1</v>
      </c>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7"/>
    </row>
    <row r="195" spans="2:37" ht="13.5" customHeight="1">
      <c r="B195" s="46"/>
      <c r="C195" s="45"/>
      <c r="D195" s="44" t="s">
        <v>225</v>
      </c>
      <c r="E195" s="26">
        <v>1</v>
      </c>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52"/>
    </row>
    <row r="196" spans="2:37" ht="18" customHeight="1">
      <c r="B196" s="55">
        <v>3</v>
      </c>
      <c r="C196" s="88" t="s">
        <v>269</v>
      </c>
      <c r="D196" s="88"/>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3">
        <f>SUM(AK197)</f>
        <v>3</v>
      </c>
    </row>
    <row r="197" spans="2:37" ht="13.5" customHeight="1">
      <c r="B197" s="46"/>
      <c r="C197" s="45"/>
      <c r="D197" s="44" t="s">
        <v>270</v>
      </c>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56">
        <v>3</v>
      </c>
    </row>
    <row r="198" spans="2:37" ht="19.5" customHeight="1">
      <c r="B198" s="55"/>
      <c r="C198" s="88" t="s">
        <v>271</v>
      </c>
      <c r="D198" s="88"/>
      <c r="E198" s="54">
        <f t="shared" ref="E198:J198" si="25">SUM(E199:E201)</f>
        <v>4</v>
      </c>
      <c r="F198" s="54">
        <f t="shared" si="25"/>
        <v>3</v>
      </c>
      <c r="G198" s="54">
        <f t="shared" si="25"/>
        <v>3</v>
      </c>
      <c r="H198" s="54">
        <f t="shared" si="25"/>
        <v>4</v>
      </c>
      <c r="I198" s="54">
        <f t="shared" si="25"/>
        <v>3</v>
      </c>
      <c r="J198" s="54">
        <f t="shared" si="25"/>
        <v>3</v>
      </c>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3"/>
    </row>
    <row r="199" spans="2:37" ht="13.5" customHeight="1">
      <c r="B199" s="51"/>
      <c r="C199" s="50"/>
      <c r="D199" s="49" t="s">
        <v>201</v>
      </c>
      <c r="E199" s="48">
        <v>3</v>
      </c>
      <c r="F199" s="48">
        <v>1</v>
      </c>
      <c r="G199" s="48">
        <v>1</v>
      </c>
      <c r="H199" s="48">
        <v>3</v>
      </c>
      <c r="I199" s="48">
        <v>3</v>
      </c>
      <c r="J199" s="48">
        <v>3</v>
      </c>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7"/>
    </row>
    <row r="200" spans="2:37" ht="13.5" customHeight="1">
      <c r="B200" s="46"/>
      <c r="C200" s="45"/>
      <c r="D200" s="44" t="s">
        <v>203</v>
      </c>
      <c r="E200" s="26"/>
      <c r="F200" s="26">
        <v>1</v>
      </c>
      <c r="G200" s="26">
        <v>1</v>
      </c>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52"/>
    </row>
    <row r="201" spans="2:37" ht="13.5" customHeight="1">
      <c r="B201" s="51"/>
      <c r="C201" s="50"/>
      <c r="D201" s="49" t="s">
        <v>225</v>
      </c>
      <c r="E201" s="48">
        <v>1</v>
      </c>
      <c r="F201" s="48">
        <v>1</v>
      </c>
      <c r="G201" s="48">
        <v>1</v>
      </c>
      <c r="H201" s="48">
        <v>1</v>
      </c>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7"/>
    </row>
    <row r="202" spans="2:37" ht="19.5" customHeight="1">
      <c r="B202" s="55">
        <v>2</v>
      </c>
      <c r="C202" s="88" t="s">
        <v>272</v>
      </c>
      <c r="D202" s="88"/>
      <c r="E202" s="54"/>
      <c r="F202" s="54"/>
      <c r="G202" s="54"/>
      <c r="H202" s="54"/>
      <c r="I202" s="54"/>
      <c r="J202" s="54"/>
      <c r="K202" s="54"/>
      <c r="L202" s="54"/>
      <c r="M202" s="54"/>
      <c r="N202" s="54"/>
      <c r="O202" s="54">
        <f t="shared" ref="O202:AK202" si="26">SUM(O203:O212)</f>
        <v>4</v>
      </c>
      <c r="P202" s="54">
        <f t="shared" si="26"/>
        <v>5</v>
      </c>
      <c r="Q202" s="54">
        <f t="shared" si="26"/>
        <v>7</v>
      </c>
      <c r="R202" s="54">
        <f t="shared" si="26"/>
        <v>7</v>
      </c>
      <c r="S202" s="54">
        <f t="shared" si="26"/>
        <v>9</v>
      </c>
      <c r="T202" s="54">
        <f t="shared" si="26"/>
        <v>9</v>
      </c>
      <c r="U202" s="54">
        <f t="shared" si="26"/>
        <v>6</v>
      </c>
      <c r="V202" s="54">
        <f t="shared" si="26"/>
        <v>7</v>
      </c>
      <c r="W202" s="54">
        <f t="shared" si="26"/>
        <v>7</v>
      </c>
      <c r="X202" s="54">
        <f t="shared" si="26"/>
        <v>11</v>
      </c>
      <c r="Y202" s="54">
        <f t="shared" si="26"/>
        <v>11</v>
      </c>
      <c r="Z202" s="54">
        <f t="shared" si="26"/>
        <v>13</v>
      </c>
      <c r="AA202" s="54">
        <f t="shared" si="26"/>
        <v>14</v>
      </c>
      <c r="AB202" s="54">
        <f t="shared" si="26"/>
        <v>11</v>
      </c>
      <c r="AC202" s="54">
        <f t="shared" si="26"/>
        <v>12</v>
      </c>
      <c r="AD202" s="54">
        <f t="shared" si="26"/>
        <v>11</v>
      </c>
      <c r="AE202" s="54">
        <f t="shared" si="26"/>
        <v>9</v>
      </c>
      <c r="AF202" s="54">
        <f t="shared" si="26"/>
        <v>10</v>
      </c>
      <c r="AG202" s="54">
        <f t="shared" si="26"/>
        <v>10</v>
      </c>
      <c r="AH202" s="54">
        <f t="shared" si="26"/>
        <v>7</v>
      </c>
      <c r="AI202" s="54">
        <f t="shared" si="26"/>
        <v>7</v>
      </c>
      <c r="AJ202" s="54">
        <f t="shared" si="26"/>
        <v>6</v>
      </c>
      <c r="AK202" s="53">
        <f t="shared" si="26"/>
        <v>5</v>
      </c>
    </row>
    <row r="203" spans="2:37" ht="13.5" customHeight="1">
      <c r="B203" s="51"/>
      <c r="C203" s="50"/>
      <c r="D203" s="49" t="s">
        <v>175</v>
      </c>
      <c r="E203" s="48"/>
      <c r="F203" s="48"/>
      <c r="G203" s="48"/>
      <c r="H203" s="48"/>
      <c r="I203" s="48"/>
      <c r="J203" s="48"/>
      <c r="K203" s="48"/>
      <c r="L203" s="48"/>
      <c r="M203" s="48"/>
      <c r="N203" s="48"/>
      <c r="O203" s="48">
        <v>4</v>
      </c>
      <c r="P203" s="48">
        <v>5</v>
      </c>
      <c r="Q203" s="48">
        <v>6</v>
      </c>
      <c r="R203" s="48">
        <v>6</v>
      </c>
      <c r="S203" s="48">
        <v>7</v>
      </c>
      <c r="T203" s="48">
        <v>7</v>
      </c>
      <c r="U203" s="48">
        <v>4</v>
      </c>
      <c r="V203" s="48">
        <v>4</v>
      </c>
      <c r="W203" s="48">
        <v>4</v>
      </c>
      <c r="X203" s="48">
        <v>4</v>
      </c>
      <c r="Y203" s="48">
        <v>5</v>
      </c>
      <c r="Z203" s="48">
        <v>5</v>
      </c>
      <c r="AA203" s="48">
        <v>6</v>
      </c>
      <c r="AB203" s="48">
        <v>2</v>
      </c>
      <c r="AC203" s="48"/>
      <c r="AD203" s="48"/>
      <c r="AE203" s="48"/>
      <c r="AF203" s="48"/>
      <c r="AG203" s="48"/>
      <c r="AH203" s="48"/>
      <c r="AI203" s="48"/>
      <c r="AJ203" s="48"/>
      <c r="AK203" s="57"/>
    </row>
    <row r="204" spans="2:37" ht="13.5" customHeight="1">
      <c r="B204" s="46"/>
      <c r="C204" s="45"/>
      <c r="D204" s="44" t="s">
        <v>273</v>
      </c>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v>2</v>
      </c>
      <c r="AD204" s="26">
        <v>2</v>
      </c>
      <c r="AE204" s="26">
        <v>1</v>
      </c>
      <c r="AF204" s="26"/>
      <c r="AG204" s="26"/>
      <c r="AH204" s="26"/>
      <c r="AI204" s="26"/>
      <c r="AJ204" s="26"/>
      <c r="AK204" s="56"/>
    </row>
    <row r="205" spans="2:37" ht="13.5" customHeight="1">
      <c r="B205" s="51"/>
      <c r="C205" s="50"/>
      <c r="D205" s="49" t="s">
        <v>137</v>
      </c>
      <c r="E205" s="48"/>
      <c r="F205" s="48"/>
      <c r="G205" s="48"/>
      <c r="H205" s="48"/>
      <c r="I205" s="48"/>
      <c r="J205" s="48"/>
      <c r="K205" s="48"/>
      <c r="L205" s="48"/>
      <c r="M205" s="48"/>
      <c r="N205" s="48"/>
      <c r="O205" s="48"/>
      <c r="P205" s="48"/>
      <c r="Q205" s="48">
        <v>1</v>
      </c>
      <c r="R205" s="48">
        <v>1</v>
      </c>
      <c r="S205" s="48">
        <v>2</v>
      </c>
      <c r="T205" s="48">
        <v>2</v>
      </c>
      <c r="U205" s="48">
        <v>2</v>
      </c>
      <c r="V205" s="48">
        <v>3</v>
      </c>
      <c r="W205" s="48">
        <v>1</v>
      </c>
      <c r="X205" s="48">
        <v>1</v>
      </c>
      <c r="Y205" s="48"/>
      <c r="Z205" s="48"/>
      <c r="AA205" s="48"/>
      <c r="AB205" s="48">
        <v>2</v>
      </c>
      <c r="AC205" s="48">
        <v>3</v>
      </c>
      <c r="AD205" s="48"/>
      <c r="AE205" s="48"/>
      <c r="AF205" s="48"/>
      <c r="AG205" s="48"/>
      <c r="AH205" s="48">
        <v>7</v>
      </c>
      <c r="AI205" s="48">
        <v>7</v>
      </c>
      <c r="AJ205" s="48">
        <v>6</v>
      </c>
      <c r="AK205" s="57">
        <v>5</v>
      </c>
    </row>
    <row r="206" spans="2:37" ht="13.5" customHeight="1">
      <c r="B206" s="46"/>
      <c r="C206" s="45"/>
      <c r="D206" s="44" t="s">
        <v>138</v>
      </c>
      <c r="E206" s="26"/>
      <c r="F206" s="26"/>
      <c r="G206" s="26"/>
      <c r="H206" s="26"/>
      <c r="I206" s="26"/>
      <c r="J206" s="26"/>
      <c r="K206" s="26"/>
      <c r="L206" s="26"/>
      <c r="M206" s="26"/>
      <c r="N206" s="26"/>
      <c r="O206" s="26"/>
      <c r="P206" s="26"/>
      <c r="Q206" s="26"/>
      <c r="R206" s="26"/>
      <c r="S206" s="26"/>
      <c r="T206" s="26"/>
      <c r="U206" s="26"/>
      <c r="V206" s="26"/>
      <c r="W206" s="26">
        <v>1</v>
      </c>
      <c r="X206" s="26">
        <v>1</v>
      </c>
      <c r="Y206" s="26">
        <v>1</v>
      </c>
      <c r="Z206" s="26">
        <v>1</v>
      </c>
      <c r="AA206" s="26"/>
      <c r="AB206" s="26">
        <v>1</v>
      </c>
      <c r="AC206" s="26"/>
      <c r="AD206" s="26"/>
      <c r="AE206" s="26"/>
      <c r="AF206" s="26"/>
      <c r="AG206" s="26"/>
      <c r="AH206" s="26"/>
      <c r="AI206" s="26"/>
      <c r="AJ206" s="26"/>
      <c r="AK206" s="56"/>
    </row>
    <row r="207" spans="2:37" ht="13.5" customHeight="1">
      <c r="B207" s="51"/>
      <c r="C207" s="50"/>
      <c r="D207" s="49" t="s">
        <v>274</v>
      </c>
      <c r="E207" s="48"/>
      <c r="F207" s="48"/>
      <c r="G207" s="48"/>
      <c r="H207" s="48"/>
      <c r="I207" s="48"/>
      <c r="J207" s="48"/>
      <c r="K207" s="48"/>
      <c r="L207" s="48"/>
      <c r="M207" s="48"/>
      <c r="N207" s="48"/>
      <c r="O207" s="48"/>
      <c r="P207" s="48"/>
      <c r="Q207" s="48"/>
      <c r="R207" s="48"/>
      <c r="S207" s="48"/>
      <c r="T207" s="48"/>
      <c r="U207" s="48"/>
      <c r="V207" s="48"/>
      <c r="W207" s="48">
        <v>1</v>
      </c>
      <c r="X207" s="48">
        <v>5</v>
      </c>
      <c r="Y207" s="48">
        <v>5</v>
      </c>
      <c r="Z207" s="48">
        <v>7</v>
      </c>
      <c r="AA207" s="48">
        <v>8</v>
      </c>
      <c r="AB207" s="48">
        <v>5</v>
      </c>
      <c r="AC207" s="48">
        <v>4</v>
      </c>
      <c r="AD207" s="48">
        <v>5</v>
      </c>
      <c r="AE207" s="48">
        <v>5</v>
      </c>
      <c r="AF207" s="48">
        <v>5</v>
      </c>
      <c r="AG207" s="48">
        <v>4</v>
      </c>
      <c r="AH207" s="48"/>
      <c r="AI207" s="48"/>
      <c r="AJ207" s="48"/>
      <c r="AK207" s="47"/>
    </row>
    <row r="208" spans="2:37" ht="13.5" customHeight="1">
      <c r="B208" s="46"/>
      <c r="C208" s="45"/>
      <c r="D208" s="44" t="s">
        <v>139</v>
      </c>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v>1</v>
      </c>
      <c r="AC208" s="26"/>
      <c r="AD208" s="26">
        <v>1</v>
      </c>
      <c r="AE208" s="26"/>
      <c r="AF208" s="26">
        <v>1</v>
      </c>
      <c r="AG208" s="26">
        <v>1</v>
      </c>
      <c r="AH208" s="26"/>
      <c r="AI208" s="26"/>
      <c r="AJ208" s="26"/>
      <c r="AK208" s="52"/>
    </row>
    <row r="209" spans="2:37" ht="13.5" customHeight="1">
      <c r="B209" s="51"/>
      <c r="C209" s="50"/>
      <c r="D209" s="49" t="s">
        <v>275</v>
      </c>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v>1</v>
      </c>
      <c r="AD209" s="48">
        <v>1</v>
      </c>
      <c r="AE209" s="48">
        <v>1</v>
      </c>
      <c r="AF209" s="48"/>
      <c r="AG209" s="48"/>
      <c r="AH209" s="48"/>
      <c r="AI209" s="48"/>
      <c r="AJ209" s="48"/>
      <c r="AK209" s="47"/>
    </row>
    <row r="210" spans="2:37" ht="13.5" customHeight="1">
      <c r="B210" s="46"/>
      <c r="C210" s="45"/>
      <c r="D210" s="44" t="s">
        <v>144</v>
      </c>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v>1</v>
      </c>
      <c r="AD210" s="26">
        <v>1</v>
      </c>
      <c r="AE210" s="26">
        <v>1</v>
      </c>
      <c r="AF210" s="26">
        <v>1</v>
      </c>
      <c r="AG210" s="26"/>
      <c r="AH210" s="26"/>
      <c r="AI210" s="26"/>
      <c r="AJ210" s="26"/>
      <c r="AK210" s="52"/>
    </row>
    <row r="211" spans="2:37" ht="13.5" customHeight="1">
      <c r="B211" s="51"/>
      <c r="C211" s="50"/>
      <c r="D211" s="49" t="s">
        <v>276</v>
      </c>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v>2</v>
      </c>
      <c r="AG211" s="48">
        <v>4</v>
      </c>
      <c r="AH211" s="48"/>
      <c r="AI211" s="48"/>
      <c r="AJ211" s="48"/>
      <c r="AK211" s="47"/>
    </row>
    <row r="212" spans="2:37" ht="13.5" customHeight="1">
      <c r="B212" s="46"/>
      <c r="C212" s="45"/>
      <c r="D212" s="44" t="s">
        <v>277</v>
      </c>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v>1</v>
      </c>
      <c r="AD212" s="26">
        <v>1</v>
      </c>
      <c r="AE212" s="26">
        <v>1</v>
      </c>
      <c r="AF212" s="26">
        <v>1</v>
      </c>
      <c r="AG212" s="26">
        <v>1</v>
      </c>
      <c r="AH212" s="26"/>
      <c r="AI212" s="26"/>
      <c r="AJ212" s="26"/>
      <c r="AK212" s="52"/>
    </row>
    <row r="213" spans="2:37" ht="19.5" customHeight="1">
      <c r="B213" s="55"/>
      <c r="C213" s="88" t="s">
        <v>278</v>
      </c>
      <c r="D213" s="88"/>
      <c r="E213" s="54"/>
      <c r="F213" s="54"/>
      <c r="G213" s="54"/>
      <c r="H213" s="54"/>
      <c r="I213" s="54"/>
      <c r="J213" s="54"/>
      <c r="K213" s="54"/>
      <c r="L213" s="54"/>
      <c r="M213" s="54"/>
      <c r="N213" s="54"/>
      <c r="O213" s="54"/>
      <c r="P213" s="54"/>
      <c r="Q213" s="54"/>
      <c r="R213" s="54"/>
      <c r="S213" s="54"/>
      <c r="T213" s="54"/>
      <c r="U213" s="54"/>
      <c r="V213" s="54"/>
      <c r="W213" s="54">
        <f>+W214</f>
        <v>14</v>
      </c>
      <c r="X213" s="54">
        <f>+X214</f>
        <v>15</v>
      </c>
      <c r="Y213" s="54"/>
      <c r="Z213" s="54"/>
      <c r="AA213" s="54"/>
      <c r="AB213" s="54"/>
      <c r="AC213" s="54"/>
      <c r="AD213" s="54"/>
      <c r="AE213" s="54"/>
      <c r="AF213" s="54"/>
      <c r="AG213" s="54"/>
      <c r="AH213" s="54"/>
      <c r="AI213" s="54"/>
      <c r="AJ213" s="54"/>
      <c r="AK213" s="53"/>
    </row>
    <row r="214" spans="2:37" ht="13.5" customHeight="1">
      <c r="B214" s="46"/>
      <c r="C214" s="45"/>
      <c r="D214" s="44" t="s">
        <v>279</v>
      </c>
      <c r="E214" s="26"/>
      <c r="F214" s="26"/>
      <c r="G214" s="26"/>
      <c r="H214" s="26"/>
      <c r="I214" s="26"/>
      <c r="J214" s="26"/>
      <c r="K214" s="26"/>
      <c r="L214" s="26"/>
      <c r="M214" s="26"/>
      <c r="N214" s="26"/>
      <c r="O214" s="26"/>
      <c r="P214" s="26"/>
      <c r="Q214" s="26"/>
      <c r="R214" s="26"/>
      <c r="S214" s="26"/>
      <c r="T214" s="26"/>
      <c r="U214" s="26"/>
      <c r="V214" s="26"/>
      <c r="W214" s="26">
        <v>14</v>
      </c>
      <c r="X214" s="26">
        <v>15</v>
      </c>
      <c r="Y214" s="26"/>
      <c r="Z214" s="26"/>
      <c r="AA214" s="26"/>
      <c r="AB214" s="26"/>
      <c r="AC214" s="26"/>
      <c r="AD214" s="26"/>
      <c r="AE214" s="26"/>
      <c r="AF214" s="26"/>
      <c r="AG214" s="26"/>
      <c r="AH214" s="26"/>
      <c r="AI214" s="26"/>
      <c r="AJ214" s="26"/>
      <c r="AK214" s="52"/>
    </row>
    <row r="215" spans="2:37" ht="19.5" customHeight="1">
      <c r="B215" s="55"/>
      <c r="C215" s="88" t="s">
        <v>280</v>
      </c>
      <c r="D215" s="88"/>
      <c r="E215" s="54"/>
      <c r="F215" s="54"/>
      <c r="G215" s="54"/>
      <c r="H215" s="54"/>
      <c r="I215" s="54"/>
      <c r="J215" s="54"/>
      <c r="K215" s="54"/>
      <c r="L215" s="54"/>
      <c r="M215" s="54"/>
      <c r="N215" s="54"/>
      <c r="O215" s="54"/>
      <c r="P215" s="54">
        <f>+P216</f>
        <v>1</v>
      </c>
      <c r="Q215" s="54"/>
      <c r="R215" s="54"/>
      <c r="S215" s="54"/>
      <c r="T215" s="54"/>
      <c r="U215" s="54"/>
      <c r="V215" s="54"/>
      <c r="W215" s="54"/>
      <c r="X215" s="54"/>
      <c r="Y215" s="54"/>
      <c r="Z215" s="54"/>
      <c r="AA215" s="54"/>
      <c r="AB215" s="54"/>
      <c r="AC215" s="54"/>
      <c r="AD215" s="54"/>
      <c r="AE215" s="54"/>
      <c r="AF215" s="54"/>
      <c r="AG215" s="54"/>
      <c r="AH215" s="54"/>
      <c r="AI215" s="54"/>
      <c r="AJ215" s="54"/>
      <c r="AK215" s="53"/>
    </row>
    <row r="216" spans="2:37" ht="13.5" customHeight="1">
      <c r="B216" s="46"/>
      <c r="C216" s="45"/>
      <c r="D216" s="44" t="s">
        <v>281</v>
      </c>
      <c r="E216" s="26"/>
      <c r="F216" s="26"/>
      <c r="G216" s="26"/>
      <c r="H216" s="26"/>
      <c r="I216" s="26"/>
      <c r="J216" s="26"/>
      <c r="K216" s="26"/>
      <c r="L216" s="26"/>
      <c r="M216" s="26"/>
      <c r="N216" s="26"/>
      <c r="O216" s="26"/>
      <c r="P216" s="26">
        <v>1</v>
      </c>
      <c r="Q216" s="26"/>
      <c r="R216" s="26"/>
      <c r="S216" s="26"/>
      <c r="T216" s="26"/>
      <c r="U216" s="26"/>
      <c r="V216" s="26"/>
      <c r="W216" s="26"/>
      <c r="X216" s="26"/>
      <c r="Y216" s="26"/>
      <c r="Z216" s="26"/>
      <c r="AA216" s="26"/>
      <c r="AB216" s="26"/>
      <c r="AC216" s="26"/>
      <c r="AD216" s="26"/>
      <c r="AE216" s="26"/>
      <c r="AF216" s="26"/>
      <c r="AG216" s="26"/>
      <c r="AH216" s="26"/>
      <c r="AI216" s="26"/>
      <c r="AJ216" s="26"/>
      <c r="AK216" s="52"/>
    </row>
    <row r="217" spans="2:37" ht="19.5" customHeight="1">
      <c r="B217" s="55"/>
      <c r="C217" s="88" t="s">
        <v>282</v>
      </c>
      <c r="D217" s="88"/>
      <c r="E217" s="54"/>
      <c r="F217" s="54"/>
      <c r="G217" s="54">
        <f>SUM(G218:G219)</f>
        <v>2</v>
      </c>
      <c r="H217" s="54">
        <f>SUM(H218:H219)</f>
        <v>1</v>
      </c>
      <c r="I217" s="54">
        <f>SUM(I218:I219)</f>
        <v>1</v>
      </c>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3"/>
    </row>
    <row r="218" spans="2:37" ht="13.5" customHeight="1">
      <c r="B218" s="51"/>
      <c r="C218" s="50"/>
      <c r="D218" s="49" t="s">
        <v>172</v>
      </c>
      <c r="E218" s="48"/>
      <c r="F218" s="48"/>
      <c r="G218" s="48">
        <v>1</v>
      </c>
      <c r="H218" s="48">
        <v>1</v>
      </c>
      <c r="I218" s="48">
        <v>1</v>
      </c>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7"/>
    </row>
    <row r="219" spans="2:37" ht="13.5" customHeight="1">
      <c r="B219" s="46"/>
      <c r="C219" s="45"/>
      <c r="D219" s="44" t="s">
        <v>175</v>
      </c>
      <c r="E219" s="26"/>
      <c r="F219" s="26"/>
      <c r="G219" s="26">
        <v>1</v>
      </c>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52"/>
    </row>
    <row r="220" spans="2:37" ht="19.5" customHeight="1">
      <c r="B220" s="55"/>
      <c r="C220" s="88" t="s">
        <v>283</v>
      </c>
      <c r="D220" s="88"/>
      <c r="E220" s="54">
        <f>SUM(E221:E224)</f>
        <v>4</v>
      </c>
      <c r="F220" s="54">
        <f>SUM(F221:F224)</f>
        <v>2</v>
      </c>
      <c r="G220" s="54">
        <f>SUM(G221:G224)</f>
        <v>3</v>
      </c>
      <c r="H220" s="54">
        <f>SUM(H221:H224)</f>
        <v>2</v>
      </c>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3"/>
    </row>
    <row r="221" spans="2:37" ht="13.5" customHeight="1">
      <c r="B221" s="51"/>
      <c r="C221" s="50"/>
      <c r="D221" s="49" t="s">
        <v>284</v>
      </c>
      <c r="E221" s="48">
        <v>1</v>
      </c>
      <c r="F221" s="48">
        <v>1</v>
      </c>
      <c r="G221" s="48">
        <v>1</v>
      </c>
      <c r="H221" s="48">
        <v>1</v>
      </c>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7"/>
    </row>
    <row r="222" spans="2:37" ht="13.5" customHeight="1">
      <c r="B222" s="46"/>
      <c r="C222" s="45"/>
      <c r="D222" s="44" t="s">
        <v>285</v>
      </c>
      <c r="E222" s="26">
        <v>1</v>
      </c>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52"/>
    </row>
    <row r="223" spans="2:37" ht="13.5" customHeight="1">
      <c r="B223" s="51"/>
      <c r="C223" s="50"/>
      <c r="D223" s="49" t="s">
        <v>257</v>
      </c>
      <c r="E223" s="48">
        <v>2</v>
      </c>
      <c r="F223" s="48">
        <v>1</v>
      </c>
      <c r="G223" s="48">
        <v>1</v>
      </c>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7"/>
    </row>
    <row r="224" spans="2:37" ht="13.5" customHeight="1">
      <c r="B224" s="46"/>
      <c r="C224" s="45"/>
      <c r="D224" s="44" t="s">
        <v>222</v>
      </c>
      <c r="E224" s="26"/>
      <c r="F224" s="26"/>
      <c r="G224" s="26">
        <v>1</v>
      </c>
      <c r="H224" s="26">
        <v>1</v>
      </c>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52"/>
    </row>
    <row r="225" spans="2:37" ht="19.5" customHeight="1">
      <c r="B225" s="55"/>
      <c r="C225" s="88" t="s">
        <v>286</v>
      </c>
      <c r="D225" s="88"/>
      <c r="E225" s="54">
        <f>SUM(E226:E227)</f>
        <v>2</v>
      </c>
      <c r="F225" s="54">
        <f>SUM(F226:F227)</f>
        <v>2</v>
      </c>
      <c r="G225" s="54">
        <f>SUM(G226:G227)</f>
        <v>2</v>
      </c>
      <c r="H225" s="54">
        <f>SUM(H226:H227)</f>
        <v>1</v>
      </c>
      <c r="I225" s="54">
        <f>SUM(I226:I227)</f>
        <v>1</v>
      </c>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3"/>
    </row>
    <row r="226" spans="2:37" ht="13.5" customHeight="1">
      <c r="B226" s="51"/>
      <c r="C226" s="50"/>
      <c r="D226" s="49" t="s">
        <v>287</v>
      </c>
      <c r="E226" s="48">
        <v>1</v>
      </c>
      <c r="F226" s="48">
        <v>1</v>
      </c>
      <c r="G226" s="48">
        <v>1</v>
      </c>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7"/>
    </row>
    <row r="227" spans="2:37" ht="13.5" customHeight="1">
      <c r="B227" s="46"/>
      <c r="C227" s="45"/>
      <c r="D227" s="44" t="s">
        <v>257</v>
      </c>
      <c r="E227" s="26">
        <v>1</v>
      </c>
      <c r="F227" s="26">
        <v>1</v>
      </c>
      <c r="G227" s="26">
        <v>1</v>
      </c>
      <c r="H227" s="26">
        <v>1</v>
      </c>
      <c r="I227" s="26">
        <v>1</v>
      </c>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52"/>
    </row>
    <row r="228" spans="2:37" ht="21" customHeight="1">
      <c r="B228" s="61"/>
      <c r="C228" s="91" t="s">
        <v>288</v>
      </c>
      <c r="D228" s="91"/>
      <c r="E228" s="60">
        <f t="shared" ref="E228:AJ228" si="27">+E229+E231+E234+E237+E240+E242+E244+E247+E249+E251+E253+E255+E257+E268+E270+E275+E277+E279+E281+E289</f>
        <v>4</v>
      </c>
      <c r="F228" s="60">
        <f t="shared" si="27"/>
        <v>12</v>
      </c>
      <c r="G228" s="60">
        <f t="shared" si="27"/>
        <v>27</v>
      </c>
      <c r="H228" s="60">
        <f t="shared" si="27"/>
        <v>16</v>
      </c>
      <c r="I228" s="60">
        <f t="shared" si="27"/>
        <v>14</v>
      </c>
      <c r="J228" s="60">
        <f t="shared" si="27"/>
        <v>15</v>
      </c>
      <c r="K228" s="60">
        <f t="shared" si="27"/>
        <v>15</v>
      </c>
      <c r="L228" s="60">
        <f t="shared" si="27"/>
        <v>17</v>
      </c>
      <c r="M228" s="60">
        <f t="shared" si="27"/>
        <v>18</v>
      </c>
      <c r="N228" s="60">
        <f t="shared" si="27"/>
        <v>22</v>
      </c>
      <c r="O228" s="60">
        <f t="shared" si="27"/>
        <v>12</v>
      </c>
      <c r="P228" s="60">
        <f t="shared" si="27"/>
        <v>12</v>
      </c>
      <c r="Q228" s="60">
        <f t="shared" si="27"/>
        <v>17</v>
      </c>
      <c r="R228" s="60">
        <f t="shared" si="27"/>
        <v>4</v>
      </c>
      <c r="S228" s="60">
        <f t="shared" si="27"/>
        <v>5</v>
      </c>
      <c r="T228" s="60">
        <f t="shared" si="27"/>
        <v>5</v>
      </c>
      <c r="U228" s="60">
        <f t="shared" si="27"/>
        <v>9</v>
      </c>
      <c r="V228" s="60">
        <f t="shared" si="27"/>
        <v>14</v>
      </c>
      <c r="W228" s="60">
        <f t="shared" si="27"/>
        <v>8</v>
      </c>
      <c r="X228" s="60">
        <f t="shared" si="27"/>
        <v>8</v>
      </c>
      <c r="Y228" s="60">
        <f t="shared" si="27"/>
        <v>8</v>
      </c>
      <c r="Z228" s="60">
        <f t="shared" si="27"/>
        <v>3</v>
      </c>
      <c r="AA228" s="60">
        <f t="shared" si="27"/>
        <v>3</v>
      </c>
      <c r="AB228" s="60">
        <f t="shared" si="27"/>
        <v>2</v>
      </c>
      <c r="AC228" s="60">
        <f t="shared" si="27"/>
        <v>2</v>
      </c>
      <c r="AD228" s="60">
        <f t="shared" si="27"/>
        <v>2</v>
      </c>
      <c r="AE228" s="60">
        <f t="shared" si="27"/>
        <v>3</v>
      </c>
      <c r="AF228" s="60">
        <f t="shared" si="27"/>
        <v>3</v>
      </c>
      <c r="AG228" s="60">
        <f t="shared" si="27"/>
        <v>1</v>
      </c>
      <c r="AH228" s="60">
        <f t="shared" si="27"/>
        <v>0</v>
      </c>
      <c r="AI228" s="59">
        <f t="shared" si="27"/>
        <v>0</v>
      </c>
      <c r="AJ228" s="59">
        <f t="shared" si="27"/>
        <v>1</v>
      </c>
      <c r="AK228" s="58">
        <f>+AK229+AK231+AK234+AK237+AK240+AK242+AK244+AK247+AK249+AK251+AK253+AK255+AK257+AK268+AK270+AK275+AK277+AK279+AK281+AK289+AK285+AK287</f>
        <v>4</v>
      </c>
    </row>
    <row r="229" spans="2:37" ht="19.5" customHeight="1">
      <c r="B229" s="55"/>
      <c r="C229" s="88" t="s">
        <v>219</v>
      </c>
      <c r="D229" s="88"/>
      <c r="E229" s="54"/>
      <c r="F229" s="54">
        <f>SUM(F230:F230)</f>
        <v>1</v>
      </c>
      <c r="G229" s="54">
        <f>SUM(G230:G230)</f>
        <v>1</v>
      </c>
      <c r="H229" s="54">
        <f>SUM(H230:H230)</f>
        <v>2</v>
      </c>
      <c r="I229" s="54">
        <f>SUM(I230:I230)</f>
        <v>2</v>
      </c>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3"/>
    </row>
    <row r="230" spans="2:37" ht="13.5" customHeight="1">
      <c r="B230" s="46"/>
      <c r="C230" s="45"/>
      <c r="D230" s="44" t="s">
        <v>221</v>
      </c>
      <c r="E230" s="26"/>
      <c r="F230" s="26">
        <v>1</v>
      </c>
      <c r="G230" s="26">
        <v>1</v>
      </c>
      <c r="H230" s="26">
        <v>2</v>
      </c>
      <c r="I230" s="26">
        <v>2</v>
      </c>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52"/>
    </row>
    <row r="231" spans="2:37" ht="19.5" customHeight="1">
      <c r="B231" s="55"/>
      <c r="C231" s="88" t="s">
        <v>226</v>
      </c>
      <c r="D231" s="88"/>
      <c r="E231" s="54">
        <f>SUM(E232:E233)</f>
        <v>4</v>
      </c>
      <c r="F231" s="54">
        <f>SUM(F232:F233)</f>
        <v>8</v>
      </c>
      <c r="G231" s="54">
        <f>SUM(G232:G233)</f>
        <v>13</v>
      </c>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3"/>
    </row>
    <row r="232" spans="2:37" ht="13.5" customHeight="1">
      <c r="B232" s="51"/>
      <c r="C232" s="50"/>
      <c r="D232" s="49" t="s">
        <v>172</v>
      </c>
      <c r="E232" s="48">
        <v>2</v>
      </c>
      <c r="F232" s="48">
        <v>3</v>
      </c>
      <c r="G232" s="48">
        <v>2</v>
      </c>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7"/>
    </row>
    <row r="233" spans="2:37" ht="13.5" customHeight="1">
      <c r="B233" s="46"/>
      <c r="C233" s="45"/>
      <c r="D233" s="44" t="s">
        <v>173</v>
      </c>
      <c r="E233" s="26">
        <v>2</v>
      </c>
      <c r="F233" s="26">
        <v>5</v>
      </c>
      <c r="G233" s="26">
        <v>11</v>
      </c>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52"/>
    </row>
    <row r="234" spans="2:37" ht="19.5" customHeight="1">
      <c r="B234" s="55"/>
      <c r="C234" s="88" t="s">
        <v>289</v>
      </c>
      <c r="D234" s="88"/>
      <c r="E234" s="54"/>
      <c r="F234" s="54"/>
      <c r="G234" s="54"/>
      <c r="H234" s="54"/>
      <c r="I234" s="54"/>
      <c r="J234" s="54"/>
      <c r="K234" s="54"/>
      <c r="L234" s="54"/>
      <c r="M234" s="54"/>
      <c r="N234" s="54"/>
      <c r="O234" s="54"/>
      <c r="P234" s="54"/>
      <c r="Q234" s="54">
        <f t="shared" ref="Q234:AG234" si="28">SUM(Q235:Q236)</f>
        <v>2</v>
      </c>
      <c r="R234" s="54">
        <f t="shared" si="28"/>
        <v>2</v>
      </c>
      <c r="S234" s="54">
        <f t="shared" si="28"/>
        <v>2</v>
      </c>
      <c r="T234" s="54">
        <f t="shared" si="28"/>
        <v>2</v>
      </c>
      <c r="U234" s="54">
        <f t="shared" si="28"/>
        <v>1</v>
      </c>
      <c r="V234" s="54">
        <f t="shared" si="28"/>
        <v>4</v>
      </c>
      <c r="W234" s="54">
        <f t="shared" si="28"/>
        <v>5</v>
      </c>
      <c r="X234" s="54">
        <f t="shared" si="28"/>
        <v>5</v>
      </c>
      <c r="Y234" s="54">
        <f t="shared" si="28"/>
        <v>5</v>
      </c>
      <c r="Z234" s="54">
        <f t="shared" si="28"/>
        <v>3</v>
      </c>
      <c r="AA234" s="54">
        <f t="shared" si="28"/>
        <v>3</v>
      </c>
      <c r="AB234" s="54">
        <f t="shared" si="28"/>
        <v>2</v>
      </c>
      <c r="AC234" s="54">
        <f t="shared" si="28"/>
        <v>2</v>
      </c>
      <c r="AD234" s="54">
        <f t="shared" si="28"/>
        <v>2</v>
      </c>
      <c r="AE234" s="54">
        <f t="shared" si="28"/>
        <v>3</v>
      </c>
      <c r="AF234" s="54">
        <f t="shared" si="28"/>
        <v>3</v>
      </c>
      <c r="AG234" s="54">
        <f t="shared" si="28"/>
        <v>1</v>
      </c>
      <c r="AH234" s="54"/>
      <c r="AI234" s="54"/>
      <c r="AJ234" s="54"/>
      <c r="AK234" s="53"/>
    </row>
    <row r="235" spans="2:37" ht="13.5" customHeight="1">
      <c r="B235" s="51"/>
      <c r="C235" s="50"/>
      <c r="D235" s="49" t="s">
        <v>290</v>
      </c>
      <c r="E235" s="48"/>
      <c r="F235" s="48"/>
      <c r="G235" s="48"/>
      <c r="H235" s="48"/>
      <c r="I235" s="48"/>
      <c r="J235" s="48"/>
      <c r="K235" s="48"/>
      <c r="L235" s="48"/>
      <c r="M235" s="48"/>
      <c r="N235" s="48"/>
      <c r="O235" s="48"/>
      <c r="P235" s="48"/>
      <c r="Q235" s="48">
        <v>1</v>
      </c>
      <c r="R235" s="48">
        <v>1</v>
      </c>
      <c r="S235" s="48">
        <v>1</v>
      </c>
      <c r="T235" s="48">
        <v>1</v>
      </c>
      <c r="U235" s="48">
        <v>1</v>
      </c>
      <c r="V235" s="48">
        <v>4</v>
      </c>
      <c r="W235" s="48">
        <v>5</v>
      </c>
      <c r="X235" s="48">
        <v>5</v>
      </c>
      <c r="Y235" s="48">
        <v>5</v>
      </c>
      <c r="Z235" s="48">
        <v>3</v>
      </c>
      <c r="AA235" s="48">
        <v>3</v>
      </c>
      <c r="AB235" s="48">
        <v>2</v>
      </c>
      <c r="AC235" s="48">
        <v>2</v>
      </c>
      <c r="AD235" s="48">
        <v>2</v>
      </c>
      <c r="AE235" s="48">
        <v>3</v>
      </c>
      <c r="AF235" s="48">
        <v>3</v>
      </c>
      <c r="AG235" s="48">
        <v>1</v>
      </c>
      <c r="AH235" s="48"/>
      <c r="AI235" s="48"/>
      <c r="AJ235" s="48"/>
      <c r="AK235" s="47"/>
    </row>
    <row r="236" spans="2:37" ht="13.5" customHeight="1">
      <c r="B236" s="46"/>
      <c r="C236" s="45"/>
      <c r="D236" s="44" t="s">
        <v>256</v>
      </c>
      <c r="E236" s="26"/>
      <c r="F236" s="26"/>
      <c r="G236" s="26"/>
      <c r="H236" s="26"/>
      <c r="I236" s="26"/>
      <c r="J236" s="26"/>
      <c r="K236" s="26"/>
      <c r="L236" s="26"/>
      <c r="M236" s="26"/>
      <c r="N236" s="26"/>
      <c r="O236" s="26"/>
      <c r="P236" s="26"/>
      <c r="Q236" s="26">
        <v>1</v>
      </c>
      <c r="R236" s="26">
        <v>1</v>
      </c>
      <c r="S236" s="26">
        <v>1</v>
      </c>
      <c r="T236" s="26">
        <v>1</v>
      </c>
      <c r="U236" s="26"/>
      <c r="V236" s="26"/>
      <c r="W236" s="26"/>
      <c r="X236" s="26"/>
      <c r="Y236" s="26"/>
      <c r="Z236" s="26"/>
      <c r="AA236" s="26"/>
      <c r="AB236" s="26"/>
      <c r="AC236" s="26"/>
      <c r="AD236" s="26"/>
      <c r="AE236" s="26"/>
      <c r="AF236" s="26"/>
      <c r="AG236" s="26"/>
      <c r="AH236" s="26"/>
      <c r="AI236" s="26"/>
      <c r="AJ236" s="26"/>
      <c r="AK236" s="52"/>
    </row>
    <row r="237" spans="2:37" ht="19.5" customHeight="1">
      <c r="B237" s="55"/>
      <c r="C237" s="88" t="s">
        <v>291</v>
      </c>
      <c r="D237" s="88"/>
      <c r="E237" s="54"/>
      <c r="F237" s="54"/>
      <c r="G237" s="54"/>
      <c r="H237" s="54"/>
      <c r="I237" s="54"/>
      <c r="J237" s="54"/>
      <c r="K237" s="54"/>
      <c r="L237" s="54"/>
      <c r="M237" s="54"/>
      <c r="N237" s="54"/>
      <c r="O237" s="54"/>
      <c r="P237" s="54"/>
      <c r="Q237" s="54"/>
      <c r="R237" s="54"/>
      <c r="S237" s="54"/>
      <c r="T237" s="54"/>
      <c r="U237" s="54"/>
      <c r="V237" s="54">
        <f>SUM(V238:V239)</f>
        <v>3</v>
      </c>
      <c r="W237" s="54">
        <f>SUM(W238:W239)</f>
        <v>3</v>
      </c>
      <c r="X237" s="54">
        <f>SUM(X238:X239)</f>
        <v>3</v>
      </c>
      <c r="Y237" s="54">
        <f>SUM(Y238:Y239)</f>
        <v>3</v>
      </c>
      <c r="Z237" s="54"/>
      <c r="AA237" s="54"/>
      <c r="AB237" s="54"/>
      <c r="AC237" s="54"/>
      <c r="AD237" s="54"/>
      <c r="AE237" s="54"/>
      <c r="AF237" s="54"/>
      <c r="AG237" s="54"/>
      <c r="AH237" s="54"/>
      <c r="AI237" s="54"/>
      <c r="AJ237" s="54"/>
      <c r="AK237" s="53"/>
    </row>
    <row r="238" spans="2:37" ht="13.5" customHeight="1">
      <c r="B238" s="51"/>
      <c r="C238" s="50"/>
      <c r="D238" s="49" t="s">
        <v>292</v>
      </c>
      <c r="E238" s="48"/>
      <c r="F238" s="48"/>
      <c r="G238" s="48"/>
      <c r="H238" s="48"/>
      <c r="I238" s="48"/>
      <c r="J238" s="48"/>
      <c r="K238" s="48"/>
      <c r="L238" s="48"/>
      <c r="M238" s="48"/>
      <c r="N238" s="48"/>
      <c r="O238" s="48"/>
      <c r="P238" s="48"/>
      <c r="Q238" s="48"/>
      <c r="R238" s="48"/>
      <c r="S238" s="48"/>
      <c r="T238" s="48"/>
      <c r="U238" s="48"/>
      <c r="V238" s="48">
        <v>2</v>
      </c>
      <c r="W238" s="48">
        <v>2</v>
      </c>
      <c r="X238" s="48">
        <v>3</v>
      </c>
      <c r="Y238" s="48">
        <v>3</v>
      </c>
      <c r="Z238" s="48"/>
      <c r="AA238" s="48"/>
      <c r="AB238" s="48"/>
      <c r="AC238" s="48"/>
      <c r="AD238" s="48"/>
      <c r="AE238" s="48"/>
      <c r="AF238" s="48"/>
      <c r="AG238" s="48"/>
      <c r="AH238" s="48"/>
      <c r="AI238" s="48"/>
      <c r="AJ238" s="48"/>
      <c r="AK238" s="47"/>
    </row>
    <row r="239" spans="2:37" ht="13.5" customHeight="1">
      <c r="B239" s="46"/>
      <c r="C239" s="45"/>
      <c r="D239" s="44" t="s">
        <v>293</v>
      </c>
      <c r="E239" s="26"/>
      <c r="F239" s="26"/>
      <c r="G239" s="26"/>
      <c r="H239" s="26"/>
      <c r="I239" s="26"/>
      <c r="J239" s="26"/>
      <c r="K239" s="26"/>
      <c r="L239" s="26"/>
      <c r="M239" s="26"/>
      <c r="N239" s="26"/>
      <c r="O239" s="26"/>
      <c r="P239" s="26"/>
      <c r="Q239" s="26"/>
      <c r="R239" s="26"/>
      <c r="S239" s="26"/>
      <c r="T239" s="26"/>
      <c r="U239" s="26"/>
      <c r="V239" s="26">
        <v>1</v>
      </c>
      <c r="W239" s="26">
        <v>1</v>
      </c>
      <c r="X239" s="26"/>
      <c r="Y239" s="26"/>
      <c r="Z239" s="26"/>
      <c r="AA239" s="26"/>
      <c r="AB239" s="26"/>
      <c r="AC239" s="26"/>
      <c r="AD239" s="26"/>
      <c r="AE239" s="26"/>
      <c r="AF239" s="26"/>
      <c r="AG239" s="26"/>
      <c r="AH239" s="26"/>
      <c r="AI239" s="26"/>
      <c r="AJ239" s="26"/>
      <c r="AK239" s="52"/>
    </row>
    <row r="240" spans="2:37" ht="19.5" customHeight="1">
      <c r="B240" s="55"/>
      <c r="C240" s="88" t="s">
        <v>294</v>
      </c>
      <c r="D240" s="88"/>
      <c r="E240" s="54"/>
      <c r="F240" s="54"/>
      <c r="G240" s="54">
        <f>+G241</f>
        <v>1</v>
      </c>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3"/>
    </row>
    <row r="241" spans="2:37" ht="13.5" customHeight="1">
      <c r="B241" s="46"/>
      <c r="C241" s="45"/>
      <c r="D241" s="44" t="s">
        <v>173</v>
      </c>
      <c r="E241" s="26"/>
      <c r="F241" s="26"/>
      <c r="G241" s="26">
        <v>1</v>
      </c>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52"/>
    </row>
    <row r="242" spans="2:37" ht="19.5" customHeight="1">
      <c r="B242" s="55"/>
      <c r="C242" s="88" t="s">
        <v>295</v>
      </c>
      <c r="D242" s="88"/>
      <c r="E242" s="54"/>
      <c r="F242" s="54"/>
      <c r="G242" s="54"/>
      <c r="H242" s="54"/>
      <c r="I242" s="54"/>
      <c r="J242" s="54"/>
      <c r="K242" s="54"/>
      <c r="L242" s="54"/>
      <c r="M242" s="54"/>
      <c r="N242" s="54"/>
      <c r="O242" s="54"/>
      <c r="P242" s="54"/>
      <c r="Q242" s="54"/>
      <c r="R242" s="54"/>
      <c r="S242" s="54"/>
      <c r="T242" s="54"/>
      <c r="U242" s="54">
        <f>SUM(U243)</f>
        <v>2</v>
      </c>
      <c r="V242" s="54">
        <f>SUM(V243)</f>
        <v>4</v>
      </c>
      <c r="W242" s="54"/>
      <c r="X242" s="54"/>
      <c r="Y242" s="54"/>
      <c r="Z242" s="54"/>
      <c r="AA242" s="54"/>
      <c r="AB242" s="54"/>
      <c r="AC242" s="54"/>
      <c r="AD242" s="54"/>
      <c r="AE242" s="54"/>
      <c r="AF242" s="54"/>
      <c r="AG242" s="54"/>
      <c r="AH242" s="54"/>
      <c r="AI242" s="54"/>
      <c r="AJ242" s="54"/>
      <c r="AK242" s="53"/>
    </row>
    <row r="243" spans="2:37" ht="13.5" customHeight="1">
      <c r="B243" s="46"/>
      <c r="C243" s="45"/>
      <c r="D243" s="44" t="s">
        <v>296</v>
      </c>
      <c r="E243" s="26"/>
      <c r="F243" s="26"/>
      <c r="G243" s="26"/>
      <c r="H243" s="26"/>
      <c r="I243" s="26"/>
      <c r="J243" s="26"/>
      <c r="K243" s="26"/>
      <c r="L243" s="26"/>
      <c r="M243" s="26"/>
      <c r="N243" s="26"/>
      <c r="O243" s="26"/>
      <c r="P243" s="26"/>
      <c r="Q243" s="26"/>
      <c r="R243" s="26"/>
      <c r="S243" s="26"/>
      <c r="T243" s="26"/>
      <c r="U243" s="26">
        <v>2</v>
      </c>
      <c r="V243" s="26">
        <v>4</v>
      </c>
      <c r="W243" s="26"/>
      <c r="X243" s="26"/>
      <c r="Y243" s="26"/>
      <c r="Z243" s="26"/>
      <c r="AA243" s="26"/>
      <c r="AB243" s="26"/>
      <c r="AC243" s="26"/>
      <c r="AD243" s="26"/>
      <c r="AE243" s="26"/>
      <c r="AF243" s="26"/>
      <c r="AG243" s="26"/>
      <c r="AH243" s="26"/>
      <c r="AI243" s="26"/>
      <c r="AJ243" s="26"/>
      <c r="AK243" s="52"/>
    </row>
    <row r="244" spans="2:37" ht="19.5" customHeight="1">
      <c r="B244" s="55"/>
      <c r="C244" s="88" t="s">
        <v>297</v>
      </c>
      <c r="D244" s="88"/>
      <c r="E244" s="54"/>
      <c r="F244" s="54"/>
      <c r="G244" s="54"/>
      <c r="H244" s="54"/>
      <c r="I244" s="54"/>
      <c r="J244" s="54"/>
      <c r="K244" s="54"/>
      <c r="L244" s="54">
        <f>SUM(L245:L246)</f>
        <v>3</v>
      </c>
      <c r="M244" s="54"/>
      <c r="N244" s="54"/>
      <c r="O244" s="54"/>
      <c r="P244" s="54"/>
      <c r="Q244" s="54"/>
      <c r="R244" s="54">
        <f>SUM(R245:R246)</f>
        <v>1</v>
      </c>
      <c r="S244" s="54"/>
      <c r="T244" s="54"/>
      <c r="U244" s="54"/>
      <c r="V244" s="54"/>
      <c r="W244" s="54"/>
      <c r="X244" s="54"/>
      <c r="Y244" s="54"/>
      <c r="Z244" s="54"/>
      <c r="AA244" s="54"/>
      <c r="AB244" s="54"/>
      <c r="AC244" s="54"/>
      <c r="AD244" s="54"/>
      <c r="AE244" s="54"/>
      <c r="AF244" s="54"/>
      <c r="AG244" s="54"/>
      <c r="AH244" s="54"/>
      <c r="AI244" s="54"/>
      <c r="AJ244" s="54"/>
      <c r="AK244" s="53"/>
    </row>
    <row r="245" spans="2:37" ht="13.5" customHeight="1">
      <c r="B245" s="51"/>
      <c r="C245" s="50"/>
      <c r="D245" s="49" t="s">
        <v>221</v>
      </c>
      <c r="E245" s="48"/>
      <c r="F245" s="48"/>
      <c r="G245" s="48"/>
      <c r="H245" s="48"/>
      <c r="I245" s="48"/>
      <c r="J245" s="48"/>
      <c r="K245" s="48"/>
      <c r="L245" s="48">
        <v>1</v>
      </c>
      <c r="M245" s="48"/>
      <c r="N245" s="48"/>
      <c r="O245" s="48"/>
      <c r="P245" s="48"/>
      <c r="Q245" s="48"/>
      <c r="R245" s="48">
        <v>1</v>
      </c>
      <c r="S245" s="48"/>
      <c r="T245" s="48"/>
      <c r="U245" s="48"/>
      <c r="V245" s="48"/>
      <c r="W245" s="48"/>
      <c r="X245" s="48"/>
      <c r="Y245" s="48"/>
      <c r="Z245" s="48"/>
      <c r="AA245" s="48"/>
      <c r="AB245" s="48"/>
      <c r="AC245" s="48"/>
      <c r="AD245" s="48"/>
      <c r="AE245" s="48"/>
      <c r="AF245" s="48"/>
      <c r="AG245" s="48"/>
      <c r="AH245" s="48"/>
      <c r="AI245" s="48"/>
      <c r="AJ245" s="48"/>
      <c r="AK245" s="47"/>
    </row>
    <row r="246" spans="2:37" ht="13.5" customHeight="1">
      <c r="B246" s="46"/>
      <c r="C246" s="45"/>
      <c r="D246" s="44" t="s">
        <v>238</v>
      </c>
      <c r="E246" s="26"/>
      <c r="F246" s="26"/>
      <c r="G246" s="26"/>
      <c r="H246" s="26"/>
      <c r="I246" s="26"/>
      <c r="J246" s="26"/>
      <c r="K246" s="26"/>
      <c r="L246" s="26">
        <v>2</v>
      </c>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52"/>
    </row>
    <row r="247" spans="2:37" ht="19.5" customHeight="1">
      <c r="B247" s="55"/>
      <c r="C247" s="88" t="s">
        <v>298</v>
      </c>
      <c r="D247" s="88"/>
      <c r="E247" s="54"/>
      <c r="F247" s="54"/>
      <c r="G247" s="54">
        <f>SUM(G248)</f>
        <v>2</v>
      </c>
      <c r="H247" s="54">
        <f>SUM(H248)</f>
        <v>1</v>
      </c>
      <c r="I247" s="54">
        <f>SUM(I248)</f>
        <v>1</v>
      </c>
      <c r="J247" s="54">
        <f>SUM(J248)</f>
        <v>1</v>
      </c>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3"/>
    </row>
    <row r="248" spans="2:37" ht="13.5" customHeight="1">
      <c r="B248" s="46"/>
      <c r="C248" s="45"/>
      <c r="D248" s="44" t="s">
        <v>129</v>
      </c>
      <c r="E248" s="26"/>
      <c r="F248" s="26"/>
      <c r="G248" s="26">
        <v>2</v>
      </c>
      <c r="H248" s="26">
        <v>1</v>
      </c>
      <c r="I248" s="26">
        <v>1</v>
      </c>
      <c r="J248" s="26">
        <v>1</v>
      </c>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52"/>
    </row>
    <row r="249" spans="2:37" ht="19.5" customHeight="1">
      <c r="B249" s="55">
        <v>1</v>
      </c>
      <c r="C249" s="88" t="s">
        <v>299</v>
      </c>
      <c r="D249" s="88"/>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f>SUM(AJ250)</f>
        <v>1</v>
      </c>
      <c r="AK249" s="53">
        <f>SUM(AK250)</f>
        <v>2</v>
      </c>
    </row>
    <row r="250" spans="2:37" ht="13.5" customHeight="1">
      <c r="B250" s="46"/>
      <c r="C250" s="45"/>
      <c r="D250" s="44" t="s">
        <v>230</v>
      </c>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v>1</v>
      </c>
      <c r="AK250" s="56">
        <v>2</v>
      </c>
    </row>
    <row r="251" spans="2:37" ht="19.5" customHeight="1">
      <c r="B251" s="55"/>
      <c r="C251" s="88" t="s">
        <v>272</v>
      </c>
      <c r="D251" s="88"/>
      <c r="E251" s="54"/>
      <c r="F251" s="54"/>
      <c r="G251" s="54"/>
      <c r="H251" s="54">
        <f t="shared" ref="H251:N251" si="29">SUM(H252)</f>
        <v>2</v>
      </c>
      <c r="I251" s="54">
        <f t="shared" si="29"/>
        <v>3</v>
      </c>
      <c r="J251" s="54">
        <f t="shared" si="29"/>
        <v>4</v>
      </c>
      <c r="K251" s="54">
        <f t="shared" si="29"/>
        <v>3</v>
      </c>
      <c r="L251" s="54">
        <f t="shared" si="29"/>
        <v>2</v>
      </c>
      <c r="M251" s="54">
        <f t="shared" si="29"/>
        <v>5</v>
      </c>
      <c r="N251" s="54">
        <f t="shared" si="29"/>
        <v>5</v>
      </c>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3"/>
    </row>
    <row r="252" spans="2:37" ht="13.5" customHeight="1">
      <c r="B252" s="46"/>
      <c r="C252" s="45"/>
      <c r="D252" s="44" t="s">
        <v>175</v>
      </c>
      <c r="E252" s="26"/>
      <c r="F252" s="26"/>
      <c r="G252" s="26"/>
      <c r="H252" s="26">
        <v>2</v>
      </c>
      <c r="I252" s="26">
        <v>3</v>
      </c>
      <c r="J252" s="26">
        <v>4</v>
      </c>
      <c r="K252" s="26">
        <v>3</v>
      </c>
      <c r="L252" s="26">
        <v>2</v>
      </c>
      <c r="M252" s="26">
        <v>5</v>
      </c>
      <c r="N252" s="26">
        <v>5</v>
      </c>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52"/>
    </row>
    <row r="253" spans="2:37" ht="19.5" customHeight="1">
      <c r="B253" s="55"/>
      <c r="C253" s="88" t="s">
        <v>300</v>
      </c>
      <c r="D253" s="88"/>
      <c r="E253" s="54"/>
      <c r="F253" s="54"/>
      <c r="G253" s="54"/>
      <c r="H253" s="54">
        <f>SUM(H254)</f>
        <v>1</v>
      </c>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3"/>
    </row>
    <row r="254" spans="2:37" ht="13.5" customHeight="1">
      <c r="B254" s="46"/>
      <c r="C254" s="45"/>
      <c r="D254" s="44" t="s">
        <v>175</v>
      </c>
      <c r="E254" s="26"/>
      <c r="F254" s="26"/>
      <c r="G254" s="26"/>
      <c r="H254" s="26">
        <v>1</v>
      </c>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52"/>
    </row>
    <row r="255" spans="2:37" ht="19.5" customHeight="1">
      <c r="B255" s="55"/>
      <c r="C255" s="88" t="s">
        <v>301</v>
      </c>
      <c r="D255" s="88"/>
      <c r="E255" s="54"/>
      <c r="F255" s="54"/>
      <c r="G255" s="54">
        <f>+G256</f>
        <v>1</v>
      </c>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3"/>
    </row>
    <row r="256" spans="2:37" ht="13.5" customHeight="1">
      <c r="B256" s="46"/>
      <c r="C256" s="45"/>
      <c r="D256" s="44" t="s">
        <v>302</v>
      </c>
      <c r="E256" s="26"/>
      <c r="F256" s="26"/>
      <c r="G256" s="26">
        <v>1</v>
      </c>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52"/>
    </row>
    <row r="257" spans="2:37" ht="19.5" customHeight="1">
      <c r="B257" s="55"/>
      <c r="C257" s="88" t="s">
        <v>303</v>
      </c>
      <c r="D257" s="88"/>
      <c r="E257" s="54"/>
      <c r="F257" s="54"/>
      <c r="G257" s="54">
        <f t="shared" ref="G257:Q257" si="30">SUM(G258:G267)</f>
        <v>4</v>
      </c>
      <c r="H257" s="54">
        <f t="shared" si="30"/>
        <v>6</v>
      </c>
      <c r="I257" s="54">
        <f t="shared" si="30"/>
        <v>8</v>
      </c>
      <c r="J257" s="54">
        <f t="shared" si="30"/>
        <v>10</v>
      </c>
      <c r="K257" s="54">
        <f t="shared" si="30"/>
        <v>12</v>
      </c>
      <c r="L257" s="54">
        <f t="shared" si="30"/>
        <v>12</v>
      </c>
      <c r="M257" s="54">
        <f t="shared" si="30"/>
        <v>13</v>
      </c>
      <c r="N257" s="54">
        <f t="shared" si="30"/>
        <v>17</v>
      </c>
      <c r="O257" s="54">
        <f t="shared" si="30"/>
        <v>12</v>
      </c>
      <c r="P257" s="54">
        <f t="shared" si="30"/>
        <v>12</v>
      </c>
      <c r="Q257" s="54">
        <f t="shared" si="30"/>
        <v>14</v>
      </c>
      <c r="R257" s="54"/>
      <c r="S257" s="54"/>
      <c r="T257" s="54"/>
      <c r="U257" s="54"/>
      <c r="V257" s="54"/>
      <c r="W257" s="54"/>
      <c r="X257" s="54"/>
      <c r="Y257" s="54"/>
      <c r="Z257" s="54"/>
      <c r="AA257" s="54"/>
      <c r="AB257" s="54"/>
      <c r="AC257" s="54"/>
      <c r="AD257" s="54"/>
      <c r="AE257" s="54"/>
      <c r="AF257" s="54"/>
      <c r="AG257" s="54"/>
      <c r="AH257" s="54"/>
      <c r="AI257" s="54"/>
      <c r="AJ257" s="54"/>
      <c r="AK257" s="53"/>
    </row>
    <row r="258" spans="2:37" ht="13.5" customHeight="1">
      <c r="B258" s="51"/>
      <c r="C258" s="50"/>
      <c r="D258" s="49" t="s">
        <v>173</v>
      </c>
      <c r="E258" s="48"/>
      <c r="F258" s="48"/>
      <c r="G258" s="48"/>
      <c r="H258" s="48">
        <v>1</v>
      </c>
      <c r="I258" s="48">
        <v>3</v>
      </c>
      <c r="J258" s="48">
        <v>3</v>
      </c>
      <c r="K258" s="48">
        <v>4</v>
      </c>
      <c r="L258" s="48">
        <v>7</v>
      </c>
      <c r="M258" s="48">
        <v>12</v>
      </c>
      <c r="N258" s="48">
        <v>16</v>
      </c>
      <c r="O258" s="48">
        <v>11</v>
      </c>
      <c r="P258" s="48">
        <v>7</v>
      </c>
      <c r="Q258" s="48">
        <v>7</v>
      </c>
      <c r="R258" s="48"/>
      <c r="S258" s="48"/>
      <c r="T258" s="48"/>
      <c r="U258" s="48"/>
      <c r="V258" s="48"/>
      <c r="W258" s="48"/>
      <c r="X258" s="48"/>
      <c r="Y258" s="48"/>
      <c r="Z258" s="48"/>
      <c r="AA258" s="48"/>
      <c r="AB258" s="48"/>
      <c r="AC258" s="48"/>
      <c r="AD258" s="48"/>
      <c r="AE258" s="48"/>
      <c r="AF258" s="48"/>
      <c r="AG258" s="48"/>
      <c r="AH258" s="48"/>
      <c r="AI258" s="48"/>
      <c r="AJ258" s="48"/>
      <c r="AK258" s="47"/>
    </row>
    <row r="259" spans="2:37" ht="13.5" customHeight="1">
      <c r="B259" s="46"/>
      <c r="C259" s="45"/>
      <c r="D259" s="44" t="s">
        <v>304</v>
      </c>
      <c r="E259" s="26"/>
      <c r="F259" s="26"/>
      <c r="G259" s="26">
        <v>1</v>
      </c>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52"/>
    </row>
    <row r="260" spans="2:37" ht="13.5" customHeight="1">
      <c r="B260" s="51"/>
      <c r="C260" s="50"/>
      <c r="D260" s="49" t="s">
        <v>305</v>
      </c>
      <c r="E260" s="48"/>
      <c r="F260" s="48"/>
      <c r="G260" s="48">
        <v>1</v>
      </c>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7"/>
    </row>
    <row r="261" spans="2:37" ht="13.5" customHeight="1">
      <c r="B261" s="46"/>
      <c r="C261" s="45"/>
      <c r="D261" s="44" t="s">
        <v>306</v>
      </c>
      <c r="E261" s="26"/>
      <c r="F261" s="26"/>
      <c r="G261" s="26">
        <v>1</v>
      </c>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52"/>
    </row>
    <row r="262" spans="2:37" ht="13.5" customHeight="1">
      <c r="B262" s="51"/>
      <c r="C262" s="50"/>
      <c r="D262" s="49" t="s">
        <v>307</v>
      </c>
      <c r="E262" s="48"/>
      <c r="F262" s="48"/>
      <c r="G262" s="48">
        <v>1</v>
      </c>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7"/>
    </row>
    <row r="263" spans="2:37" ht="13.5" customHeight="1">
      <c r="B263" s="46"/>
      <c r="C263" s="45"/>
      <c r="D263" s="44" t="s">
        <v>308</v>
      </c>
      <c r="E263" s="26"/>
      <c r="F263" s="26"/>
      <c r="G263" s="26"/>
      <c r="H263" s="26"/>
      <c r="I263" s="26"/>
      <c r="J263" s="26"/>
      <c r="K263" s="26"/>
      <c r="L263" s="26"/>
      <c r="M263" s="26"/>
      <c r="N263" s="26">
        <v>1</v>
      </c>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52"/>
    </row>
    <row r="264" spans="2:37" ht="13.5" customHeight="1">
      <c r="B264" s="51"/>
      <c r="C264" s="50"/>
      <c r="D264" s="49" t="s">
        <v>206</v>
      </c>
      <c r="E264" s="48"/>
      <c r="F264" s="48"/>
      <c r="G264" s="48"/>
      <c r="H264" s="48">
        <v>3</v>
      </c>
      <c r="I264" s="48">
        <v>3</v>
      </c>
      <c r="J264" s="48"/>
      <c r="K264" s="48">
        <v>2</v>
      </c>
      <c r="L264" s="48">
        <v>4</v>
      </c>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7"/>
    </row>
    <row r="265" spans="2:37" ht="13.5" customHeight="1">
      <c r="B265" s="46"/>
      <c r="C265" s="45"/>
      <c r="D265" s="44" t="s">
        <v>207</v>
      </c>
      <c r="E265" s="26"/>
      <c r="F265" s="26"/>
      <c r="G265" s="26"/>
      <c r="H265" s="26"/>
      <c r="I265" s="26"/>
      <c r="J265" s="26">
        <v>2</v>
      </c>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52"/>
    </row>
    <row r="266" spans="2:37" ht="13.5" customHeight="1">
      <c r="B266" s="51"/>
      <c r="C266" s="50"/>
      <c r="D266" s="49" t="s">
        <v>166</v>
      </c>
      <c r="E266" s="48"/>
      <c r="F266" s="48"/>
      <c r="G266" s="48"/>
      <c r="H266" s="48"/>
      <c r="I266" s="48"/>
      <c r="J266" s="48"/>
      <c r="K266" s="48"/>
      <c r="L266" s="48"/>
      <c r="M266" s="48"/>
      <c r="N266" s="48"/>
      <c r="O266" s="48"/>
      <c r="P266" s="48">
        <v>2</v>
      </c>
      <c r="Q266" s="48">
        <v>3</v>
      </c>
      <c r="R266" s="48"/>
      <c r="S266" s="48"/>
      <c r="T266" s="48"/>
      <c r="U266" s="48"/>
      <c r="V266" s="48"/>
      <c r="W266" s="48"/>
      <c r="X266" s="48"/>
      <c r="Y266" s="48"/>
      <c r="Z266" s="48"/>
      <c r="AA266" s="48"/>
      <c r="AB266" s="48"/>
      <c r="AC266" s="48"/>
      <c r="AD266" s="48"/>
      <c r="AE266" s="48"/>
      <c r="AF266" s="48"/>
      <c r="AG266" s="48"/>
      <c r="AH266" s="48"/>
      <c r="AI266" s="48"/>
      <c r="AJ266" s="48"/>
      <c r="AK266" s="47"/>
    </row>
    <row r="267" spans="2:37" ht="13.5" customHeight="1">
      <c r="B267" s="46"/>
      <c r="C267" s="45"/>
      <c r="D267" s="44" t="s">
        <v>167</v>
      </c>
      <c r="E267" s="26"/>
      <c r="F267" s="26"/>
      <c r="G267" s="26"/>
      <c r="H267" s="26">
        <v>2</v>
      </c>
      <c r="I267" s="26">
        <v>2</v>
      </c>
      <c r="J267" s="26">
        <v>5</v>
      </c>
      <c r="K267" s="26">
        <v>6</v>
      </c>
      <c r="L267" s="26">
        <v>1</v>
      </c>
      <c r="M267" s="26">
        <v>1</v>
      </c>
      <c r="N267" s="26"/>
      <c r="O267" s="26">
        <v>1</v>
      </c>
      <c r="P267" s="26">
        <v>3</v>
      </c>
      <c r="Q267" s="26">
        <v>4</v>
      </c>
      <c r="R267" s="26"/>
      <c r="S267" s="26"/>
      <c r="T267" s="26"/>
      <c r="U267" s="26"/>
      <c r="V267" s="26"/>
      <c r="W267" s="26"/>
      <c r="X267" s="26"/>
      <c r="Y267" s="26"/>
      <c r="Z267" s="26"/>
      <c r="AA267" s="26"/>
      <c r="AB267" s="26"/>
      <c r="AC267" s="26"/>
      <c r="AD267" s="26"/>
      <c r="AE267" s="26"/>
      <c r="AF267" s="26"/>
      <c r="AG267" s="26"/>
      <c r="AH267" s="26"/>
      <c r="AI267" s="26"/>
      <c r="AJ267" s="26"/>
      <c r="AK267" s="52"/>
    </row>
    <row r="268" spans="2:37" ht="19.5" customHeight="1">
      <c r="B268" s="55"/>
      <c r="C268" s="88" t="s">
        <v>280</v>
      </c>
      <c r="D268" s="88"/>
      <c r="E268" s="54"/>
      <c r="F268" s="54"/>
      <c r="G268" s="54"/>
      <c r="H268" s="54"/>
      <c r="I268" s="54"/>
      <c r="J268" s="54"/>
      <c r="K268" s="54"/>
      <c r="L268" s="54"/>
      <c r="M268" s="54"/>
      <c r="N268" s="54"/>
      <c r="O268" s="54"/>
      <c r="P268" s="54"/>
      <c r="Q268" s="54">
        <f>SUM(Q269)</f>
        <v>1</v>
      </c>
      <c r="R268" s="54">
        <f>SUM(R269)</f>
        <v>1</v>
      </c>
      <c r="S268" s="54">
        <f>SUM(S269)</f>
        <v>1</v>
      </c>
      <c r="T268" s="54"/>
      <c r="U268" s="54"/>
      <c r="V268" s="54"/>
      <c r="W268" s="54"/>
      <c r="X268" s="54"/>
      <c r="Y268" s="54"/>
      <c r="Z268" s="54"/>
      <c r="AA268" s="54"/>
      <c r="AB268" s="54"/>
      <c r="AC268" s="54"/>
      <c r="AD268" s="54"/>
      <c r="AE268" s="54"/>
      <c r="AF268" s="54"/>
      <c r="AG268" s="54"/>
      <c r="AH268" s="54"/>
      <c r="AI268" s="54"/>
      <c r="AJ268" s="54"/>
      <c r="AK268" s="53"/>
    </row>
    <row r="269" spans="2:37" ht="13.5" customHeight="1">
      <c r="B269" s="46"/>
      <c r="C269" s="45"/>
      <c r="D269" s="44" t="s">
        <v>281</v>
      </c>
      <c r="E269" s="26"/>
      <c r="F269" s="26"/>
      <c r="G269" s="26"/>
      <c r="H269" s="26"/>
      <c r="I269" s="26"/>
      <c r="J269" s="26"/>
      <c r="K269" s="26"/>
      <c r="L269" s="26"/>
      <c r="M269" s="26"/>
      <c r="N269" s="26"/>
      <c r="O269" s="26"/>
      <c r="P269" s="26"/>
      <c r="Q269" s="26">
        <v>1</v>
      </c>
      <c r="R269" s="26">
        <v>1</v>
      </c>
      <c r="S269" s="26">
        <v>1</v>
      </c>
      <c r="T269" s="26"/>
      <c r="U269" s="26"/>
      <c r="V269" s="26"/>
      <c r="W269" s="26"/>
      <c r="X269" s="26"/>
      <c r="Y269" s="26"/>
      <c r="Z269" s="26"/>
      <c r="AA269" s="26"/>
      <c r="AB269" s="26"/>
      <c r="AC269" s="26"/>
      <c r="AD269" s="26"/>
      <c r="AE269" s="26"/>
      <c r="AF269" s="26"/>
      <c r="AG269" s="26"/>
      <c r="AH269" s="26"/>
      <c r="AI269" s="26"/>
      <c r="AJ269" s="26"/>
      <c r="AK269" s="52"/>
    </row>
    <row r="270" spans="2:37" ht="19.5" customHeight="1">
      <c r="B270" s="55"/>
      <c r="C270" s="88" t="s">
        <v>309</v>
      </c>
      <c r="D270" s="88"/>
      <c r="E270" s="54"/>
      <c r="F270" s="54"/>
      <c r="G270" s="54"/>
      <c r="H270" s="54"/>
      <c r="I270" s="54"/>
      <c r="J270" s="54"/>
      <c r="K270" s="54"/>
      <c r="L270" s="54"/>
      <c r="M270" s="54"/>
      <c r="N270" s="54"/>
      <c r="O270" s="54"/>
      <c r="P270" s="54"/>
      <c r="Q270" s="54"/>
      <c r="R270" s="54"/>
      <c r="S270" s="54">
        <f>SUM(S271:S274)</f>
        <v>2</v>
      </c>
      <c r="T270" s="54">
        <f>SUM(T271:T274)</f>
        <v>3</v>
      </c>
      <c r="U270" s="54">
        <f>SUM(U271:U274)</f>
        <v>4</v>
      </c>
      <c r="V270" s="54">
        <f>SUM(V271:V274)</f>
        <v>3</v>
      </c>
      <c r="W270" s="54"/>
      <c r="X270" s="54"/>
      <c r="Y270" s="54"/>
      <c r="Z270" s="54"/>
      <c r="AA270" s="54"/>
      <c r="AB270" s="54"/>
      <c r="AC270" s="54"/>
      <c r="AD270" s="54"/>
      <c r="AE270" s="54"/>
      <c r="AF270" s="54"/>
      <c r="AG270" s="54"/>
      <c r="AH270" s="54"/>
      <c r="AI270" s="54"/>
      <c r="AJ270" s="54"/>
      <c r="AK270" s="53"/>
    </row>
    <row r="271" spans="2:37" ht="13.5" customHeight="1">
      <c r="B271" s="51"/>
      <c r="C271" s="50"/>
      <c r="D271" s="49" t="s">
        <v>175</v>
      </c>
      <c r="E271" s="48"/>
      <c r="F271" s="48"/>
      <c r="G271" s="48"/>
      <c r="H271" s="48"/>
      <c r="I271" s="48"/>
      <c r="J271" s="48"/>
      <c r="K271" s="48"/>
      <c r="L271" s="48"/>
      <c r="M271" s="48"/>
      <c r="N271" s="48"/>
      <c r="O271" s="48"/>
      <c r="P271" s="48"/>
      <c r="Q271" s="48"/>
      <c r="R271" s="48"/>
      <c r="S271" s="48">
        <v>2</v>
      </c>
      <c r="T271" s="48"/>
      <c r="U271" s="48"/>
      <c r="V271" s="48"/>
      <c r="W271" s="48"/>
      <c r="X271" s="48"/>
      <c r="Y271" s="48"/>
      <c r="Z271" s="48"/>
      <c r="AA271" s="48"/>
      <c r="AB271" s="48"/>
      <c r="AC271" s="48"/>
      <c r="AD271" s="48"/>
      <c r="AE271" s="48"/>
      <c r="AF271" s="48"/>
      <c r="AG271" s="48"/>
      <c r="AH271" s="48"/>
      <c r="AI271" s="48"/>
      <c r="AJ271" s="48"/>
      <c r="AK271" s="47"/>
    </row>
    <row r="272" spans="2:37" ht="13.5" customHeight="1">
      <c r="B272" s="46"/>
      <c r="C272" s="45"/>
      <c r="D272" s="44" t="s">
        <v>310</v>
      </c>
      <c r="E272" s="26"/>
      <c r="F272" s="26"/>
      <c r="G272" s="26"/>
      <c r="H272" s="26"/>
      <c r="I272" s="26"/>
      <c r="J272" s="26"/>
      <c r="K272" s="26"/>
      <c r="L272" s="26"/>
      <c r="M272" s="26"/>
      <c r="N272" s="26"/>
      <c r="O272" s="26"/>
      <c r="P272" s="26"/>
      <c r="Q272" s="26"/>
      <c r="R272" s="26"/>
      <c r="S272" s="26"/>
      <c r="T272" s="26">
        <v>1</v>
      </c>
      <c r="U272" s="26">
        <v>1</v>
      </c>
      <c r="V272" s="26">
        <v>1</v>
      </c>
      <c r="W272" s="26"/>
      <c r="X272" s="26"/>
      <c r="Y272" s="26"/>
      <c r="Z272" s="26"/>
      <c r="AA272" s="26"/>
      <c r="AB272" s="26"/>
      <c r="AC272" s="26"/>
      <c r="AD272" s="26"/>
      <c r="AE272" s="26"/>
      <c r="AF272" s="26"/>
      <c r="AG272" s="26"/>
      <c r="AH272" s="26"/>
      <c r="AI272" s="26"/>
      <c r="AJ272" s="26"/>
      <c r="AK272" s="52"/>
    </row>
    <row r="273" spans="2:37" ht="13.5" customHeight="1">
      <c r="B273" s="51"/>
      <c r="C273" s="50"/>
      <c r="D273" s="49" t="s">
        <v>178</v>
      </c>
      <c r="E273" s="48"/>
      <c r="F273" s="48"/>
      <c r="G273" s="48"/>
      <c r="H273" s="48"/>
      <c r="I273" s="48"/>
      <c r="J273" s="48"/>
      <c r="K273" s="48"/>
      <c r="L273" s="48"/>
      <c r="M273" s="48"/>
      <c r="N273" s="48"/>
      <c r="O273" s="48"/>
      <c r="P273" s="48"/>
      <c r="Q273" s="48"/>
      <c r="R273" s="48"/>
      <c r="S273" s="48"/>
      <c r="T273" s="48"/>
      <c r="U273" s="48">
        <v>2</v>
      </c>
      <c r="V273" s="48">
        <v>1</v>
      </c>
      <c r="W273" s="48"/>
      <c r="X273" s="48"/>
      <c r="Y273" s="48"/>
      <c r="Z273" s="48"/>
      <c r="AA273" s="48"/>
      <c r="AB273" s="48"/>
      <c r="AC273" s="48"/>
      <c r="AD273" s="48"/>
      <c r="AE273" s="48"/>
      <c r="AF273" s="48"/>
      <c r="AG273" s="48"/>
      <c r="AH273" s="48"/>
      <c r="AI273" s="48"/>
      <c r="AJ273" s="48"/>
      <c r="AK273" s="47"/>
    </row>
    <row r="274" spans="2:37" ht="13.5" customHeight="1">
      <c r="B274" s="46"/>
      <c r="C274" s="45"/>
      <c r="D274" s="44" t="s">
        <v>311</v>
      </c>
      <c r="E274" s="26"/>
      <c r="F274" s="26"/>
      <c r="G274" s="26"/>
      <c r="H274" s="26"/>
      <c r="I274" s="26"/>
      <c r="J274" s="26"/>
      <c r="K274" s="26"/>
      <c r="L274" s="26"/>
      <c r="M274" s="26"/>
      <c r="N274" s="26"/>
      <c r="O274" s="26"/>
      <c r="P274" s="26"/>
      <c r="Q274" s="26"/>
      <c r="R274" s="26"/>
      <c r="S274" s="26"/>
      <c r="T274" s="26">
        <v>2</v>
      </c>
      <c r="U274" s="26">
        <v>1</v>
      </c>
      <c r="V274" s="26">
        <v>1</v>
      </c>
      <c r="W274" s="26"/>
      <c r="X274" s="26"/>
      <c r="Y274" s="26"/>
      <c r="Z274" s="26"/>
      <c r="AA274" s="26"/>
      <c r="AB274" s="26"/>
      <c r="AC274" s="26"/>
      <c r="AD274" s="26"/>
      <c r="AE274" s="26"/>
      <c r="AF274" s="26"/>
      <c r="AG274" s="26"/>
      <c r="AH274" s="26"/>
      <c r="AI274" s="26"/>
      <c r="AJ274" s="26"/>
      <c r="AK274" s="52"/>
    </row>
    <row r="275" spans="2:37" ht="19.5" customHeight="1">
      <c r="B275" s="55"/>
      <c r="C275" s="88" t="s">
        <v>312</v>
      </c>
      <c r="D275" s="88"/>
      <c r="E275" s="54"/>
      <c r="F275" s="54"/>
      <c r="G275" s="54">
        <f>+G276</f>
        <v>2</v>
      </c>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3"/>
    </row>
    <row r="276" spans="2:37" ht="13.5" customHeight="1">
      <c r="B276" s="46"/>
      <c r="C276" s="45"/>
      <c r="D276" s="44" t="s">
        <v>172</v>
      </c>
      <c r="E276" s="26"/>
      <c r="F276" s="26"/>
      <c r="G276" s="26">
        <v>2</v>
      </c>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52"/>
    </row>
    <row r="277" spans="2:37" ht="19.5" customHeight="1">
      <c r="B277" s="55"/>
      <c r="C277" s="88" t="s">
        <v>313</v>
      </c>
      <c r="D277" s="88"/>
      <c r="E277" s="54"/>
      <c r="F277" s="54"/>
      <c r="G277" s="54"/>
      <c r="H277" s="54"/>
      <c r="I277" s="54"/>
      <c r="J277" s="54"/>
      <c r="K277" s="54"/>
      <c r="L277" s="54"/>
      <c r="M277" s="54"/>
      <c r="N277" s="54"/>
      <c r="O277" s="54"/>
      <c r="P277" s="54"/>
      <c r="Q277" s="54"/>
      <c r="R277" s="54"/>
      <c r="S277" s="54"/>
      <c r="T277" s="54"/>
      <c r="U277" s="54">
        <f>SUM(U278)</f>
        <v>2</v>
      </c>
      <c r="V277" s="54"/>
      <c r="W277" s="54"/>
      <c r="X277" s="54"/>
      <c r="Y277" s="54"/>
      <c r="Z277" s="54"/>
      <c r="AA277" s="54"/>
      <c r="AB277" s="54"/>
      <c r="AC277" s="54"/>
      <c r="AD277" s="54"/>
      <c r="AE277" s="54"/>
      <c r="AF277" s="54"/>
      <c r="AG277" s="54"/>
      <c r="AH277" s="54"/>
      <c r="AI277" s="54"/>
      <c r="AJ277" s="54"/>
      <c r="AK277" s="53"/>
    </row>
    <row r="278" spans="2:37" ht="13.5" customHeight="1">
      <c r="B278" s="46"/>
      <c r="C278" s="45"/>
      <c r="D278" s="44" t="s">
        <v>314</v>
      </c>
      <c r="E278" s="26"/>
      <c r="F278" s="26"/>
      <c r="G278" s="26"/>
      <c r="H278" s="26"/>
      <c r="I278" s="26"/>
      <c r="J278" s="26"/>
      <c r="K278" s="26"/>
      <c r="L278" s="26"/>
      <c r="M278" s="26"/>
      <c r="N278" s="26"/>
      <c r="O278" s="26"/>
      <c r="P278" s="26"/>
      <c r="Q278" s="26"/>
      <c r="R278" s="26"/>
      <c r="S278" s="26"/>
      <c r="T278" s="26"/>
      <c r="U278" s="26">
        <v>2</v>
      </c>
      <c r="V278" s="26"/>
      <c r="W278" s="26"/>
      <c r="X278" s="26"/>
      <c r="Y278" s="26"/>
      <c r="Z278" s="26"/>
      <c r="AA278" s="26"/>
      <c r="AB278" s="26"/>
      <c r="AC278" s="26"/>
      <c r="AD278" s="26"/>
      <c r="AE278" s="26"/>
      <c r="AF278" s="26"/>
      <c r="AG278" s="26"/>
      <c r="AH278" s="26"/>
      <c r="AI278" s="26"/>
      <c r="AJ278" s="26"/>
      <c r="AK278" s="52"/>
    </row>
    <row r="279" spans="2:37" ht="19.5" customHeight="1">
      <c r="B279" s="55"/>
      <c r="C279" s="88" t="s">
        <v>315</v>
      </c>
      <c r="D279" s="88"/>
      <c r="E279" s="54"/>
      <c r="F279" s="54">
        <f>+F280</f>
        <v>1</v>
      </c>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3"/>
    </row>
    <row r="280" spans="2:37" ht="13.5" customHeight="1">
      <c r="B280" s="46"/>
      <c r="C280" s="45"/>
      <c r="D280" s="44" t="s">
        <v>316</v>
      </c>
      <c r="E280" s="26"/>
      <c r="F280" s="26">
        <v>1</v>
      </c>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52"/>
    </row>
    <row r="281" spans="2:37" ht="19.5" customHeight="1">
      <c r="B281" s="55"/>
      <c r="C281" s="88" t="s">
        <v>317</v>
      </c>
      <c r="D281" s="88"/>
      <c r="E281" s="54"/>
      <c r="F281" s="54">
        <f>SUM(F282:F284)</f>
        <v>1</v>
      </c>
      <c r="G281" s="54">
        <f>SUM(G282:G284)</f>
        <v>2</v>
      </c>
      <c r="H281" s="54">
        <f>SUM(H282:H284)</f>
        <v>4</v>
      </c>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3"/>
    </row>
    <row r="282" spans="2:37" ht="13.5" customHeight="1">
      <c r="B282" s="51"/>
      <c r="C282" s="50"/>
      <c r="D282" s="49" t="s">
        <v>175</v>
      </c>
      <c r="E282" s="48"/>
      <c r="F282" s="48"/>
      <c r="G282" s="48"/>
      <c r="H282" s="48">
        <v>1</v>
      </c>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7"/>
    </row>
    <row r="283" spans="2:37" ht="13.5" customHeight="1">
      <c r="B283" s="46"/>
      <c r="C283" s="45"/>
      <c r="D283" s="44" t="s">
        <v>207</v>
      </c>
      <c r="E283" s="26"/>
      <c r="F283" s="26"/>
      <c r="G283" s="26"/>
      <c r="H283" s="26">
        <v>1</v>
      </c>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52"/>
    </row>
    <row r="284" spans="2:37" ht="13.5" customHeight="1">
      <c r="B284" s="51"/>
      <c r="C284" s="50"/>
      <c r="D284" s="49" t="s">
        <v>318</v>
      </c>
      <c r="E284" s="48"/>
      <c r="F284" s="48">
        <v>1</v>
      </c>
      <c r="G284" s="48">
        <v>2</v>
      </c>
      <c r="H284" s="48">
        <v>2</v>
      </c>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7"/>
    </row>
    <row r="285" spans="2:37" ht="19.5" customHeight="1">
      <c r="B285" s="55">
        <v>1</v>
      </c>
      <c r="C285" s="88" t="s">
        <v>319</v>
      </c>
      <c r="D285" s="88"/>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3">
        <f>SUM(AK286)</f>
        <v>1</v>
      </c>
    </row>
    <row r="286" spans="2:37" ht="13.5" customHeight="1">
      <c r="B286" s="46"/>
      <c r="C286" s="45"/>
      <c r="D286" s="44" t="s">
        <v>126</v>
      </c>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56">
        <v>1</v>
      </c>
    </row>
    <row r="287" spans="2:37" ht="13.5" customHeight="1">
      <c r="B287" s="55">
        <v>2</v>
      </c>
      <c r="C287" s="88" t="s">
        <v>320</v>
      </c>
      <c r="D287" s="88"/>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3">
        <f>SUM(AK288)</f>
        <v>1</v>
      </c>
    </row>
    <row r="288" spans="2:37" ht="13.5" customHeight="1">
      <c r="B288" s="46"/>
      <c r="C288" s="45"/>
      <c r="D288" s="44" t="s">
        <v>321</v>
      </c>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56">
        <v>1</v>
      </c>
    </row>
    <row r="289" spans="2:37" ht="19.5" customHeight="1">
      <c r="B289" s="55"/>
      <c r="C289" s="88" t="s">
        <v>322</v>
      </c>
      <c r="D289" s="88"/>
      <c r="E289" s="54"/>
      <c r="F289" s="54">
        <f>+F290</f>
        <v>1</v>
      </c>
      <c r="G289" s="54">
        <f>+G290</f>
        <v>1</v>
      </c>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3"/>
    </row>
    <row r="290" spans="2:37" ht="13.5" customHeight="1">
      <c r="B290" s="46"/>
      <c r="C290" s="45"/>
      <c r="D290" s="44" t="s">
        <v>175</v>
      </c>
      <c r="E290" s="26"/>
      <c r="F290" s="26">
        <v>1</v>
      </c>
      <c r="G290" s="26">
        <v>1</v>
      </c>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52"/>
    </row>
    <row r="291" spans="2:37" ht="21" customHeight="1">
      <c r="B291" s="61"/>
      <c r="C291" s="91" t="s">
        <v>323</v>
      </c>
      <c r="D291" s="91"/>
      <c r="E291" s="60"/>
      <c r="F291" s="60">
        <f t="shared" ref="F291:AJ291" si="31">+F292+F294+F296+F299+F301+F304+F306+F309+F315+F331+F335+F337+F346+F348+F351+F362+F365+F367+F370+F372+F375+F379+F384+F386+F390+F396</f>
        <v>1</v>
      </c>
      <c r="G291" s="60">
        <f t="shared" si="31"/>
        <v>1</v>
      </c>
      <c r="H291" s="60">
        <f t="shared" si="31"/>
        <v>9</v>
      </c>
      <c r="I291" s="60">
        <f t="shared" si="31"/>
        <v>7</v>
      </c>
      <c r="J291" s="60">
        <f t="shared" si="31"/>
        <v>10</v>
      </c>
      <c r="K291" s="60">
        <f t="shared" si="31"/>
        <v>10</v>
      </c>
      <c r="L291" s="60">
        <f t="shared" si="31"/>
        <v>8</v>
      </c>
      <c r="M291" s="60">
        <f t="shared" si="31"/>
        <v>10</v>
      </c>
      <c r="N291" s="60">
        <f t="shared" si="31"/>
        <v>12</v>
      </c>
      <c r="O291" s="60">
        <f t="shared" si="31"/>
        <v>33</v>
      </c>
      <c r="P291" s="60">
        <f t="shared" si="31"/>
        <v>25</v>
      </c>
      <c r="Q291" s="60">
        <f t="shared" si="31"/>
        <v>28</v>
      </c>
      <c r="R291" s="60">
        <f t="shared" si="31"/>
        <v>40</v>
      </c>
      <c r="S291" s="60">
        <f t="shared" si="31"/>
        <v>38</v>
      </c>
      <c r="T291" s="60">
        <f t="shared" si="31"/>
        <v>45</v>
      </c>
      <c r="U291" s="60">
        <f t="shared" si="31"/>
        <v>49</v>
      </c>
      <c r="V291" s="60">
        <f t="shared" si="31"/>
        <v>43</v>
      </c>
      <c r="W291" s="60">
        <f t="shared" si="31"/>
        <v>50</v>
      </c>
      <c r="X291" s="60">
        <f t="shared" si="31"/>
        <v>43</v>
      </c>
      <c r="Y291" s="60">
        <f t="shared" si="31"/>
        <v>46</v>
      </c>
      <c r="Z291" s="60">
        <f t="shared" si="31"/>
        <v>49</v>
      </c>
      <c r="AA291" s="60">
        <f t="shared" si="31"/>
        <v>55</v>
      </c>
      <c r="AB291" s="60">
        <f t="shared" si="31"/>
        <v>54</v>
      </c>
      <c r="AC291" s="59">
        <f t="shared" si="31"/>
        <v>57</v>
      </c>
      <c r="AD291" s="60">
        <f t="shared" si="31"/>
        <v>55</v>
      </c>
      <c r="AE291" s="60">
        <f t="shared" si="31"/>
        <v>51</v>
      </c>
      <c r="AF291" s="60">
        <f t="shared" si="31"/>
        <v>60</v>
      </c>
      <c r="AG291" s="60">
        <f t="shared" si="31"/>
        <v>69</v>
      </c>
      <c r="AH291" s="59">
        <f t="shared" si="31"/>
        <v>53</v>
      </c>
      <c r="AI291" s="59">
        <f t="shared" si="31"/>
        <v>61</v>
      </c>
      <c r="AJ291" s="59">
        <f t="shared" si="31"/>
        <v>82</v>
      </c>
      <c r="AK291" s="58">
        <f>+AK292+AK294+AK296+AK299+AK301+AK304+AK306+AK309+AK315+AK331+AK335+AK337+AK346+AK348+AK351+AK362+AK365+AK367+AK370+AK372+AK375+AK379+AK384+AK386+AK390+AK396+AK394</f>
        <v>128</v>
      </c>
    </row>
    <row r="292" spans="2:37" ht="19.5" customHeight="1">
      <c r="B292" s="55"/>
      <c r="C292" s="88" t="s">
        <v>324</v>
      </c>
      <c r="D292" s="88"/>
      <c r="E292" s="54"/>
      <c r="F292" s="54"/>
      <c r="G292" s="54"/>
      <c r="H292" s="54"/>
      <c r="I292" s="54"/>
      <c r="J292" s="54"/>
      <c r="K292" s="54"/>
      <c r="L292" s="54"/>
      <c r="M292" s="54"/>
      <c r="N292" s="54"/>
      <c r="O292" s="54"/>
      <c r="P292" s="54"/>
      <c r="Q292" s="54"/>
      <c r="R292" s="54"/>
      <c r="S292" s="54"/>
      <c r="T292" s="54"/>
      <c r="U292" s="54">
        <f>SUM(U293)</f>
        <v>1</v>
      </c>
      <c r="V292" s="54">
        <f>SUM(V293)</f>
        <v>1</v>
      </c>
      <c r="W292" s="54">
        <f>SUM(W293)</f>
        <v>1</v>
      </c>
      <c r="X292" s="54"/>
      <c r="Y292" s="54"/>
      <c r="Z292" s="54"/>
      <c r="AA292" s="54"/>
      <c r="AB292" s="54"/>
      <c r="AC292" s="54"/>
      <c r="AD292" s="54"/>
      <c r="AE292" s="54"/>
      <c r="AF292" s="54"/>
      <c r="AG292" s="54"/>
      <c r="AH292" s="54"/>
      <c r="AI292" s="54"/>
      <c r="AJ292" s="54"/>
      <c r="AK292" s="53"/>
    </row>
    <row r="293" spans="2:37" ht="13.5" customHeight="1">
      <c r="B293" s="46"/>
      <c r="C293" s="45"/>
      <c r="D293" s="44" t="s">
        <v>325</v>
      </c>
      <c r="E293" s="26"/>
      <c r="F293" s="26"/>
      <c r="G293" s="26"/>
      <c r="H293" s="26"/>
      <c r="I293" s="26"/>
      <c r="J293" s="26"/>
      <c r="K293" s="26"/>
      <c r="L293" s="26"/>
      <c r="M293" s="26"/>
      <c r="N293" s="26"/>
      <c r="O293" s="26"/>
      <c r="P293" s="26"/>
      <c r="Q293" s="26"/>
      <c r="R293" s="26"/>
      <c r="S293" s="26"/>
      <c r="T293" s="26"/>
      <c r="U293" s="26">
        <v>1</v>
      </c>
      <c r="V293" s="26">
        <v>1</v>
      </c>
      <c r="W293" s="26">
        <v>1</v>
      </c>
      <c r="X293" s="26"/>
      <c r="Y293" s="26"/>
      <c r="Z293" s="26"/>
      <c r="AA293" s="26"/>
      <c r="AB293" s="26"/>
      <c r="AC293" s="26"/>
      <c r="AD293" s="26"/>
      <c r="AE293" s="26"/>
      <c r="AF293" s="26"/>
      <c r="AG293" s="26"/>
      <c r="AH293" s="26"/>
      <c r="AI293" s="26"/>
      <c r="AJ293" s="26"/>
      <c r="AK293" s="52"/>
    </row>
    <row r="294" spans="2:37" ht="19.5" customHeight="1">
      <c r="B294" s="55"/>
      <c r="C294" s="88" t="s">
        <v>326</v>
      </c>
      <c r="D294" s="88"/>
      <c r="E294" s="54"/>
      <c r="F294" s="54"/>
      <c r="G294" s="54"/>
      <c r="H294" s="54"/>
      <c r="I294" s="54"/>
      <c r="J294" s="54"/>
      <c r="K294" s="54"/>
      <c r="L294" s="54"/>
      <c r="M294" s="54"/>
      <c r="N294" s="54"/>
      <c r="O294" s="54">
        <f>SUM(O295)</f>
        <v>2</v>
      </c>
      <c r="P294" s="54"/>
      <c r="Q294" s="54"/>
      <c r="R294" s="54"/>
      <c r="S294" s="54"/>
      <c r="T294" s="54"/>
      <c r="U294" s="54"/>
      <c r="V294" s="54"/>
      <c r="W294" s="54"/>
      <c r="X294" s="54"/>
      <c r="Y294" s="54"/>
      <c r="Z294" s="54"/>
      <c r="AA294" s="54"/>
      <c r="AB294" s="54"/>
      <c r="AC294" s="54"/>
      <c r="AD294" s="54"/>
      <c r="AE294" s="54"/>
      <c r="AF294" s="54"/>
      <c r="AG294" s="54"/>
      <c r="AH294" s="54"/>
      <c r="AI294" s="54"/>
      <c r="AJ294" s="54"/>
      <c r="AK294" s="53"/>
    </row>
    <row r="295" spans="2:37" ht="13.5" customHeight="1">
      <c r="B295" s="46"/>
      <c r="C295" s="45"/>
      <c r="D295" s="44" t="s">
        <v>327</v>
      </c>
      <c r="E295" s="26"/>
      <c r="F295" s="26"/>
      <c r="G295" s="26"/>
      <c r="H295" s="26"/>
      <c r="I295" s="26"/>
      <c r="J295" s="26"/>
      <c r="K295" s="26"/>
      <c r="L295" s="26"/>
      <c r="M295" s="26"/>
      <c r="N295" s="26"/>
      <c r="O295" s="26">
        <v>2</v>
      </c>
      <c r="P295" s="26"/>
      <c r="Q295" s="26"/>
      <c r="R295" s="26"/>
      <c r="S295" s="26"/>
      <c r="T295" s="26"/>
      <c r="U295" s="26"/>
      <c r="V295" s="26"/>
      <c r="W295" s="26"/>
      <c r="X295" s="26"/>
      <c r="Y295" s="26"/>
      <c r="Z295" s="26"/>
      <c r="AA295" s="26"/>
      <c r="AB295" s="26"/>
      <c r="AC295" s="26"/>
      <c r="AD295" s="26"/>
      <c r="AE295" s="26"/>
      <c r="AF295" s="26"/>
      <c r="AG295" s="26"/>
      <c r="AH295" s="26"/>
      <c r="AI295" s="26"/>
      <c r="AJ295" s="26"/>
      <c r="AK295" s="52"/>
    </row>
    <row r="296" spans="2:37" ht="19.5" customHeight="1">
      <c r="B296" s="55"/>
      <c r="C296" s="88" t="s">
        <v>328</v>
      </c>
      <c r="D296" s="88"/>
      <c r="E296" s="54"/>
      <c r="F296" s="54"/>
      <c r="G296" s="54"/>
      <c r="H296" s="54">
        <f>SUM(H297:H298)</f>
        <v>2</v>
      </c>
      <c r="I296" s="54">
        <f>SUM(I297:I298)</f>
        <v>2</v>
      </c>
      <c r="J296" s="54">
        <f>SUM(J297:J298)</f>
        <v>2</v>
      </c>
      <c r="K296" s="54">
        <f>SUM(K297:K298)</f>
        <v>2</v>
      </c>
      <c r="L296" s="54"/>
      <c r="M296" s="54"/>
      <c r="N296" s="54"/>
      <c r="O296" s="54"/>
      <c r="P296" s="54"/>
      <c r="Q296" s="54"/>
      <c r="R296" s="54"/>
      <c r="S296" s="54"/>
      <c r="T296" s="54">
        <f>SUM(T297:T298)</f>
        <v>2</v>
      </c>
      <c r="U296" s="54">
        <f>SUM(U297:U298)</f>
        <v>1</v>
      </c>
      <c r="V296" s="54"/>
      <c r="W296" s="54"/>
      <c r="X296" s="54"/>
      <c r="Y296" s="54"/>
      <c r="Z296" s="54"/>
      <c r="AA296" s="54"/>
      <c r="AB296" s="54"/>
      <c r="AC296" s="54"/>
      <c r="AD296" s="54"/>
      <c r="AE296" s="54"/>
      <c r="AF296" s="54"/>
      <c r="AG296" s="54"/>
      <c r="AH296" s="54"/>
      <c r="AI296" s="54"/>
      <c r="AJ296" s="54"/>
      <c r="AK296" s="53"/>
    </row>
    <row r="297" spans="2:37" ht="13.5" customHeight="1">
      <c r="B297" s="51"/>
      <c r="C297" s="50"/>
      <c r="D297" s="49" t="s">
        <v>329</v>
      </c>
      <c r="E297" s="48"/>
      <c r="F297" s="48"/>
      <c r="G297" s="48"/>
      <c r="H297" s="48"/>
      <c r="I297" s="48"/>
      <c r="J297" s="48"/>
      <c r="K297" s="48">
        <v>1</v>
      </c>
      <c r="L297" s="48"/>
      <c r="M297" s="48"/>
      <c r="N297" s="48"/>
      <c r="O297" s="48"/>
      <c r="P297" s="48"/>
      <c r="Q297" s="48"/>
      <c r="R297" s="48"/>
      <c r="S297" s="48"/>
      <c r="T297" s="48">
        <v>1</v>
      </c>
      <c r="U297" s="48">
        <v>1</v>
      </c>
      <c r="V297" s="48"/>
      <c r="W297" s="48"/>
      <c r="X297" s="48"/>
      <c r="Y297" s="48"/>
      <c r="Z297" s="48"/>
      <c r="AA297" s="48"/>
      <c r="AB297" s="48"/>
      <c r="AC297" s="48"/>
      <c r="AD297" s="48"/>
      <c r="AE297" s="48"/>
      <c r="AF297" s="48"/>
      <c r="AG297" s="48"/>
      <c r="AH297" s="48"/>
      <c r="AI297" s="48"/>
      <c r="AJ297" s="48"/>
      <c r="AK297" s="47"/>
    </row>
    <row r="298" spans="2:37" ht="13.5" customHeight="1">
      <c r="B298" s="46"/>
      <c r="C298" s="45"/>
      <c r="D298" s="44" t="s">
        <v>330</v>
      </c>
      <c r="E298" s="26"/>
      <c r="F298" s="26"/>
      <c r="G298" s="26"/>
      <c r="H298" s="26">
        <v>2</v>
      </c>
      <c r="I298" s="26">
        <v>2</v>
      </c>
      <c r="J298" s="26">
        <v>2</v>
      </c>
      <c r="K298" s="26">
        <v>1</v>
      </c>
      <c r="L298" s="26"/>
      <c r="M298" s="26"/>
      <c r="N298" s="26"/>
      <c r="O298" s="26"/>
      <c r="P298" s="26"/>
      <c r="Q298" s="26"/>
      <c r="R298" s="26"/>
      <c r="S298" s="26"/>
      <c r="T298" s="26">
        <v>1</v>
      </c>
      <c r="U298" s="26"/>
      <c r="V298" s="26"/>
      <c r="W298" s="26"/>
      <c r="X298" s="26"/>
      <c r="Y298" s="26"/>
      <c r="Z298" s="26"/>
      <c r="AA298" s="26"/>
      <c r="AB298" s="26"/>
      <c r="AC298" s="26"/>
      <c r="AD298" s="26"/>
      <c r="AE298" s="26"/>
      <c r="AF298" s="26"/>
      <c r="AG298" s="26"/>
      <c r="AH298" s="26"/>
      <c r="AI298" s="26"/>
      <c r="AJ298" s="26"/>
      <c r="AK298" s="52"/>
    </row>
    <row r="299" spans="2:37" ht="19.5" customHeight="1">
      <c r="B299" s="55"/>
      <c r="C299" s="88" t="s">
        <v>331</v>
      </c>
      <c r="D299" s="88"/>
      <c r="E299" s="54"/>
      <c r="F299" s="54"/>
      <c r="G299" s="54"/>
      <c r="H299" s="54"/>
      <c r="I299" s="54"/>
      <c r="J299" s="54">
        <f>SUM(J300)</f>
        <v>3</v>
      </c>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3"/>
    </row>
    <row r="300" spans="2:37" ht="13.5" customHeight="1">
      <c r="B300" s="46"/>
      <c r="C300" s="45"/>
      <c r="D300" s="44" t="s">
        <v>332</v>
      </c>
      <c r="E300" s="26"/>
      <c r="F300" s="26"/>
      <c r="G300" s="26"/>
      <c r="H300" s="26"/>
      <c r="I300" s="26"/>
      <c r="J300" s="26">
        <v>3</v>
      </c>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52"/>
    </row>
    <row r="301" spans="2:37" ht="19.5" customHeight="1">
      <c r="B301" s="55"/>
      <c r="C301" s="88" t="s">
        <v>333</v>
      </c>
      <c r="D301" s="88"/>
      <c r="E301" s="54"/>
      <c r="F301" s="54"/>
      <c r="G301" s="54"/>
      <c r="H301" s="54"/>
      <c r="I301" s="54"/>
      <c r="J301" s="54"/>
      <c r="K301" s="54"/>
      <c r="L301" s="54"/>
      <c r="M301" s="54"/>
      <c r="N301" s="54"/>
      <c r="O301" s="54"/>
      <c r="P301" s="54"/>
      <c r="Q301" s="54"/>
      <c r="R301" s="54">
        <f t="shared" ref="R301:W301" si="32">SUM(R302:R303)</f>
        <v>2</v>
      </c>
      <c r="S301" s="54">
        <f t="shared" si="32"/>
        <v>2</v>
      </c>
      <c r="T301" s="54">
        <f t="shared" si="32"/>
        <v>2</v>
      </c>
      <c r="U301" s="54">
        <f t="shared" si="32"/>
        <v>3</v>
      </c>
      <c r="V301" s="54">
        <f t="shared" si="32"/>
        <v>3</v>
      </c>
      <c r="W301" s="54">
        <f t="shared" si="32"/>
        <v>3</v>
      </c>
      <c r="X301" s="54"/>
      <c r="Y301" s="54"/>
      <c r="Z301" s="54"/>
      <c r="AA301" s="54"/>
      <c r="AB301" s="54"/>
      <c r="AC301" s="54"/>
      <c r="AD301" s="54"/>
      <c r="AE301" s="54"/>
      <c r="AF301" s="54"/>
      <c r="AG301" s="54"/>
      <c r="AH301" s="54"/>
      <c r="AI301" s="54"/>
      <c r="AJ301" s="54"/>
      <c r="AK301" s="53"/>
    </row>
    <row r="302" spans="2:37" ht="13.5" customHeight="1">
      <c r="B302" s="51"/>
      <c r="C302" s="50"/>
      <c r="D302" s="49" t="s">
        <v>334</v>
      </c>
      <c r="E302" s="48"/>
      <c r="F302" s="48"/>
      <c r="G302" s="48"/>
      <c r="H302" s="48"/>
      <c r="I302" s="48"/>
      <c r="J302" s="48"/>
      <c r="K302" s="48"/>
      <c r="L302" s="48"/>
      <c r="M302" s="48"/>
      <c r="N302" s="48"/>
      <c r="O302" s="48"/>
      <c r="P302" s="48"/>
      <c r="Q302" s="48"/>
      <c r="R302" s="48">
        <v>1</v>
      </c>
      <c r="S302" s="48">
        <v>1</v>
      </c>
      <c r="T302" s="48">
        <v>1</v>
      </c>
      <c r="U302" s="48">
        <v>2</v>
      </c>
      <c r="V302" s="48">
        <v>2</v>
      </c>
      <c r="W302" s="48">
        <v>2</v>
      </c>
      <c r="X302" s="48"/>
      <c r="Y302" s="48"/>
      <c r="Z302" s="48"/>
      <c r="AA302" s="48"/>
      <c r="AB302" s="48"/>
      <c r="AC302" s="48"/>
      <c r="AD302" s="48"/>
      <c r="AE302" s="48"/>
      <c r="AF302" s="48"/>
      <c r="AG302" s="48"/>
      <c r="AH302" s="48"/>
      <c r="AI302" s="48"/>
      <c r="AJ302" s="48"/>
      <c r="AK302" s="47"/>
    </row>
    <row r="303" spans="2:37" ht="13.5" customHeight="1">
      <c r="B303" s="46"/>
      <c r="C303" s="45"/>
      <c r="D303" s="44" t="s">
        <v>335</v>
      </c>
      <c r="E303" s="26"/>
      <c r="F303" s="26"/>
      <c r="G303" s="26"/>
      <c r="H303" s="26"/>
      <c r="I303" s="26"/>
      <c r="J303" s="26"/>
      <c r="K303" s="26"/>
      <c r="L303" s="26"/>
      <c r="M303" s="26"/>
      <c r="N303" s="26"/>
      <c r="O303" s="26"/>
      <c r="P303" s="26"/>
      <c r="Q303" s="26"/>
      <c r="R303" s="26">
        <v>1</v>
      </c>
      <c r="S303" s="26">
        <v>1</v>
      </c>
      <c r="T303" s="26">
        <v>1</v>
      </c>
      <c r="U303" s="26">
        <v>1</v>
      </c>
      <c r="V303" s="26">
        <v>1</v>
      </c>
      <c r="W303" s="26">
        <v>1</v>
      </c>
      <c r="X303" s="26"/>
      <c r="Y303" s="26"/>
      <c r="Z303" s="26"/>
      <c r="AA303" s="26"/>
      <c r="AB303" s="26"/>
      <c r="AC303" s="26"/>
      <c r="AD303" s="26"/>
      <c r="AE303" s="26"/>
      <c r="AF303" s="26"/>
      <c r="AG303" s="26"/>
      <c r="AH303" s="26"/>
      <c r="AI303" s="26"/>
      <c r="AJ303" s="26"/>
      <c r="AK303" s="52"/>
    </row>
    <row r="304" spans="2:37" ht="19.5" customHeight="1">
      <c r="B304" s="55"/>
      <c r="C304" s="88" t="s">
        <v>336</v>
      </c>
      <c r="D304" s="88"/>
      <c r="E304" s="54"/>
      <c r="F304" s="54"/>
      <c r="G304" s="54"/>
      <c r="H304" s="54"/>
      <c r="I304" s="54"/>
      <c r="J304" s="54"/>
      <c r="K304" s="54"/>
      <c r="L304" s="54"/>
      <c r="M304" s="54"/>
      <c r="N304" s="54"/>
      <c r="O304" s="54">
        <f>SUM(O305)</f>
        <v>1</v>
      </c>
      <c r="P304" s="54">
        <f>SUM(P305)</f>
        <v>1</v>
      </c>
      <c r="Q304" s="54">
        <f>SUM(Q305)</f>
        <v>1</v>
      </c>
      <c r="R304" s="54"/>
      <c r="S304" s="54"/>
      <c r="T304" s="54"/>
      <c r="U304" s="54"/>
      <c r="V304" s="54"/>
      <c r="W304" s="54"/>
      <c r="X304" s="54"/>
      <c r="Y304" s="54"/>
      <c r="Z304" s="54"/>
      <c r="AA304" s="54"/>
      <c r="AB304" s="54"/>
      <c r="AC304" s="54"/>
      <c r="AD304" s="54"/>
      <c r="AE304" s="54"/>
      <c r="AF304" s="54"/>
      <c r="AG304" s="54"/>
      <c r="AH304" s="54"/>
      <c r="AI304" s="54"/>
      <c r="AJ304" s="54"/>
      <c r="AK304" s="53"/>
    </row>
    <row r="305" spans="2:37" ht="13.5" customHeight="1">
      <c r="B305" s="46"/>
      <c r="C305" s="45"/>
      <c r="D305" s="44" t="s">
        <v>337</v>
      </c>
      <c r="E305" s="26"/>
      <c r="F305" s="26"/>
      <c r="G305" s="26"/>
      <c r="H305" s="26"/>
      <c r="I305" s="26"/>
      <c r="J305" s="26"/>
      <c r="K305" s="26"/>
      <c r="L305" s="26"/>
      <c r="M305" s="26"/>
      <c r="N305" s="26"/>
      <c r="O305" s="26">
        <v>1</v>
      </c>
      <c r="P305" s="26">
        <v>1</v>
      </c>
      <c r="Q305" s="26">
        <v>1</v>
      </c>
      <c r="R305" s="26"/>
      <c r="S305" s="26"/>
      <c r="T305" s="26"/>
      <c r="U305" s="26"/>
      <c r="V305" s="26"/>
      <c r="W305" s="26"/>
      <c r="X305" s="26"/>
      <c r="Y305" s="26"/>
      <c r="Z305" s="26"/>
      <c r="AA305" s="26"/>
      <c r="AB305" s="26"/>
      <c r="AC305" s="26"/>
      <c r="AD305" s="26"/>
      <c r="AE305" s="26"/>
      <c r="AF305" s="26"/>
      <c r="AG305" s="26"/>
      <c r="AH305" s="26"/>
      <c r="AI305" s="26"/>
      <c r="AJ305" s="26"/>
      <c r="AK305" s="52"/>
    </row>
    <row r="306" spans="2:37" ht="19.5" customHeight="1">
      <c r="B306" s="55"/>
      <c r="C306" s="88" t="s">
        <v>338</v>
      </c>
      <c r="D306" s="88"/>
      <c r="E306" s="54"/>
      <c r="F306" s="54"/>
      <c r="G306" s="54"/>
      <c r="H306" s="54"/>
      <c r="I306" s="54"/>
      <c r="J306" s="54"/>
      <c r="K306" s="54"/>
      <c r="L306" s="54"/>
      <c r="M306" s="54"/>
      <c r="N306" s="54"/>
      <c r="O306" s="54"/>
      <c r="P306" s="54"/>
      <c r="Q306" s="54"/>
      <c r="R306" s="54"/>
      <c r="S306" s="54"/>
      <c r="T306" s="54"/>
      <c r="U306" s="54"/>
      <c r="V306" s="54">
        <f>SUM(V307:V308)</f>
        <v>2</v>
      </c>
      <c r="W306" s="54">
        <f>SUM(W307:W308)</f>
        <v>1</v>
      </c>
      <c r="X306" s="54">
        <f>SUM(X307:X308)</f>
        <v>1</v>
      </c>
      <c r="Y306" s="54">
        <f>SUM(Y307:Y308)</f>
        <v>1</v>
      </c>
      <c r="Z306" s="54"/>
      <c r="AA306" s="54"/>
      <c r="AB306" s="54"/>
      <c r="AC306" s="54"/>
      <c r="AD306" s="54"/>
      <c r="AE306" s="54"/>
      <c r="AF306" s="54"/>
      <c r="AG306" s="54"/>
      <c r="AH306" s="54"/>
      <c r="AI306" s="54"/>
      <c r="AJ306" s="54"/>
      <c r="AK306" s="53"/>
    </row>
    <row r="307" spans="2:37" ht="13.5" customHeight="1">
      <c r="B307" s="51"/>
      <c r="C307" s="50"/>
      <c r="D307" s="49" t="s">
        <v>339</v>
      </c>
      <c r="E307" s="48"/>
      <c r="F307" s="48"/>
      <c r="G307" s="48"/>
      <c r="H307" s="48"/>
      <c r="I307" s="48"/>
      <c r="J307" s="48"/>
      <c r="K307" s="48"/>
      <c r="L307" s="48"/>
      <c r="M307" s="48"/>
      <c r="N307" s="48"/>
      <c r="O307" s="48"/>
      <c r="P307" s="48"/>
      <c r="Q307" s="48"/>
      <c r="R307" s="48"/>
      <c r="S307" s="48"/>
      <c r="T307" s="48"/>
      <c r="U307" s="48"/>
      <c r="V307" s="48">
        <v>1</v>
      </c>
      <c r="W307" s="48"/>
      <c r="X307" s="48"/>
      <c r="Y307" s="48"/>
      <c r="Z307" s="48"/>
      <c r="AA307" s="48"/>
      <c r="AB307" s="48"/>
      <c r="AC307" s="48"/>
      <c r="AD307" s="48"/>
      <c r="AE307" s="48"/>
      <c r="AF307" s="48"/>
      <c r="AG307" s="48"/>
      <c r="AH307" s="48"/>
      <c r="AI307" s="48"/>
      <c r="AJ307" s="48"/>
      <c r="AK307" s="47"/>
    </row>
    <row r="308" spans="2:37" ht="13.5" customHeight="1">
      <c r="B308" s="46"/>
      <c r="C308" s="45"/>
      <c r="D308" s="44" t="s">
        <v>340</v>
      </c>
      <c r="E308" s="26"/>
      <c r="F308" s="26"/>
      <c r="G308" s="26"/>
      <c r="H308" s="26"/>
      <c r="I308" s="26"/>
      <c r="J308" s="26"/>
      <c r="K308" s="26"/>
      <c r="L308" s="26"/>
      <c r="M308" s="26"/>
      <c r="N308" s="26"/>
      <c r="O308" s="26"/>
      <c r="P308" s="26"/>
      <c r="Q308" s="26"/>
      <c r="R308" s="26"/>
      <c r="S308" s="26"/>
      <c r="T308" s="26"/>
      <c r="U308" s="26"/>
      <c r="V308" s="26">
        <v>1</v>
      </c>
      <c r="W308" s="26">
        <v>1</v>
      </c>
      <c r="X308" s="26">
        <v>1</v>
      </c>
      <c r="Y308" s="26">
        <v>1</v>
      </c>
      <c r="Z308" s="26"/>
      <c r="AA308" s="26"/>
      <c r="AB308" s="26"/>
      <c r="AC308" s="26"/>
      <c r="AD308" s="26"/>
      <c r="AE308" s="26"/>
      <c r="AF308" s="26"/>
      <c r="AG308" s="26"/>
      <c r="AH308" s="26"/>
      <c r="AI308" s="26"/>
      <c r="AJ308" s="26"/>
      <c r="AK308" s="52"/>
    </row>
    <row r="309" spans="2:37" ht="19.5" customHeight="1">
      <c r="B309" s="55"/>
      <c r="C309" s="88" t="s">
        <v>341</v>
      </c>
      <c r="D309" s="88"/>
      <c r="E309" s="54"/>
      <c r="F309" s="54"/>
      <c r="G309" s="54"/>
      <c r="H309" s="54">
        <f t="shared" ref="H309:Q309" si="33">SUM(H310:H314)</f>
        <v>4</v>
      </c>
      <c r="I309" s="54">
        <f t="shared" si="33"/>
        <v>2</v>
      </c>
      <c r="J309" s="54">
        <f t="shared" si="33"/>
        <v>2</v>
      </c>
      <c r="K309" s="54">
        <f t="shared" si="33"/>
        <v>1</v>
      </c>
      <c r="L309" s="54">
        <f t="shared" si="33"/>
        <v>1</v>
      </c>
      <c r="M309" s="54">
        <f t="shared" si="33"/>
        <v>1</v>
      </c>
      <c r="N309" s="54">
        <f t="shared" si="33"/>
        <v>1</v>
      </c>
      <c r="O309" s="54">
        <f t="shared" si="33"/>
        <v>1</v>
      </c>
      <c r="P309" s="54">
        <f t="shared" si="33"/>
        <v>1</v>
      </c>
      <c r="Q309" s="54">
        <f t="shared" si="33"/>
        <v>1</v>
      </c>
      <c r="R309" s="54"/>
      <c r="S309" s="54"/>
      <c r="T309" s="54"/>
      <c r="U309" s="54"/>
      <c r="V309" s="54"/>
      <c r="W309" s="54"/>
      <c r="X309" s="54"/>
      <c r="Y309" s="54"/>
      <c r="Z309" s="54"/>
      <c r="AA309" s="54"/>
      <c r="AB309" s="54"/>
      <c r="AC309" s="54"/>
      <c r="AD309" s="54"/>
      <c r="AE309" s="54"/>
      <c r="AF309" s="54"/>
      <c r="AG309" s="54"/>
      <c r="AH309" s="54"/>
      <c r="AI309" s="54"/>
      <c r="AJ309" s="54"/>
      <c r="AK309" s="53"/>
    </row>
    <row r="310" spans="2:37" ht="13.5" customHeight="1">
      <c r="B310" s="51"/>
      <c r="C310" s="50"/>
      <c r="D310" s="49" t="s">
        <v>342</v>
      </c>
      <c r="E310" s="48"/>
      <c r="F310" s="48"/>
      <c r="G310" s="48"/>
      <c r="H310" s="48">
        <v>1</v>
      </c>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7"/>
    </row>
    <row r="311" spans="2:37" ht="13.5" customHeight="1">
      <c r="B311" s="46"/>
      <c r="C311" s="45"/>
      <c r="D311" s="44" t="s">
        <v>329</v>
      </c>
      <c r="E311" s="26"/>
      <c r="F311" s="26"/>
      <c r="G311" s="26"/>
      <c r="H311" s="26"/>
      <c r="I311" s="26"/>
      <c r="J311" s="26"/>
      <c r="K311" s="26">
        <v>1</v>
      </c>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52"/>
    </row>
    <row r="312" spans="2:37" ht="13.5" customHeight="1">
      <c r="B312" s="51"/>
      <c r="C312" s="50"/>
      <c r="D312" s="49" t="s">
        <v>343</v>
      </c>
      <c r="E312" s="48"/>
      <c r="F312" s="48"/>
      <c r="G312" s="48"/>
      <c r="H312" s="48"/>
      <c r="I312" s="48"/>
      <c r="J312" s="48"/>
      <c r="K312" s="48"/>
      <c r="L312" s="48">
        <v>1</v>
      </c>
      <c r="M312" s="48">
        <v>1</v>
      </c>
      <c r="N312" s="48">
        <v>1</v>
      </c>
      <c r="O312" s="48">
        <v>1</v>
      </c>
      <c r="P312" s="48">
        <v>1</v>
      </c>
      <c r="Q312" s="48">
        <v>1</v>
      </c>
      <c r="R312" s="48"/>
      <c r="S312" s="48"/>
      <c r="T312" s="48"/>
      <c r="U312" s="48"/>
      <c r="V312" s="48"/>
      <c r="W312" s="48"/>
      <c r="X312" s="48"/>
      <c r="Y312" s="48"/>
      <c r="Z312" s="48"/>
      <c r="AA312" s="48"/>
      <c r="AB312" s="48"/>
      <c r="AC312" s="48"/>
      <c r="AD312" s="48"/>
      <c r="AE312" s="48"/>
      <c r="AF312" s="48"/>
      <c r="AG312" s="48"/>
      <c r="AH312" s="48"/>
      <c r="AI312" s="48"/>
      <c r="AJ312" s="48"/>
      <c r="AK312" s="47"/>
    </row>
    <row r="313" spans="2:37" ht="13.5" customHeight="1">
      <c r="B313" s="46"/>
      <c r="C313" s="45"/>
      <c r="D313" s="44" t="s">
        <v>344</v>
      </c>
      <c r="E313" s="26"/>
      <c r="F313" s="26"/>
      <c r="G313" s="26"/>
      <c r="H313" s="26">
        <v>2</v>
      </c>
      <c r="I313" s="26">
        <v>2</v>
      </c>
      <c r="J313" s="26">
        <v>2</v>
      </c>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52"/>
    </row>
    <row r="314" spans="2:37" ht="13.5" customHeight="1">
      <c r="B314" s="51"/>
      <c r="C314" s="50"/>
      <c r="D314" s="49" t="s">
        <v>345</v>
      </c>
      <c r="E314" s="48"/>
      <c r="F314" s="48"/>
      <c r="G314" s="48"/>
      <c r="H314" s="48">
        <v>1</v>
      </c>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7"/>
    </row>
    <row r="315" spans="2:37" ht="19.5" customHeight="1">
      <c r="B315" s="55">
        <v>1</v>
      </c>
      <c r="C315" s="88" t="s">
        <v>346</v>
      </c>
      <c r="D315" s="88"/>
      <c r="E315" s="54"/>
      <c r="F315" s="54"/>
      <c r="G315" s="54"/>
      <c r="H315" s="54"/>
      <c r="I315" s="54"/>
      <c r="J315" s="54"/>
      <c r="K315" s="54"/>
      <c r="L315" s="54"/>
      <c r="M315" s="54"/>
      <c r="N315" s="54"/>
      <c r="O315" s="54"/>
      <c r="P315" s="54"/>
      <c r="Q315" s="54"/>
      <c r="R315" s="54">
        <f t="shared" ref="R315:X315" si="34">SUM(R319:R325)</f>
        <v>9</v>
      </c>
      <c r="S315" s="54">
        <f t="shared" si="34"/>
        <v>11</v>
      </c>
      <c r="T315" s="54">
        <f t="shared" si="34"/>
        <v>12</v>
      </c>
      <c r="U315" s="54">
        <f t="shared" si="34"/>
        <v>13</v>
      </c>
      <c r="V315" s="54">
        <f t="shared" si="34"/>
        <v>15</v>
      </c>
      <c r="W315" s="54">
        <f t="shared" si="34"/>
        <v>16</v>
      </c>
      <c r="X315" s="54">
        <f t="shared" si="34"/>
        <v>18</v>
      </c>
      <c r="Y315" s="54">
        <f t="shared" ref="Y315:AE315" si="35">SUM(Y319:Y326)</f>
        <v>21</v>
      </c>
      <c r="Z315" s="54">
        <f t="shared" si="35"/>
        <v>23</v>
      </c>
      <c r="AA315" s="54">
        <f t="shared" si="35"/>
        <v>27</v>
      </c>
      <c r="AB315" s="54">
        <f t="shared" si="35"/>
        <v>31</v>
      </c>
      <c r="AC315" s="54">
        <f t="shared" si="35"/>
        <v>33</v>
      </c>
      <c r="AD315" s="54">
        <f t="shared" si="35"/>
        <v>31</v>
      </c>
      <c r="AE315" s="54">
        <f t="shared" si="35"/>
        <v>28</v>
      </c>
      <c r="AF315" s="54">
        <f t="shared" ref="AF315:AK315" si="36">SUM(AF316:AF330)</f>
        <v>38</v>
      </c>
      <c r="AG315" s="54">
        <f t="shared" si="36"/>
        <v>49</v>
      </c>
      <c r="AH315" s="54">
        <f t="shared" si="36"/>
        <v>32</v>
      </c>
      <c r="AI315" s="54">
        <f t="shared" si="36"/>
        <v>37</v>
      </c>
      <c r="AJ315" s="54">
        <f t="shared" si="36"/>
        <v>47</v>
      </c>
      <c r="AK315" s="53">
        <f t="shared" si="36"/>
        <v>95</v>
      </c>
    </row>
    <row r="316" spans="2:37" ht="13.5" customHeight="1">
      <c r="B316" s="51"/>
      <c r="C316" s="50"/>
      <c r="D316" s="49" t="s">
        <v>137</v>
      </c>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v>1</v>
      </c>
      <c r="AK316" s="57">
        <v>2</v>
      </c>
    </row>
    <row r="317" spans="2:37" ht="13.5" customHeight="1">
      <c r="B317" s="46"/>
      <c r="C317" s="45"/>
      <c r="D317" s="44" t="s">
        <v>202</v>
      </c>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v>5</v>
      </c>
      <c r="AK317" s="56">
        <v>17</v>
      </c>
    </row>
    <row r="318" spans="2:37" ht="13.5" customHeight="1">
      <c r="B318" s="51"/>
      <c r="C318" s="50"/>
      <c r="D318" s="49" t="s">
        <v>347</v>
      </c>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v>2</v>
      </c>
      <c r="AG318" s="48">
        <v>7</v>
      </c>
      <c r="AH318" s="48">
        <v>8</v>
      </c>
      <c r="AI318" s="48">
        <v>9</v>
      </c>
      <c r="AJ318" s="48">
        <v>13</v>
      </c>
      <c r="AK318" s="57">
        <v>26</v>
      </c>
    </row>
    <row r="319" spans="2:37" ht="13.5" customHeight="1">
      <c r="B319" s="46"/>
      <c r="C319" s="45"/>
      <c r="D319" s="44" t="s">
        <v>348</v>
      </c>
      <c r="E319" s="26"/>
      <c r="F319" s="26"/>
      <c r="G319" s="26"/>
      <c r="H319" s="26"/>
      <c r="I319" s="26"/>
      <c r="J319" s="26"/>
      <c r="K319" s="26"/>
      <c r="L319" s="26"/>
      <c r="M319" s="26"/>
      <c r="N319" s="26"/>
      <c r="O319" s="26"/>
      <c r="P319" s="26"/>
      <c r="Q319" s="26"/>
      <c r="R319" s="26">
        <v>1</v>
      </c>
      <c r="S319" s="26">
        <v>1</v>
      </c>
      <c r="T319" s="26">
        <v>1</v>
      </c>
      <c r="U319" s="26">
        <v>1</v>
      </c>
      <c r="V319" s="26">
        <v>2</v>
      </c>
      <c r="W319" s="26">
        <v>3</v>
      </c>
      <c r="X319" s="26">
        <v>3</v>
      </c>
      <c r="Y319" s="26">
        <v>3</v>
      </c>
      <c r="Z319" s="26">
        <v>3</v>
      </c>
      <c r="AA319" s="26">
        <v>4</v>
      </c>
      <c r="AB319" s="26">
        <v>5</v>
      </c>
      <c r="AC319" s="26">
        <v>5</v>
      </c>
      <c r="AD319" s="26">
        <v>5</v>
      </c>
      <c r="AE319" s="26">
        <v>3</v>
      </c>
      <c r="AF319" s="26">
        <v>3</v>
      </c>
      <c r="AG319" s="26">
        <v>4</v>
      </c>
      <c r="AH319" s="26">
        <v>1</v>
      </c>
      <c r="AI319" s="26">
        <v>2</v>
      </c>
      <c r="AJ319" s="26"/>
      <c r="AK319" s="56"/>
    </row>
    <row r="320" spans="2:37" ht="13.5" customHeight="1">
      <c r="B320" s="51"/>
      <c r="C320" s="50"/>
      <c r="D320" s="49" t="s">
        <v>349</v>
      </c>
      <c r="E320" s="48"/>
      <c r="F320" s="48"/>
      <c r="G320" s="48"/>
      <c r="H320" s="48"/>
      <c r="I320" s="48"/>
      <c r="J320" s="48"/>
      <c r="K320" s="48"/>
      <c r="L320" s="48"/>
      <c r="M320" s="48"/>
      <c r="N320" s="48"/>
      <c r="O320" s="48"/>
      <c r="P320" s="48"/>
      <c r="Q320" s="48"/>
      <c r="R320" s="48">
        <v>3</v>
      </c>
      <c r="S320" s="48"/>
      <c r="T320" s="48">
        <v>5</v>
      </c>
      <c r="U320" s="48">
        <v>5</v>
      </c>
      <c r="V320" s="48"/>
      <c r="W320" s="48"/>
      <c r="X320" s="48"/>
      <c r="Y320" s="48"/>
      <c r="Z320" s="48"/>
      <c r="AA320" s="48"/>
      <c r="AB320" s="48"/>
      <c r="AC320" s="48"/>
      <c r="AD320" s="48"/>
      <c r="AE320" s="48"/>
      <c r="AF320" s="48"/>
      <c r="AG320" s="48"/>
      <c r="AH320" s="48"/>
      <c r="AI320" s="48"/>
      <c r="AJ320" s="48"/>
      <c r="AK320" s="57"/>
    </row>
    <row r="321" spans="2:37" ht="13.5" customHeight="1">
      <c r="B321" s="46"/>
      <c r="C321" s="45"/>
      <c r="D321" s="44" t="s">
        <v>350</v>
      </c>
      <c r="E321" s="26"/>
      <c r="F321" s="26"/>
      <c r="G321" s="26"/>
      <c r="H321" s="26"/>
      <c r="I321" s="26"/>
      <c r="J321" s="26"/>
      <c r="K321" s="26"/>
      <c r="L321" s="26"/>
      <c r="M321" s="26"/>
      <c r="N321" s="26"/>
      <c r="O321" s="26"/>
      <c r="P321" s="26"/>
      <c r="Q321" s="26"/>
      <c r="R321" s="26"/>
      <c r="S321" s="26"/>
      <c r="T321" s="26"/>
      <c r="U321" s="26">
        <v>1</v>
      </c>
      <c r="V321" s="26">
        <v>1</v>
      </c>
      <c r="W321" s="26">
        <v>1</v>
      </c>
      <c r="X321" s="26">
        <v>1</v>
      </c>
      <c r="Y321" s="26">
        <v>1</v>
      </c>
      <c r="Z321" s="26">
        <v>1</v>
      </c>
      <c r="AA321" s="26">
        <v>2</v>
      </c>
      <c r="AB321" s="26">
        <v>2</v>
      </c>
      <c r="AC321" s="26">
        <v>2</v>
      </c>
      <c r="AD321" s="26">
        <v>2</v>
      </c>
      <c r="AE321" s="26"/>
      <c r="AF321" s="26"/>
      <c r="AG321" s="26"/>
      <c r="AH321" s="26"/>
      <c r="AI321" s="26"/>
      <c r="AJ321" s="26"/>
      <c r="AK321" s="56"/>
    </row>
    <row r="322" spans="2:37" ht="13.5" customHeight="1">
      <c r="B322" s="51"/>
      <c r="C322" s="50"/>
      <c r="D322" s="49" t="s">
        <v>325</v>
      </c>
      <c r="E322" s="48"/>
      <c r="F322" s="48"/>
      <c r="G322" s="48"/>
      <c r="H322" s="48"/>
      <c r="I322" s="48"/>
      <c r="J322" s="48"/>
      <c r="K322" s="48"/>
      <c r="L322" s="48"/>
      <c r="M322" s="48"/>
      <c r="N322" s="48"/>
      <c r="O322" s="48"/>
      <c r="P322" s="48"/>
      <c r="Q322" s="48"/>
      <c r="R322" s="48">
        <v>3</v>
      </c>
      <c r="S322" s="48">
        <v>8</v>
      </c>
      <c r="T322" s="48">
        <v>4</v>
      </c>
      <c r="U322" s="48">
        <v>4</v>
      </c>
      <c r="V322" s="48">
        <v>4</v>
      </c>
      <c r="W322" s="48">
        <v>4</v>
      </c>
      <c r="X322" s="48">
        <v>5</v>
      </c>
      <c r="Y322" s="48">
        <v>5</v>
      </c>
      <c r="Z322" s="48">
        <v>5</v>
      </c>
      <c r="AA322" s="48">
        <v>5</v>
      </c>
      <c r="AB322" s="48">
        <v>5</v>
      </c>
      <c r="AC322" s="48">
        <v>5</v>
      </c>
      <c r="AD322" s="48">
        <v>1</v>
      </c>
      <c r="AE322" s="48"/>
      <c r="AF322" s="48"/>
      <c r="AG322" s="48"/>
      <c r="AH322" s="48"/>
      <c r="AI322" s="48"/>
      <c r="AJ322" s="48"/>
      <c r="AK322" s="57"/>
    </row>
    <row r="323" spans="2:37" ht="13.5" customHeight="1">
      <c r="B323" s="46"/>
      <c r="C323" s="45"/>
      <c r="D323" s="44" t="s">
        <v>351</v>
      </c>
      <c r="E323" s="26"/>
      <c r="F323" s="26"/>
      <c r="G323" s="26"/>
      <c r="H323" s="26"/>
      <c r="I323" s="26"/>
      <c r="J323" s="26"/>
      <c r="K323" s="26"/>
      <c r="L323" s="26"/>
      <c r="M323" s="26"/>
      <c r="N323" s="26"/>
      <c r="O323" s="26"/>
      <c r="P323" s="26"/>
      <c r="Q323" s="26"/>
      <c r="R323" s="26"/>
      <c r="S323" s="26"/>
      <c r="T323" s="26"/>
      <c r="U323" s="26"/>
      <c r="V323" s="26">
        <v>6</v>
      </c>
      <c r="W323" s="26">
        <v>6</v>
      </c>
      <c r="X323" s="26">
        <v>8</v>
      </c>
      <c r="Y323" s="26">
        <v>9</v>
      </c>
      <c r="Z323" s="26">
        <v>10</v>
      </c>
      <c r="AA323" s="26">
        <v>10</v>
      </c>
      <c r="AB323" s="26">
        <v>12</v>
      </c>
      <c r="AC323" s="26">
        <v>13</v>
      </c>
      <c r="AD323" s="26">
        <v>13</v>
      </c>
      <c r="AE323" s="26">
        <v>13</v>
      </c>
      <c r="AF323" s="26">
        <v>13</v>
      </c>
      <c r="AG323" s="26">
        <v>15</v>
      </c>
      <c r="AH323" s="26"/>
      <c r="AI323" s="26"/>
      <c r="AJ323" s="26"/>
      <c r="AK323" s="56"/>
    </row>
    <row r="324" spans="2:37" ht="13.5" customHeight="1">
      <c r="B324" s="51"/>
      <c r="C324" s="50"/>
      <c r="D324" s="49" t="s">
        <v>352</v>
      </c>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v>1</v>
      </c>
      <c r="AG324" s="48"/>
      <c r="AH324" s="48"/>
      <c r="AI324" s="48"/>
      <c r="AJ324" s="48"/>
      <c r="AK324" s="57"/>
    </row>
    <row r="325" spans="2:37" ht="13.5" customHeight="1">
      <c r="B325" s="46"/>
      <c r="C325" s="45"/>
      <c r="D325" s="44" t="s">
        <v>353</v>
      </c>
      <c r="E325" s="26"/>
      <c r="F325" s="26"/>
      <c r="G325" s="26"/>
      <c r="H325" s="26"/>
      <c r="I325" s="26"/>
      <c r="J325" s="26"/>
      <c r="K325" s="26"/>
      <c r="L325" s="26"/>
      <c r="M325" s="26"/>
      <c r="N325" s="26"/>
      <c r="O325" s="26"/>
      <c r="P325" s="26"/>
      <c r="Q325" s="26"/>
      <c r="R325" s="26">
        <v>2</v>
      </c>
      <c r="S325" s="26">
        <v>2</v>
      </c>
      <c r="T325" s="26">
        <v>2</v>
      </c>
      <c r="U325" s="26">
        <v>2</v>
      </c>
      <c r="V325" s="26">
        <v>2</v>
      </c>
      <c r="W325" s="26">
        <v>2</v>
      </c>
      <c r="X325" s="26">
        <v>1</v>
      </c>
      <c r="Y325" s="26">
        <v>1</v>
      </c>
      <c r="Z325" s="26"/>
      <c r="AA325" s="26"/>
      <c r="AB325" s="26"/>
      <c r="AC325" s="26"/>
      <c r="AD325" s="26"/>
      <c r="AE325" s="26"/>
      <c r="AF325" s="26"/>
      <c r="AG325" s="26"/>
      <c r="AH325" s="26"/>
      <c r="AI325" s="26"/>
      <c r="AJ325" s="26"/>
      <c r="AK325" s="56"/>
    </row>
    <row r="326" spans="2:37" ht="13.5" customHeight="1">
      <c r="B326" s="51"/>
      <c r="C326" s="50"/>
      <c r="D326" s="49" t="s">
        <v>354</v>
      </c>
      <c r="E326" s="48"/>
      <c r="F326" s="48"/>
      <c r="G326" s="48"/>
      <c r="H326" s="48"/>
      <c r="I326" s="48"/>
      <c r="J326" s="48"/>
      <c r="K326" s="48"/>
      <c r="L326" s="48"/>
      <c r="M326" s="48"/>
      <c r="N326" s="48"/>
      <c r="O326" s="48"/>
      <c r="P326" s="48"/>
      <c r="Q326" s="48"/>
      <c r="R326" s="48"/>
      <c r="S326" s="48"/>
      <c r="T326" s="48"/>
      <c r="U326" s="48"/>
      <c r="V326" s="48"/>
      <c r="W326" s="48"/>
      <c r="X326" s="48"/>
      <c r="Y326" s="48">
        <v>2</v>
      </c>
      <c r="Z326" s="48">
        <v>4</v>
      </c>
      <c r="AA326" s="48">
        <v>6</v>
      </c>
      <c r="AB326" s="48">
        <v>7</v>
      </c>
      <c r="AC326" s="48">
        <v>8</v>
      </c>
      <c r="AD326" s="48">
        <v>10</v>
      </c>
      <c r="AE326" s="48">
        <v>12</v>
      </c>
      <c r="AF326" s="48">
        <v>6</v>
      </c>
      <c r="AG326" s="48">
        <v>4</v>
      </c>
      <c r="AH326" s="48"/>
      <c r="AI326" s="48"/>
      <c r="AJ326" s="48"/>
      <c r="AK326" s="57"/>
    </row>
    <row r="327" spans="2:37" ht="13.5" customHeight="1">
      <c r="B327" s="46"/>
      <c r="C327" s="45"/>
      <c r="D327" s="44" t="s">
        <v>355</v>
      </c>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v>4</v>
      </c>
      <c r="AG327" s="26">
        <v>4</v>
      </c>
      <c r="AH327" s="26">
        <v>4</v>
      </c>
      <c r="AI327" s="26">
        <v>4</v>
      </c>
      <c r="AJ327" s="26">
        <v>4</v>
      </c>
      <c r="AK327" s="56">
        <v>8</v>
      </c>
    </row>
    <row r="328" spans="2:37" ht="13.5" customHeight="1">
      <c r="B328" s="51"/>
      <c r="C328" s="50"/>
      <c r="D328" s="49" t="s">
        <v>356</v>
      </c>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v>5</v>
      </c>
      <c r="AG328" s="48">
        <v>8</v>
      </c>
      <c r="AH328" s="48">
        <v>9</v>
      </c>
      <c r="AI328" s="48">
        <v>11</v>
      </c>
      <c r="AJ328" s="48">
        <v>11</v>
      </c>
      <c r="AK328" s="57">
        <v>19</v>
      </c>
    </row>
    <row r="329" spans="2:37" ht="13.5" customHeight="1">
      <c r="B329" s="46"/>
      <c r="C329" s="45"/>
      <c r="D329" s="44" t="s">
        <v>357</v>
      </c>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v>3</v>
      </c>
      <c r="AG329" s="26">
        <v>3</v>
      </c>
      <c r="AH329" s="26">
        <v>3</v>
      </c>
      <c r="AI329" s="26">
        <v>3</v>
      </c>
      <c r="AJ329" s="26">
        <v>4</v>
      </c>
      <c r="AK329" s="56">
        <v>8</v>
      </c>
    </row>
    <row r="330" spans="2:37" ht="13.5" customHeight="1">
      <c r="B330" s="51"/>
      <c r="C330" s="50"/>
      <c r="D330" s="49" t="s">
        <v>358</v>
      </c>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v>1</v>
      </c>
      <c r="AG330" s="48">
        <v>4</v>
      </c>
      <c r="AH330" s="48">
        <v>7</v>
      </c>
      <c r="AI330" s="48">
        <v>8</v>
      </c>
      <c r="AJ330" s="48">
        <v>9</v>
      </c>
      <c r="AK330" s="57">
        <v>15</v>
      </c>
    </row>
    <row r="331" spans="2:37" ht="19.5" customHeight="1">
      <c r="B331" s="55">
        <v>2</v>
      </c>
      <c r="C331" s="88" t="s">
        <v>359</v>
      </c>
      <c r="D331" s="88"/>
      <c r="E331" s="54"/>
      <c r="F331" s="54"/>
      <c r="G331" s="54"/>
      <c r="H331" s="54"/>
      <c r="I331" s="54"/>
      <c r="J331" s="54"/>
      <c r="K331" s="54"/>
      <c r="L331" s="54"/>
      <c r="M331" s="54"/>
      <c r="N331" s="54"/>
      <c r="O331" s="54">
        <f t="shared" ref="O331:AA331" si="37">SUM(O332)</f>
        <v>2</v>
      </c>
      <c r="P331" s="54">
        <f t="shared" si="37"/>
        <v>2</v>
      </c>
      <c r="Q331" s="54">
        <f t="shared" si="37"/>
        <v>2</v>
      </c>
      <c r="R331" s="54">
        <f t="shared" si="37"/>
        <v>2</v>
      </c>
      <c r="S331" s="54">
        <f t="shared" si="37"/>
        <v>3</v>
      </c>
      <c r="T331" s="54">
        <f t="shared" si="37"/>
        <v>3</v>
      </c>
      <c r="U331" s="54">
        <f t="shared" si="37"/>
        <v>3</v>
      </c>
      <c r="V331" s="54">
        <f t="shared" si="37"/>
        <v>3</v>
      </c>
      <c r="W331" s="54">
        <f t="shared" si="37"/>
        <v>3</v>
      </c>
      <c r="X331" s="54">
        <f t="shared" si="37"/>
        <v>4</v>
      </c>
      <c r="Y331" s="54">
        <f t="shared" si="37"/>
        <v>4</v>
      </c>
      <c r="Z331" s="54">
        <f t="shared" si="37"/>
        <v>4</v>
      </c>
      <c r="AA331" s="54">
        <f t="shared" si="37"/>
        <v>4</v>
      </c>
      <c r="AB331" s="54">
        <f t="shared" ref="AB331:AJ331" si="38">SUM(AB332:AB333)</f>
        <v>6</v>
      </c>
      <c r="AC331" s="54">
        <f t="shared" si="38"/>
        <v>6</v>
      </c>
      <c r="AD331" s="54">
        <f t="shared" si="38"/>
        <v>6</v>
      </c>
      <c r="AE331" s="54">
        <f t="shared" si="38"/>
        <v>7</v>
      </c>
      <c r="AF331" s="54">
        <f t="shared" si="38"/>
        <v>6</v>
      </c>
      <c r="AG331" s="54">
        <f t="shared" si="38"/>
        <v>5</v>
      </c>
      <c r="AH331" s="54">
        <f t="shared" si="38"/>
        <v>5</v>
      </c>
      <c r="AI331" s="54">
        <f t="shared" si="38"/>
        <v>4</v>
      </c>
      <c r="AJ331" s="54">
        <f t="shared" si="38"/>
        <v>5</v>
      </c>
      <c r="AK331" s="53">
        <f>SUM(AK332:AK334)</f>
        <v>9</v>
      </c>
    </row>
    <row r="332" spans="2:37" ht="13.5" customHeight="1">
      <c r="B332" s="51"/>
      <c r="C332" s="50"/>
      <c r="D332" s="49" t="s">
        <v>360</v>
      </c>
      <c r="E332" s="48"/>
      <c r="F332" s="48"/>
      <c r="G332" s="48"/>
      <c r="H332" s="48"/>
      <c r="I332" s="48"/>
      <c r="J332" s="48"/>
      <c r="K332" s="48"/>
      <c r="L332" s="48"/>
      <c r="M332" s="48"/>
      <c r="N332" s="48"/>
      <c r="O332" s="48">
        <v>2</v>
      </c>
      <c r="P332" s="48">
        <v>2</v>
      </c>
      <c r="Q332" s="48">
        <v>2</v>
      </c>
      <c r="R332" s="48">
        <v>2</v>
      </c>
      <c r="S332" s="48">
        <v>3</v>
      </c>
      <c r="T332" s="48">
        <v>3</v>
      </c>
      <c r="U332" s="48">
        <v>3</v>
      </c>
      <c r="V332" s="48">
        <v>3</v>
      </c>
      <c r="W332" s="48">
        <v>3</v>
      </c>
      <c r="X332" s="48">
        <v>4</v>
      </c>
      <c r="Y332" s="48">
        <v>4</v>
      </c>
      <c r="Z332" s="48">
        <v>4</v>
      </c>
      <c r="AA332" s="48">
        <v>4</v>
      </c>
      <c r="AB332" s="48">
        <v>4</v>
      </c>
      <c r="AC332" s="48">
        <v>4</v>
      </c>
      <c r="AD332" s="48">
        <v>4</v>
      </c>
      <c r="AE332" s="48">
        <v>5</v>
      </c>
      <c r="AF332" s="48">
        <v>4</v>
      </c>
      <c r="AG332" s="48">
        <v>3</v>
      </c>
      <c r="AH332" s="48">
        <v>3</v>
      </c>
      <c r="AI332" s="48">
        <v>3</v>
      </c>
      <c r="AJ332" s="48">
        <v>3</v>
      </c>
      <c r="AK332" s="57">
        <v>1</v>
      </c>
    </row>
    <row r="333" spans="2:37" ht="13.5" customHeight="1">
      <c r="B333" s="46"/>
      <c r="C333" s="45"/>
      <c r="D333" s="44" t="s">
        <v>190</v>
      </c>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v>2</v>
      </c>
      <c r="AC333" s="26">
        <v>2</v>
      </c>
      <c r="AD333" s="26">
        <v>2</v>
      </c>
      <c r="AE333" s="26">
        <v>2</v>
      </c>
      <c r="AF333" s="26">
        <v>2</v>
      </c>
      <c r="AG333" s="26">
        <v>2</v>
      </c>
      <c r="AH333" s="26">
        <v>2</v>
      </c>
      <c r="AI333" s="26">
        <v>1</v>
      </c>
      <c r="AJ333" s="26">
        <v>2</v>
      </c>
      <c r="AK333" s="56">
        <v>2</v>
      </c>
    </row>
    <row r="334" spans="2:37" ht="13.5" customHeight="1">
      <c r="B334" s="51"/>
      <c r="C334" s="50"/>
      <c r="D334" s="49" t="s">
        <v>361</v>
      </c>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57">
        <v>6</v>
      </c>
    </row>
    <row r="335" spans="2:37" ht="19.5" customHeight="1">
      <c r="B335" s="55">
        <v>4</v>
      </c>
      <c r="C335" s="88" t="s">
        <v>362</v>
      </c>
      <c r="D335" s="88"/>
      <c r="E335" s="54"/>
      <c r="F335" s="54"/>
      <c r="G335" s="54"/>
      <c r="H335" s="54"/>
      <c r="I335" s="54"/>
      <c r="J335" s="54"/>
      <c r="K335" s="54"/>
      <c r="L335" s="54"/>
      <c r="M335" s="54"/>
      <c r="N335" s="54"/>
      <c r="O335" s="54"/>
      <c r="P335" s="54"/>
      <c r="Q335" s="54">
        <f t="shared" ref="Q335:AG335" si="39">SUM(Q336)</f>
        <v>2</v>
      </c>
      <c r="R335" s="54">
        <f t="shared" si="39"/>
        <v>3</v>
      </c>
      <c r="S335" s="54">
        <f t="shared" si="39"/>
        <v>2</v>
      </c>
      <c r="T335" s="54">
        <f t="shared" si="39"/>
        <v>2</v>
      </c>
      <c r="U335" s="54">
        <f t="shared" si="39"/>
        <v>2</v>
      </c>
      <c r="V335" s="54">
        <f t="shared" si="39"/>
        <v>3</v>
      </c>
      <c r="W335" s="54">
        <f t="shared" si="39"/>
        <v>3</v>
      </c>
      <c r="X335" s="54">
        <f t="shared" si="39"/>
        <v>3</v>
      </c>
      <c r="Y335" s="54">
        <f t="shared" si="39"/>
        <v>3</v>
      </c>
      <c r="Z335" s="54">
        <f t="shared" si="39"/>
        <v>5</v>
      </c>
      <c r="AA335" s="54">
        <f t="shared" si="39"/>
        <v>7</v>
      </c>
      <c r="AB335" s="54">
        <f t="shared" si="39"/>
        <v>7</v>
      </c>
      <c r="AC335" s="54">
        <f t="shared" si="39"/>
        <v>7</v>
      </c>
      <c r="AD335" s="54">
        <f t="shared" si="39"/>
        <v>7</v>
      </c>
      <c r="AE335" s="54">
        <f t="shared" si="39"/>
        <v>4</v>
      </c>
      <c r="AF335" s="54">
        <f t="shared" si="39"/>
        <v>4</v>
      </c>
      <c r="AG335" s="54">
        <f t="shared" si="39"/>
        <v>5</v>
      </c>
      <c r="AH335" s="54"/>
      <c r="AI335" s="54"/>
      <c r="AJ335" s="54">
        <f>SUM(AJ336)</f>
        <v>6</v>
      </c>
      <c r="AK335" s="53">
        <f>SUM(AK336)</f>
        <v>6</v>
      </c>
    </row>
    <row r="336" spans="2:37" ht="13.5" customHeight="1">
      <c r="B336" s="46"/>
      <c r="C336" s="45"/>
      <c r="D336" s="44" t="s">
        <v>363</v>
      </c>
      <c r="E336" s="26"/>
      <c r="F336" s="26"/>
      <c r="G336" s="26"/>
      <c r="H336" s="26"/>
      <c r="I336" s="26"/>
      <c r="J336" s="26"/>
      <c r="K336" s="26"/>
      <c r="L336" s="26"/>
      <c r="M336" s="26"/>
      <c r="N336" s="26"/>
      <c r="O336" s="26"/>
      <c r="P336" s="26"/>
      <c r="Q336" s="26">
        <v>2</v>
      </c>
      <c r="R336" s="26">
        <v>3</v>
      </c>
      <c r="S336" s="26">
        <v>2</v>
      </c>
      <c r="T336" s="26">
        <v>2</v>
      </c>
      <c r="U336" s="26">
        <v>2</v>
      </c>
      <c r="V336" s="26">
        <v>3</v>
      </c>
      <c r="W336" s="26">
        <v>3</v>
      </c>
      <c r="X336" s="26">
        <v>3</v>
      </c>
      <c r="Y336" s="26">
        <v>3</v>
      </c>
      <c r="Z336" s="26">
        <v>5</v>
      </c>
      <c r="AA336" s="26">
        <v>7</v>
      </c>
      <c r="AB336" s="26">
        <v>7</v>
      </c>
      <c r="AC336" s="26">
        <v>7</v>
      </c>
      <c r="AD336" s="26">
        <v>7</v>
      </c>
      <c r="AE336" s="26">
        <v>4</v>
      </c>
      <c r="AF336" s="26">
        <v>4</v>
      </c>
      <c r="AG336" s="26">
        <v>5</v>
      </c>
      <c r="AH336" s="26"/>
      <c r="AI336" s="26"/>
      <c r="AJ336" s="26">
        <v>6</v>
      </c>
      <c r="AK336" s="56">
        <v>6</v>
      </c>
    </row>
    <row r="337" spans="2:37" ht="19.5" customHeight="1">
      <c r="B337" s="55">
        <v>6</v>
      </c>
      <c r="C337" s="88" t="s">
        <v>364</v>
      </c>
      <c r="D337" s="88"/>
      <c r="E337" s="54"/>
      <c r="F337" s="54">
        <f t="shared" ref="F337:AK337" si="40">SUM(F338:F345)</f>
        <v>1</v>
      </c>
      <c r="G337" s="54">
        <f t="shared" si="40"/>
        <v>1</v>
      </c>
      <c r="H337" s="54">
        <f t="shared" si="40"/>
        <v>1</v>
      </c>
      <c r="I337" s="54">
        <f t="shared" si="40"/>
        <v>2</v>
      </c>
      <c r="J337" s="54">
        <f t="shared" si="40"/>
        <v>1</v>
      </c>
      <c r="K337" s="54">
        <f t="shared" si="40"/>
        <v>2</v>
      </c>
      <c r="L337" s="54">
        <f t="shared" si="40"/>
        <v>3</v>
      </c>
      <c r="M337" s="54">
        <f t="shared" si="40"/>
        <v>3</v>
      </c>
      <c r="N337" s="54">
        <f t="shared" si="40"/>
        <v>3</v>
      </c>
      <c r="O337" s="54">
        <f t="shared" si="40"/>
        <v>4</v>
      </c>
      <c r="P337" s="54">
        <f t="shared" si="40"/>
        <v>3</v>
      </c>
      <c r="Q337" s="54">
        <f t="shared" si="40"/>
        <v>1</v>
      </c>
      <c r="R337" s="54">
        <f t="shared" si="40"/>
        <v>2</v>
      </c>
      <c r="S337" s="54">
        <f t="shared" si="40"/>
        <v>2</v>
      </c>
      <c r="T337" s="54">
        <f t="shared" si="40"/>
        <v>3</v>
      </c>
      <c r="U337" s="54">
        <f t="shared" si="40"/>
        <v>4</v>
      </c>
      <c r="V337" s="54">
        <f t="shared" si="40"/>
        <v>4</v>
      </c>
      <c r="W337" s="54">
        <f t="shared" si="40"/>
        <v>3</v>
      </c>
      <c r="X337" s="54">
        <f t="shared" si="40"/>
        <v>2</v>
      </c>
      <c r="Y337" s="54">
        <f t="shared" si="40"/>
        <v>3</v>
      </c>
      <c r="Z337" s="54">
        <f t="shared" si="40"/>
        <v>4</v>
      </c>
      <c r="AA337" s="54">
        <f t="shared" si="40"/>
        <v>4</v>
      </c>
      <c r="AB337" s="54">
        <f t="shared" si="40"/>
        <v>4</v>
      </c>
      <c r="AC337" s="54">
        <f t="shared" si="40"/>
        <v>3</v>
      </c>
      <c r="AD337" s="54">
        <f t="shared" si="40"/>
        <v>3</v>
      </c>
      <c r="AE337" s="54">
        <f t="shared" si="40"/>
        <v>2</v>
      </c>
      <c r="AF337" s="54">
        <f t="shared" si="40"/>
        <v>2</v>
      </c>
      <c r="AG337" s="54">
        <f t="shared" si="40"/>
        <v>1</v>
      </c>
      <c r="AH337" s="54">
        <f t="shared" si="40"/>
        <v>3</v>
      </c>
      <c r="AI337" s="54">
        <f t="shared" si="40"/>
        <v>3</v>
      </c>
      <c r="AJ337" s="54">
        <f t="shared" si="40"/>
        <v>8</v>
      </c>
      <c r="AK337" s="53">
        <f t="shared" si="40"/>
        <v>4</v>
      </c>
    </row>
    <row r="338" spans="2:37" ht="13.5" customHeight="1">
      <c r="B338" s="46"/>
      <c r="C338" s="45"/>
      <c r="D338" s="44" t="s">
        <v>365</v>
      </c>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v>3</v>
      </c>
      <c r="AK338" s="56">
        <v>2</v>
      </c>
    </row>
    <row r="339" spans="2:37" ht="13.5" customHeight="1">
      <c r="B339" s="51"/>
      <c r="C339" s="50"/>
      <c r="D339" s="49" t="s">
        <v>366</v>
      </c>
      <c r="E339" s="48"/>
      <c r="F339" s="48">
        <v>1</v>
      </c>
      <c r="G339" s="48">
        <v>1</v>
      </c>
      <c r="H339" s="48">
        <v>1</v>
      </c>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57"/>
    </row>
    <row r="340" spans="2:37" ht="13.5" customHeight="1">
      <c r="B340" s="46"/>
      <c r="C340" s="45"/>
      <c r="D340" s="44" t="s">
        <v>367</v>
      </c>
      <c r="E340" s="26"/>
      <c r="F340" s="26"/>
      <c r="G340" s="26"/>
      <c r="H340" s="26"/>
      <c r="I340" s="26">
        <v>1</v>
      </c>
      <c r="J340" s="26">
        <v>1</v>
      </c>
      <c r="K340" s="26">
        <v>1</v>
      </c>
      <c r="L340" s="26">
        <v>1</v>
      </c>
      <c r="M340" s="26">
        <v>1</v>
      </c>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56"/>
    </row>
    <row r="341" spans="2:37" ht="13.5" customHeight="1">
      <c r="B341" s="51"/>
      <c r="C341" s="50"/>
      <c r="D341" s="49" t="s">
        <v>368</v>
      </c>
      <c r="E341" s="48"/>
      <c r="F341" s="48"/>
      <c r="G341" s="48"/>
      <c r="H341" s="48"/>
      <c r="I341" s="48">
        <v>1</v>
      </c>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57"/>
    </row>
    <row r="342" spans="2:37" ht="13.5" customHeight="1">
      <c r="B342" s="46"/>
      <c r="C342" s="45"/>
      <c r="D342" s="44" t="s">
        <v>369</v>
      </c>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v>1</v>
      </c>
      <c r="AI342" s="26">
        <v>1</v>
      </c>
      <c r="AJ342" s="26">
        <v>1</v>
      </c>
      <c r="AK342" s="56"/>
    </row>
    <row r="343" spans="2:37" ht="13.5" customHeight="1">
      <c r="B343" s="51"/>
      <c r="C343" s="50"/>
      <c r="D343" s="49" t="s">
        <v>370</v>
      </c>
      <c r="E343" s="48"/>
      <c r="F343" s="48"/>
      <c r="G343" s="48"/>
      <c r="H343" s="48"/>
      <c r="I343" s="48"/>
      <c r="J343" s="48"/>
      <c r="K343" s="48"/>
      <c r="L343" s="48"/>
      <c r="M343" s="48"/>
      <c r="N343" s="48"/>
      <c r="O343" s="48">
        <v>1</v>
      </c>
      <c r="P343" s="48">
        <v>1</v>
      </c>
      <c r="Q343" s="48">
        <v>1</v>
      </c>
      <c r="R343" s="48">
        <v>2</v>
      </c>
      <c r="S343" s="48">
        <v>2</v>
      </c>
      <c r="T343" s="48">
        <v>3</v>
      </c>
      <c r="U343" s="48">
        <v>4</v>
      </c>
      <c r="V343" s="48">
        <v>4</v>
      </c>
      <c r="W343" s="48">
        <v>3</v>
      </c>
      <c r="X343" s="48">
        <v>2</v>
      </c>
      <c r="Y343" s="48">
        <v>3</v>
      </c>
      <c r="Z343" s="48">
        <v>4</v>
      </c>
      <c r="AA343" s="48">
        <v>4</v>
      </c>
      <c r="AB343" s="48">
        <v>4</v>
      </c>
      <c r="AC343" s="48">
        <v>3</v>
      </c>
      <c r="AD343" s="48">
        <v>3</v>
      </c>
      <c r="AE343" s="48">
        <v>2</v>
      </c>
      <c r="AF343" s="48">
        <v>2</v>
      </c>
      <c r="AG343" s="48">
        <v>1</v>
      </c>
      <c r="AH343" s="48">
        <v>2</v>
      </c>
      <c r="AI343" s="48">
        <v>2</v>
      </c>
      <c r="AJ343" s="48">
        <v>4</v>
      </c>
      <c r="AK343" s="57">
        <v>2</v>
      </c>
    </row>
    <row r="344" spans="2:37" ht="13.5" customHeight="1">
      <c r="B344" s="46"/>
      <c r="C344" s="45"/>
      <c r="D344" s="44" t="s">
        <v>371</v>
      </c>
      <c r="E344" s="26"/>
      <c r="F344" s="26"/>
      <c r="G344" s="26"/>
      <c r="H344" s="26"/>
      <c r="I344" s="26"/>
      <c r="J344" s="26"/>
      <c r="K344" s="26"/>
      <c r="L344" s="26"/>
      <c r="M344" s="26"/>
      <c r="N344" s="26">
        <v>1</v>
      </c>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56"/>
    </row>
    <row r="345" spans="2:37" ht="13.5" customHeight="1">
      <c r="B345" s="51"/>
      <c r="C345" s="50"/>
      <c r="D345" s="49" t="s">
        <v>372</v>
      </c>
      <c r="E345" s="48"/>
      <c r="F345" s="48"/>
      <c r="G345" s="48"/>
      <c r="H345" s="48"/>
      <c r="I345" s="48"/>
      <c r="J345" s="48"/>
      <c r="K345" s="48">
        <v>1</v>
      </c>
      <c r="L345" s="48">
        <v>2</v>
      </c>
      <c r="M345" s="48">
        <v>2</v>
      </c>
      <c r="N345" s="48">
        <v>2</v>
      </c>
      <c r="O345" s="48">
        <v>3</v>
      </c>
      <c r="P345" s="48">
        <v>2</v>
      </c>
      <c r="Q345" s="48"/>
      <c r="R345" s="48"/>
      <c r="S345" s="48"/>
      <c r="T345" s="48"/>
      <c r="U345" s="48"/>
      <c r="V345" s="48"/>
      <c r="W345" s="48"/>
      <c r="X345" s="48"/>
      <c r="Y345" s="48"/>
      <c r="Z345" s="48"/>
      <c r="AA345" s="48"/>
      <c r="AB345" s="48"/>
      <c r="AC345" s="48"/>
      <c r="AD345" s="48"/>
      <c r="AE345" s="48"/>
      <c r="AF345" s="48"/>
      <c r="AG345" s="48"/>
      <c r="AH345" s="48"/>
      <c r="AI345" s="48"/>
      <c r="AJ345" s="48"/>
      <c r="AK345" s="57"/>
    </row>
    <row r="346" spans="2:37" ht="19.5" customHeight="1">
      <c r="B346" s="55"/>
      <c r="C346" s="88" t="s">
        <v>373</v>
      </c>
      <c r="D346" s="88"/>
      <c r="E346" s="54"/>
      <c r="F346" s="54"/>
      <c r="G346" s="54"/>
      <c r="H346" s="54"/>
      <c r="I346" s="54"/>
      <c r="J346" s="54"/>
      <c r="K346" s="54"/>
      <c r="L346" s="54"/>
      <c r="M346" s="54">
        <f>SUM(M347)</f>
        <v>1</v>
      </c>
      <c r="N346" s="54">
        <f>SUM(N347)</f>
        <v>1</v>
      </c>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3"/>
    </row>
    <row r="347" spans="2:37" ht="13.5" customHeight="1">
      <c r="B347" s="46"/>
      <c r="C347" s="45"/>
      <c r="D347" s="44" t="s">
        <v>374</v>
      </c>
      <c r="E347" s="26"/>
      <c r="F347" s="26"/>
      <c r="G347" s="26"/>
      <c r="H347" s="26"/>
      <c r="I347" s="26"/>
      <c r="J347" s="26"/>
      <c r="K347" s="26"/>
      <c r="L347" s="26"/>
      <c r="M347" s="26">
        <v>1</v>
      </c>
      <c r="N347" s="26">
        <v>1</v>
      </c>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52"/>
    </row>
    <row r="348" spans="2:37" ht="19.5" customHeight="1">
      <c r="B348" s="55"/>
      <c r="C348" s="88" t="s">
        <v>375</v>
      </c>
      <c r="D348" s="88"/>
      <c r="E348" s="54"/>
      <c r="F348" s="54"/>
      <c r="G348" s="54"/>
      <c r="H348" s="54"/>
      <c r="I348" s="54"/>
      <c r="J348" s="54"/>
      <c r="K348" s="54"/>
      <c r="L348" s="54"/>
      <c r="M348" s="54">
        <f t="shared" ref="M348:R348" si="41">SUM(M349:M350)</f>
        <v>1</v>
      </c>
      <c r="N348" s="54">
        <f t="shared" si="41"/>
        <v>3</v>
      </c>
      <c r="O348" s="54">
        <f t="shared" si="41"/>
        <v>3</v>
      </c>
      <c r="P348" s="54">
        <f t="shared" si="41"/>
        <v>3</v>
      </c>
      <c r="Q348" s="54">
        <f t="shared" si="41"/>
        <v>1</v>
      </c>
      <c r="R348" s="54">
        <f t="shared" si="41"/>
        <v>1</v>
      </c>
      <c r="S348" s="54"/>
      <c r="T348" s="54"/>
      <c r="U348" s="54"/>
      <c r="V348" s="54"/>
      <c r="W348" s="54">
        <f>SUM(W349:W350)</f>
        <v>2</v>
      </c>
      <c r="X348" s="54">
        <f>SUM(X349:X350)</f>
        <v>2</v>
      </c>
      <c r="Y348" s="54">
        <f>SUM(Y349:Y350)</f>
        <v>2</v>
      </c>
      <c r="Z348" s="54"/>
      <c r="AA348" s="54"/>
      <c r="AB348" s="54"/>
      <c r="AC348" s="54"/>
      <c r="AD348" s="54"/>
      <c r="AE348" s="54"/>
      <c r="AF348" s="54"/>
      <c r="AG348" s="54"/>
      <c r="AH348" s="54"/>
      <c r="AI348" s="54"/>
      <c r="AJ348" s="54"/>
      <c r="AK348" s="53"/>
    </row>
    <row r="349" spans="2:37" ht="13.5" customHeight="1">
      <c r="B349" s="51"/>
      <c r="C349" s="50"/>
      <c r="D349" s="49" t="s">
        <v>376</v>
      </c>
      <c r="E349" s="48"/>
      <c r="F349" s="48"/>
      <c r="G349" s="48"/>
      <c r="H349" s="48"/>
      <c r="I349" s="48"/>
      <c r="J349" s="48"/>
      <c r="K349" s="48"/>
      <c r="L349" s="48"/>
      <c r="M349" s="48"/>
      <c r="N349" s="48">
        <v>1</v>
      </c>
      <c r="O349" s="48">
        <v>1</v>
      </c>
      <c r="P349" s="48">
        <v>1</v>
      </c>
      <c r="Q349" s="48"/>
      <c r="R349" s="48"/>
      <c r="S349" s="48"/>
      <c r="T349" s="48"/>
      <c r="U349" s="48"/>
      <c r="V349" s="48"/>
      <c r="W349" s="48"/>
      <c r="X349" s="48"/>
      <c r="Y349" s="48"/>
      <c r="Z349" s="48"/>
      <c r="AA349" s="48"/>
      <c r="AB349" s="48"/>
      <c r="AC349" s="48"/>
      <c r="AD349" s="48"/>
      <c r="AE349" s="48"/>
      <c r="AF349" s="48"/>
      <c r="AG349" s="48"/>
      <c r="AH349" s="48"/>
      <c r="AI349" s="48"/>
      <c r="AJ349" s="48"/>
      <c r="AK349" s="47"/>
    </row>
    <row r="350" spans="2:37" ht="13.5" customHeight="1">
      <c r="B350" s="46"/>
      <c r="C350" s="45"/>
      <c r="D350" s="44" t="s">
        <v>377</v>
      </c>
      <c r="E350" s="26"/>
      <c r="F350" s="26"/>
      <c r="G350" s="26"/>
      <c r="H350" s="26"/>
      <c r="I350" s="26"/>
      <c r="J350" s="26"/>
      <c r="K350" s="26"/>
      <c r="L350" s="26"/>
      <c r="M350" s="26">
        <v>1</v>
      </c>
      <c r="N350" s="26">
        <v>2</v>
      </c>
      <c r="O350" s="26">
        <v>2</v>
      </c>
      <c r="P350" s="26">
        <v>2</v>
      </c>
      <c r="Q350" s="26">
        <v>1</v>
      </c>
      <c r="R350" s="26">
        <v>1</v>
      </c>
      <c r="S350" s="26"/>
      <c r="T350" s="26"/>
      <c r="U350" s="26"/>
      <c r="V350" s="26"/>
      <c r="W350" s="26">
        <v>2</v>
      </c>
      <c r="X350" s="26">
        <v>2</v>
      </c>
      <c r="Y350" s="26">
        <v>2</v>
      </c>
      <c r="Z350" s="26"/>
      <c r="AA350" s="26"/>
      <c r="AB350" s="26"/>
      <c r="AC350" s="26"/>
      <c r="AD350" s="26"/>
      <c r="AE350" s="26"/>
      <c r="AF350" s="26"/>
      <c r="AG350" s="26"/>
      <c r="AH350" s="26"/>
      <c r="AI350" s="26"/>
      <c r="AJ350" s="26"/>
      <c r="AK350" s="52"/>
    </row>
    <row r="351" spans="2:37" ht="19.5" customHeight="1">
      <c r="B351" s="55">
        <v>5</v>
      </c>
      <c r="C351" s="88" t="s">
        <v>378</v>
      </c>
      <c r="D351" s="88"/>
      <c r="E351" s="54"/>
      <c r="F351" s="54"/>
      <c r="G351" s="54"/>
      <c r="H351" s="54"/>
      <c r="I351" s="54"/>
      <c r="J351" s="54"/>
      <c r="K351" s="54"/>
      <c r="L351" s="54"/>
      <c r="M351" s="54"/>
      <c r="N351" s="54"/>
      <c r="O351" s="54">
        <f t="shared" ref="O351:AB351" si="42">SUM(O352:O360)</f>
        <v>3</v>
      </c>
      <c r="P351" s="54">
        <f t="shared" si="42"/>
        <v>3</v>
      </c>
      <c r="Q351" s="54">
        <f t="shared" si="42"/>
        <v>4</v>
      </c>
      <c r="R351" s="54">
        <f t="shared" si="42"/>
        <v>4</v>
      </c>
      <c r="S351" s="54">
        <f t="shared" si="42"/>
        <v>5</v>
      </c>
      <c r="T351" s="54">
        <f t="shared" si="42"/>
        <v>5</v>
      </c>
      <c r="U351" s="54">
        <f t="shared" si="42"/>
        <v>5</v>
      </c>
      <c r="V351" s="54">
        <f t="shared" si="42"/>
        <v>5</v>
      </c>
      <c r="W351" s="54">
        <f t="shared" si="42"/>
        <v>7</v>
      </c>
      <c r="X351" s="54">
        <f t="shared" si="42"/>
        <v>7</v>
      </c>
      <c r="Y351" s="54">
        <f t="shared" si="42"/>
        <v>6</v>
      </c>
      <c r="Z351" s="54">
        <f t="shared" si="42"/>
        <v>6</v>
      </c>
      <c r="AA351" s="54">
        <f t="shared" si="42"/>
        <v>6</v>
      </c>
      <c r="AB351" s="54">
        <f t="shared" si="42"/>
        <v>6</v>
      </c>
      <c r="AC351" s="54">
        <f t="shared" ref="AC351:AK351" si="43">SUM(AC352:AC361)</f>
        <v>6</v>
      </c>
      <c r="AD351" s="54">
        <f t="shared" si="43"/>
        <v>6</v>
      </c>
      <c r="AE351" s="54">
        <f t="shared" si="43"/>
        <v>6</v>
      </c>
      <c r="AF351" s="54">
        <f t="shared" si="43"/>
        <v>6</v>
      </c>
      <c r="AG351" s="54">
        <f t="shared" si="43"/>
        <v>4</v>
      </c>
      <c r="AH351" s="54">
        <f t="shared" si="43"/>
        <v>5</v>
      </c>
      <c r="AI351" s="54">
        <f t="shared" si="43"/>
        <v>6</v>
      </c>
      <c r="AJ351" s="54">
        <f t="shared" si="43"/>
        <v>7</v>
      </c>
      <c r="AK351" s="53">
        <f t="shared" si="43"/>
        <v>6</v>
      </c>
    </row>
    <row r="352" spans="2:37" ht="13.5" customHeight="1">
      <c r="B352" s="51"/>
      <c r="C352" s="50"/>
      <c r="D352" s="49" t="s">
        <v>379</v>
      </c>
      <c r="E352" s="48"/>
      <c r="F352" s="48"/>
      <c r="G352" s="48"/>
      <c r="H352" s="48"/>
      <c r="I352" s="48"/>
      <c r="J352" s="48"/>
      <c r="K352" s="48"/>
      <c r="L352" s="48"/>
      <c r="M352" s="48"/>
      <c r="N352" s="48"/>
      <c r="O352" s="48"/>
      <c r="P352" s="48"/>
      <c r="Q352" s="48">
        <v>1</v>
      </c>
      <c r="R352" s="48">
        <v>1</v>
      </c>
      <c r="S352" s="48">
        <v>1</v>
      </c>
      <c r="T352" s="48">
        <v>1</v>
      </c>
      <c r="U352" s="48">
        <v>1</v>
      </c>
      <c r="V352" s="48">
        <v>1</v>
      </c>
      <c r="W352" s="48">
        <v>1</v>
      </c>
      <c r="X352" s="48">
        <v>1</v>
      </c>
      <c r="Y352" s="48"/>
      <c r="Z352" s="48"/>
      <c r="AA352" s="48"/>
      <c r="AB352" s="48"/>
      <c r="AC352" s="48"/>
      <c r="AD352" s="48"/>
      <c r="AE352" s="48"/>
      <c r="AF352" s="48"/>
      <c r="AG352" s="48"/>
      <c r="AH352" s="48"/>
      <c r="AI352" s="48"/>
      <c r="AJ352" s="48"/>
      <c r="AK352" s="57"/>
    </row>
    <row r="353" spans="2:37" ht="13.5" customHeight="1">
      <c r="B353" s="46"/>
      <c r="C353" s="45"/>
      <c r="D353" s="44" t="s">
        <v>380</v>
      </c>
      <c r="E353" s="26"/>
      <c r="F353" s="26"/>
      <c r="G353" s="26"/>
      <c r="H353" s="26"/>
      <c r="I353" s="26"/>
      <c r="J353" s="26"/>
      <c r="K353" s="26"/>
      <c r="L353" s="26"/>
      <c r="M353" s="26"/>
      <c r="N353" s="26"/>
      <c r="O353" s="26">
        <v>2</v>
      </c>
      <c r="P353" s="26">
        <v>2</v>
      </c>
      <c r="Q353" s="26">
        <v>2</v>
      </c>
      <c r="R353" s="26">
        <v>2</v>
      </c>
      <c r="S353" s="26">
        <v>2</v>
      </c>
      <c r="T353" s="26">
        <v>2</v>
      </c>
      <c r="U353" s="26"/>
      <c r="V353" s="26"/>
      <c r="W353" s="26"/>
      <c r="X353" s="26"/>
      <c r="Y353" s="26"/>
      <c r="Z353" s="26"/>
      <c r="AA353" s="26"/>
      <c r="AB353" s="26"/>
      <c r="AC353" s="26"/>
      <c r="AD353" s="26"/>
      <c r="AE353" s="26"/>
      <c r="AF353" s="26"/>
      <c r="AG353" s="26"/>
      <c r="AH353" s="26"/>
      <c r="AI353" s="26"/>
      <c r="AJ353" s="26"/>
      <c r="AK353" s="56"/>
    </row>
    <row r="354" spans="2:37" ht="13.5" customHeight="1">
      <c r="B354" s="51"/>
      <c r="C354" s="50"/>
      <c r="D354" s="49" t="s">
        <v>381</v>
      </c>
      <c r="E354" s="48"/>
      <c r="F354" s="48"/>
      <c r="G354" s="48"/>
      <c r="H354" s="48"/>
      <c r="I354" s="48"/>
      <c r="J354" s="48"/>
      <c r="K354" s="48"/>
      <c r="L354" s="48"/>
      <c r="M354" s="48"/>
      <c r="N354" s="48"/>
      <c r="O354" s="48">
        <v>1</v>
      </c>
      <c r="P354" s="48">
        <v>1</v>
      </c>
      <c r="Q354" s="48">
        <v>1</v>
      </c>
      <c r="R354" s="48">
        <v>1</v>
      </c>
      <c r="S354" s="48"/>
      <c r="T354" s="48"/>
      <c r="U354" s="48"/>
      <c r="V354" s="48"/>
      <c r="W354" s="48"/>
      <c r="X354" s="48"/>
      <c r="Y354" s="48"/>
      <c r="Z354" s="48"/>
      <c r="AA354" s="48"/>
      <c r="AB354" s="48"/>
      <c r="AC354" s="48"/>
      <c r="AD354" s="48"/>
      <c r="AE354" s="48"/>
      <c r="AF354" s="48"/>
      <c r="AG354" s="48"/>
      <c r="AH354" s="48"/>
      <c r="AI354" s="48"/>
      <c r="AJ354" s="48"/>
      <c r="AK354" s="57"/>
    </row>
    <row r="355" spans="2:37" ht="13.5" customHeight="1">
      <c r="B355" s="46"/>
      <c r="C355" s="45"/>
      <c r="D355" s="44" t="s">
        <v>137</v>
      </c>
      <c r="E355" s="26"/>
      <c r="F355" s="26"/>
      <c r="G355" s="26"/>
      <c r="H355" s="26"/>
      <c r="I355" s="26"/>
      <c r="J355" s="26"/>
      <c r="K355" s="26"/>
      <c r="L355" s="26"/>
      <c r="M355" s="26"/>
      <c r="N355" s="26"/>
      <c r="O355" s="26"/>
      <c r="P355" s="26"/>
      <c r="Q355" s="26"/>
      <c r="R355" s="26"/>
      <c r="S355" s="26"/>
      <c r="T355" s="26"/>
      <c r="U355" s="26"/>
      <c r="V355" s="26"/>
      <c r="W355" s="26">
        <v>4</v>
      </c>
      <c r="X355" s="26"/>
      <c r="Y355" s="26"/>
      <c r="Z355" s="26"/>
      <c r="AA355" s="26"/>
      <c r="AB355" s="26"/>
      <c r="AC355" s="26"/>
      <c r="AD355" s="26"/>
      <c r="AE355" s="26"/>
      <c r="AF355" s="26"/>
      <c r="AG355" s="26"/>
      <c r="AH355" s="26"/>
      <c r="AI355" s="26"/>
      <c r="AJ355" s="26"/>
      <c r="AK355" s="56"/>
    </row>
    <row r="356" spans="2:37" ht="13.5" customHeight="1">
      <c r="B356" s="51"/>
      <c r="C356" s="50"/>
      <c r="D356" s="49" t="s">
        <v>382</v>
      </c>
      <c r="E356" s="48"/>
      <c r="F356" s="48"/>
      <c r="G356" s="48"/>
      <c r="H356" s="48"/>
      <c r="I356" s="48"/>
      <c r="J356" s="48"/>
      <c r="K356" s="48"/>
      <c r="L356" s="48"/>
      <c r="M356" s="48"/>
      <c r="N356" s="48"/>
      <c r="O356" s="48"/>
      <c r="P356" s="48"/>
      <c r="Q356" s="48"/>
      <c r="R356" s="48"/>
      <c r="S356" s="48"/>
      <c r="T356" s="48"/>
      <c r="U356" s="48">
        <v>1</v>
      </c>
      <c r="V356" s="48">
        <v>1</v>
      </c>
      <c r="W356" s="48"/>
      <c r="X356" s="48">
        <v>1</v>
      </c>
      <c r="Y356" s="48">
        <v>1</v>
      </c>
      <c r="Z356" s="48">
        <v>1</v>
      </c>
      <c r="AA356" s="48">
        <v>1</v>
      </c>
      <c r="AB356" s="48">
        <v>1</v>
      </c>
      <c r="AC356" s="48">
        <v>1</v>
      </c>
      <c r="AD356" s="48">
        <v>1</v>
      </c>
      <c r="AE356" s="48"/>
      <c r="AF356" s="48"/>
      <c r="AG356" s="48"/>
      <c r="AH356" s="48"/>
      <c r="AI356" s="48"/>
      <c r="AJ356" s="48"/>
      <c r="AK356" s="57"/>
    </row>
    <row r="357" spans="2:37" ht="13.5" customHeight="1">
      <c r="B357" s="46"/>
      <c r="C357" s="45"/>
      <c r="D357" s="44" t="s">
        <v>383</v>
      </c>
      <c r="E357" s="26"/>
      <c r="F357" s="26"/>
      <c r="G357" s="26"/>
      <c r="H357" s="26"/>
      <c r="I357" s="26"/>
      <c r="J357" s="26"/>
      <c r="K357" s="26"/>
      <c r="L357" s="26"/>
      <c r="M357" s="26"/>
      <c r="N357" s="26"/>
      <c r="O357" s="26"/>
      <c r="P357" s="26"/>
      <c r="Q357" s="26"/>
      <c r="R357" s="26"/>
      <c r="S357" s="26"/>
      <c r="T357" s="26"/>
      <c r="U357" s="26">
        <v>2</v>
      </c>
      <c r="V357" s="26">
        <v>2</v>
      </c>
      <c r="W357" s="26"/>
      <c r="X357" s="26">
        <v>2</v>
      </c>
      <c r="Y357" s="26">
        <v>2</v>
      </c>
      <c r="Z357" s="26">
        <v>2</v>
      </c>
      <c r="AA357" s="26">
        <v>2</v>
      </c>
      <c r="AB357" s="26">
        <v>2</v>
      </c>
      <c r="AC357" s="26">
        <v>2</v>
      </c>
      <c r="AD357" s="26">
        <v>2</v>
      </c>
      <c r="AE357" s="26">
        <v>2</v>
      </c>
      <c r="AF357" s="26">
        <v>2</v>
      </c>
      <c r="AG357" s="26">
        <v>2</v>
      </c>
      <c r="AH357" s="26">
        <v>2</v>
      </c>
      <c r="AI357" s="26">
        <v>2</v>
      </c>
      <c r="AJ357" s="26">
        <v>2</v>
      </c>
      <c r="AK357" s="56">
        <v>1</v>
      </c>
    </row>
    <row r="358" spans="2:37" ht="13.5" customHeight="1">
      <c r="B358" s="51"/>
      <c r="C358" s="50"/>
      <c r="D358" s="49" t="s">
        <v>384</v>
      </c>
      <c r="E358" s="48"/>
      <c r="F358" s="48"/>
      <c r="G358" s="48"/>
      <c r="H358" s="48"/>
      <c r="I358" s="48"/>
      <c r="J358" s="48"/>
      <c r="K358" s="48"/>
      <c r="L358" s="48"/>
      <c r="M358" s="48"/>
      <c r="N358" s="48"/>
      <c r="O358" s="48"/>
      <c r="P358" s="48"/>
      <c r="Q358" s="48"/>
      <c r="R358" s="48"/>
      <c r="S358" s="48">
        <v>2</v>
      </c>
      <c r="T358" s="48">
        <v>2</v>
      </c>
      <c r="U358" s="48">
        <v>1</v>
      </c>
      <c r="V358" s="48">
        <v>1</v>
      </c>
      <c r="W358" s="48"/>
      <c r="X358" s="48">
        <v>1</v>
      </c>
      <c r="Y358" s="48">
        <v>1</v>
      </c>
      <c r="Z358" s="48">
        <v>1</v>
      </c>
      <c r="AA358" s="48">
        <v>1</v>
      </c>
      <c r="AB358" s="48">
        <v>1</v>
      </c>
      <c r="AC358" s="48">
        <v>1</v>
      </c>
      <c r="AD358" s="48">
        <v>1</v>
      </c>
      <c r="AE358" s="48"/>
      <c r="AF358" s="48"/>
      <c r="AG358" s="48"/>
      <c r="AH358" s="48"/>
      <c r="AI358" s="48"/>
      <c r="AJ358" s="48"/>
      <c r="AK358" s="57"/>
    </row>
    <row r="359" spans="2:37" ht="13.5" customHeight="1">
      <c r="B359" s="46"/>
      <c r="C359" s="45"/>
      <c r="D359" s="44" t="s">
        <v>385</v>
      </c>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v>2</v>
      </c>
      <c r="AF359" s="26">
        <v>2</v>
      </c>
      <c r="AG359" s="26">
        <v>2</v>
      </c>
      <c r="AH359" s="26">
        <v>3</v>
      </c>
      <c r="AI359" s="26">
        <v>4</v>
      </c>
      <c r="AJ359" s="26">
        <v>5</v>
      </c>
      <c r="AK359" s="56">
        <v>5</v>
      </c>
    </row>
    <row r="360" spans="2:37" ht="13.5" customHeight="1">
      <c r="B360" s="51"/>
      <c r="C360" s="50"/>
      <c r="D360" s="49" t="s">
        <v>386</v>
      </c>
      <c r="E360" s="48"/>
      <c r="F360" s="48"/>
      <c r="G360" s="48"/>
      <c r="H360" s="48"/>
      <c r="I360" s="48"/>
      <c r="J360" s="48"/>
      <c r="K360" s="48"/>
      <c r="L360" s="48"/>
      <c r="M360" s="48"/>
      <c r="N360" s="48"/>
      <c r="O360" s="48"/>
      <c r="P360" s="48"/>
      <c r="Q360" s="48"/>
      <c r="R360" s="48"/>
      <c r="S360" s="48"/>
      <c r="T360" s="48"/>
      <c r="U360" s="48"/>
      <c r="V360" s="48"/>
      <c r="W360" s="48">
        <v>2</v>
      </c>
      <c r="X360" s="48">
        <v>2</v>
      </c>
      <c r="Y360" s="48">
        <v>2</v>
      </c>
      <c r="Z360" s="48">
        <v>2</v>
      </c>
      <c r="AA360" s="48">
        <v>2</v>
      </c>
      <c r="AB360" s="48">
        <v>2</v>
      </c>
      <c r="AC360" s="48">
        <v>2</v>
      </c>
      <c r="AD360" s="48">
        <v>2</v>
      </c>
      <c r="AE360" s="48">
        <v>2</v>
      </c>
      <c r="AF360" s="48">
        <v>2</v>
      </c>
      <c r="AG360" s="48"/>
      <c r="AH360" s="48"/>
      <c r="AI360" s="48"/>
      <c r="AJ360" s="48"/>
      <c r="AK360" s="57"/>
    </row>
    <row r="361" spans="2:37" ht="13.5" customHeight="1">
      <c r="B361" s="46"/>
      <c r="C361" s="45"/>
      <c r="D361" s="44" t="s">
        <v>387</v>
      </c>
      <c r="E361" s="26"/>
      <c r="F361" s="26"/>
      <c r="G361" s="26"/>
      <c r="H361" s="26"/>
      <c r="I361" s="26"/>
      <c r="J361" s="26"/>
      <c r="K361" s="26"/>
      <c r="L361" s="26"/>
      <c r="M361" s="26"/>
      <c r="N361" s="26"/>
      <c r="O361" s="26"/>
      <c r="P361" s="26"/>
      <c r="Q361" s="26"/>
      <c r="R361" s="26"/>
      <c r="S361" s="26"/>
      <c r="T361" s="26"/>
      <c r="U361" s="26"/>
      <c r="V361" s="26">
        <v>2</v>
      </c>
      <c r="W361" s="26"/>
      <c r="X361" s="26"/>
      <c r="Y361" s="26"/>
      <c r="Z361" s="26"/>
      <c r="AA361" s="26"/>
      <c r="AB361" s="26"/>
      <c r="AC361" s="26"/>
      <c r="AD361" s="26"/>
      <c r="AE361" s="26"/>
      <c r="AF361" s="26"/>
      <c r="AG361" s="26"/>
      <c r="AH361" s="26"/>
      <c r="AI361" s="26"/>
      <c r="AJ361" s="26"/>
      <c r="AK361" s="52"/>
    </row>
    <row r="362" spans="2:37" ht="19.5" customHeight="1">
      <c r="B362" s="55"/>
      <c r="C362" s="88" t="s">
        <v>388</v>
      </c>
      <c r="D362" s="88"/>
      <c r="E362" s="54"/>
      <c r="F362" s="54"/>
      <c r="G362" s="54"/>
      <c r="H362" s="54"/>
      <c r="I362" s="54"/>
      <c r="J362" s="54"/>
      <c r="K362" s="54"/>
      <c r="L362" s="54"/>
      <c r="M362" s="54"/>
      <c r="N362" s="54"/>
      <c r="O362" s="54"/>
      <c r="P362" s="54"/>
      <c r="Q362" s="54">
        <f>SUM(Q363:Q364)</f>
        <v>3</v>
      </c>
      <c r="R362" s="54"/>
      <c r="S362" s="54"/>
      <c r="T362" s="54"/>
      <c r="U362" s="54"/>
      <c r="V362" s="54"/>
      <c r="W362" s="54"/>
      <c r="X362" s="54"/>
      <c r="Y362" s="54"/>
      <c r="Z362" s="54"/>
      <c r="AA362" s="54"/>
      <c r="AB362" s="54"/>
      <c r="AC362" s="54"/>
      <c r="AD362" s="54"/>
      <c r="AE362" s="54"/>
      <c r="AF362" s="54"/>
      <c r="AG362" s="54"/>
      <c r="AH362" s="54"/>
      <c r="AI362" s="54"/>
      <c r="AJ362" s="54"/>
      <c r="AK362" s="53"/>
    </row>
    <row r="363" spans="2:37" ht="13.5" customHeight="1">
      <c r="B363" s="51"/>
      <c r="C363" s="50"/>
      <c r="D363" s="49" t="s">
        <v>389</v>
      </c>
      <c r="E363" s="48"/>
      <c r="F363" s="48"/>
      <c r="G363" s="48"/>
      <c r="H363" s="48"/>
      <c r="I363" s="48"/>
      <c r="J363" s="48"/>
      <c r="K363" s="48"/>
      <c r="L363" s="48"/>
      <c r="M363" s="48"/>
      <c r="N363" s="48"/>
      <c r="O363" s="48"/>
      <c r="P363" s="48"/>
      <c r="Q363" s="48">
        <v>2</v>
      </c>
      <c r="R363" s="48"/>
      <c r="S363" s="48"/>
      <c r="T363" s="48"/>
      <c r="U363" s="48"/>
      <c r="V363" s="48"/>
      <c r="W363" s="48"/>
      <c r="X363" s="48"/>
      <c r="Y363" s="48"/>
      <c r="Z363" s="48"/>
      <c r="AA363" s="48"/>
      <c r="AB363" s="48"/>
      <c r="AC363" s="48"/>
      <c r="AD363" s="48"/>
      <c r="AE363" s="48"/>
      <c r="AF363" s="48"/>
      <c r="AG363" s="48"/>
      <c r="AH363" s="48"/>
      <c r="AI363" s="48"/>
      <c r="AJ363" s="48"/>
      <c r="AK363" s="47"/>
    </row>
    <row r="364" spans="2:37" ht="13.5" customHeight="1">
      <c r="B364" s="46"/>
      <c r="C364" s="45"/>
      <c r="D364" s="44" t="s">
        <v>377</v>
      </c>
      <c r="E364" s="26"/>
      <c r="F364" s="26"/>
      <c r="G364" s="26"/>
      <c r="H364" s="26"/>
      <c r="I364" s="26"/>
      <c r="J364" s="26"/>
      <c r="K364" s="26"/>
      <c r="L364" s="26"/>
      <c r="M364" s="26"/>
      <c r="N364" s="26"/>
      <c r="O364" s="26"/>
      <c r="P364" s="26"/>
      <c r="Q364" s="26">
        <v>1</v>
      </c>
      <c r="R364" s="26"/>
      <c r="S364" s="26"/>
      <c r="T364" s="26"/>
      <c r="U364" s="26"/>
      <c r="V364" s="26"/>
      <c r="W364" s="26"/>
      <c r="X364" s="26"/>
      <c r="Y364" s="26"/>
      <c r="Z364" s="26"/>
      <c r="AA364" s="26"/>
      <c r="AB364" s="26"/>
      <c r="AC364" s="26"/>
      <c r="AD364" s="26"/>
      <c r="AE364" s="26"/>
      <c r="AF364" s="26"/>
      <c r="AG364" s="26"/>
      <c r="AH364" s="26"/>
      <c r="AI364" s="26"/>
      <c r="AJ364" s="26"/>
      <c r="AK364" s="52"/>
    </row>
    <row r="365" spans="2:37" ht="19.5" customHeight="1">
      <c r="B365" s="55"/>
      <c r="C365" s="88" t="s">
        <v>390</v>
      </c>
      <c r="D365" s="88"/>
      <c r="E365" s="54"/>
      <c r="F365" s="54"/>
      <c r="G365" s="54"/>
      <c r="H365" s="54"/>
      <c r="I365" s="54"/>
      <c r="J365" s="54"/>
      <c r="K365" s="54"/>
      <c r="L365" s="54"/>
      <c r="M365" s="54"/>
      <c r="N365" s="54"/>
      <c r="O365" s="54"/>
      <c r="P365" s="54"/>
      <c r="Q365" s="54"/>
      <c r="R365" s="54">
        <f>SUM(R366)</f>
        <v>1</v>
      </c>
      <c r="S365" s="54">
        <f>SUM(S366)</f>
        <v>1</v>
      </c>
      <c r="T365" s="54">
        <f>SUM(T366)</f>
        <v>1</v>
      </c>
      <c r="U365" s="54">
        <f>SUM(U366)</f>
        <v>1</v>
      </c>
      <c r="V365" s="54"/>
      <c r="W365" s="54"/>
      <c r="X365" s="54"/>
      <c r="Y365" s="54"/>
      <c r="Z365" s="54"/>
      <c r="AA365" s="54"/>
      <c r="AB365" s="54"/>
      <c r="AC365" s="54"/>
      <c r="AD365" s="54"/>
      <c r="AE365" s="54"/>
      <c r="AF365" s="54"/>
      <c r="AG365" s="54"/>
      <c r="AH365" s="54"/>
      <c r="AI365" s="54"/>
      <c r="AJ365" s="54"/>
      <c r="AK365" s="53"/>
    </row>
    <row r="366" spans="2:37" ht="13.5" customHeight="1">
      <c r="B366" s="46"/>
      <c r="C366" s="45"/>
      <c r="D366" s="44" t="s">
        <v>257</v>
      </c>
      <c r="E366" s="26"/>
      <c r="F366" s="26"/>
      <c r="G366" s="26"/>
      <c r="H366" s="26"/>
      <c r="I366" s="26"/>
      <c r="J366" s="26"/>
      <c r="K366" s="26"/>
      <c r="L366" s="26"/>
      <c r="M366" s="26"/>
      <c r="N366" s="26"/>
      <c r="O366" s="26"/>
      <c r="P366" s="26"/>
      <c r="Q366" s="26"/>
      <c r="R366" s="26">
        <v>1</v>
      </c>
      <c r="S366" s="26">
        <v>1</v>
      </c>
      <c r="T366" s="26">
        <v>1</v>
      </c>
      <c r="U366" s="26">
        <v>1</v>
      </c>
      <c r="V366" s="26"/>
      <c r="W366" s="26"/>
      <c r="X366" s="26"/>
      <c r="Y366" s="26"/>
      <c r="Z366" s="26"/>
      <c r="AA366" s="26"/>
      <c r="AB366" s="26"/>
      <c r="AC366" s="26"/>
      <c r="AD366" s="26"/>
      <c r="AE366" s="26"/>
      <c r="AF366" s="26"/>
      <c r="AG366" s="26"/>
      <c r="AH366" s="26"/>
      <c r="AI366" s="26"/>
      <c r="AJ366" s="26"/>
      <c r="AK366" s="52"/>
    </row>
    <row r="367" spans="2:37" ht="19.5" customHeight="1">
      <c r="B367" s="55"/>
      <c r="C367" s="88" t="s">
        <v>391</v>
      </c>
      <c r="D367" s="88"/>
      <c r="E367" s="54"/>
      <c r="F367" s="54"/>
      <c r="G367" s="54"/>
      <c r="H367" s="54"/>
      <c r="I367" s="54"/>
      <c r="J367" s="54"/>
      <c r="K367" s="54"/>
      <c r="L367" s="54"/>
      <c r="M367" s="54"/>
      <c r="N367" s="54"/>
      <c r="O367" s="54">
        <f t="shared" ref="O367:U367" si="44">SUM(O368:O369)</f>
        <v>12</v>
      </c>
      <c r="P367" s="54">
        <f t="shared" si="44"/>
        <v>12</v>
      </c>
      <c r="Q367" s="54">
        <f t="shared" si="44"/>
        <v>13</v>
      </c>
      <c r="R367" s="54">
        <f t="shared" si="44"/>
        <v>13</v>
      </c>
      <c r="S367" s="54">
        <f t="shared" si="44"/>
        <v>12</v>
      </c>
      <c r="T367" s="54">
        <f t="shared" si="44"/>
        <v>10</v>
      </c>
      <c r="U367" s="54">
        <f t="shared" si="44"/>
        <v>10</v>
      </c>
      <c r="V367" s="54"/>
      <c r="W367" s="54"/>
      <c r="X367" s="54"/>
      <c r="Y367" s="54"/>
      <c r="Z367" s="54"/>
      <c r="AA367" s="54"/>
      <c r="AB367" s="54"/>
      <c r="AC367" s="54"/>
      <c r="AD367" s="54"/>
      <c r="AE367" s="54"/>
      <c r="AF367" s="54"/>
      <c r="AG367" s="54"/>
      <c r="AH367" s="54"/>
      <c r="AI367" s="54"/>
      <c r="AJ367" s="54"/>
      <c r="AK367" s="53"/>
    </row>
    <row r="368" spans="2:37" ht="13.5" customHeight="1">
      <c r="B368" s="51"/>
      <c r="C368" s="50"/>
      <c r="D368" s="49" t="s">
        <v>392</v>
      </c>
      <c r="E368" s="48"/>
      <c r="F368" s="48"/>
      <c r="G368" s="48"/>
      <c r="H368" s="48"/>
      <c r="I368" s="48"/>
      <c r="J368" s="48"/>
      <c r="K368" s="48"/>
      <c r="L368" s="48"/>
      <c r="M368" s="48"/>
      <c r="N368" s="48"/>
      <c r="O368" s="48">
        <v>11</v>
      </c>
      <c r="P368" s="48">
        <v>12</v>
      </c>
      <c r="Q368" s="48">
        <v>13</v>
      </c>
      <c r="R368" s="48">
        <v>13</v>
      </c>
      <c r="S368" s="48">
        <v>12</v>
      </c>
      <c r="T368" s="48">
        <v>10</v>
      </c>
      <c r="U368" s="48">
        <v>10</v>
      </c>
      <c r="V368" s="48"/>
      <c r="W368" s="48"/>
      <c r="X368" s="48"/>
      <c r="Y368" s="48"/>
      <c r="Z368" s="48"/>
      <c r="AA368" s="48"/>
      <c r="AB368" s="48"/>
      <c r="AC368" s="48"/>
      <c r="AD368" s="48"/>
      <c r="AE368" s="48"/>
      <c r="AF368" s="48"/>
      <c r="AG368" s="48"/>
      <c r="AH368" s="48"/>
      <c r="AI368" s="48"/>
      <c r="AJ368" s="48"/>
      <c r="AK368" s="47"/>
    </row>
    <row r="369" spans="2:37" ht="13.5" customHeight="1">
      <c r="B369" s="46"/>
      <c r="C369" s="45"/>
      <c r="D369" s="44" t="s">
        <v>393</v>
      </c>
      <c r="E369" s="26"/>
      <c r="F369" s="26"/>
      <c r="G369" s="26"/>
      <c r="H369" s="26"/>
      <c r="I369" s="26"/>
      <c r="J369" s="26"/>
      <c r="K369" s="26"/>
      <c r="L369" s="26"/>
      <c r="M369" s="26"/>
      <c r="N369" s="26"/>
      <c r="O369" s="26">
        <v>1</v>
      </c>
      <c r="P369" s="26"/>
      <c r="Q369" s="26"/>
      <c r="R369" s="26"/>
      <c r="S369" s="26"/>
      <c r="T369" s="26"/>
      <c r="U369" s="26"/>
      <c r="V369" s="26"/>
      <c r="W369" s="26"/>
      <c r="X369" s="26"/>
      <c r="Y369" s="26"/>
      <c r="Z369" s="26"/>
      <c r="AA369" s="26"/>
      <c r="AB369" s="26"/>
      <c r="AC369" s="26"/>
      <c r="AD369" s="26"/>
      <c r="AE369" s="26"/>
      <c r="AF369" s="26"/>
      <c r="AG369" s="26"/>
      <c r="AH369" s="26"/>
      <c r="AI369" s="26"/>
      <c r="AJ369" s="26"/>
      <c r="AK369" s="52"/>
    </row>
    <row r="370" spans="2:37" ht="19.5" customHeight="1">
      <c r="B370" s="55"/>
      <c r="C370" s="88" t="s">
        <v>394</v>
      </c>
      <c r="D370" s="88"/>
      <c r="E370" s="54"/>
      <c r="F370" s="54"/>
      <c r="G370" s="54"/>
      <c r="H370" s="54">
        <f>SUM(H371)</f>
        <v>1</v>
      </c>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3"/>
    </row>
    <row r="371" spans="2:37" ht="13.5" customHeight="1">
      <c r="B371" s="46"/>
      <c r="C371" s="45"/>
      <c r="D371" s="44" t="s">
        <v>172</v>
      </c>
      <c r="E371" s="26"/>
      <c r="F371" s="26"/>
      <c r="G371" s="26"/>
      <c r="H371" s="26">
        <v>1</v>
      </c>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52"/>
    </row>
    <row r="372" spans="2:37" ht="19.5" customHeight="1">
      <c r="B372" s="55"/>
      <c r="C372" s="88" t="s">
        <v>395</v>
      </c>
      <c r="D372" s="88"/>
      <c r="E372" s="54"/>
      <c r="F372" s="54"/>
      <c r="G372" s="54"/>
      <c r="H372" s="54"/>
      <c r="I372" s="54"/>
      <c r="J372" s="54"/>
      <c r="K372" s="54">
        <f>SUM(K373:K374)</f>
        <v>2</v>
      </c>
      <c r="L372" s="54">
        <f>SUM(L373:L374)</f>
        <v>2</v>
      </c>
      <c r="M372" s="54">
        <f>SUM(M373:M374)</f>
        <v>2</v>
      </c>
      <c r="N372" s="54">
        <f>SUM(N373:N374)</f>
        <v>2</v>
      </c>
      <c r="O372" s="54">
        <f>SUM(O373:O374)</f>
        <v>2</v>
      </c>
      <c r="P372" s="54"/>
      <c r="Q372" s="54"/>
      <c r="R372" s="54"/>
      <c r="S372" s="54"/>
      <c r="T372" s="54"/>
      <c r="U372" s="54"/>
      <c r="V372" s="54"/>
      <c r="W372" s="54"/>
      <c r="X372" s="54"/>
      <c r="Y372" s="54"/>
      <c r="Z372" s="54"/>
      <c r="AA372" s="54"/>
      <c r="AB372" s="54"/>
      <c r="AC372" s="54"/>
      <c r="AD372" s="54"/>
      <c r="AE372" s="54"/>
      <c r="AF372" s="54"/>
      <c r="AG372" s="54"/>
      <c r="AH372" s="54"/>
      <c r="AI372" s="54"/>
      <c r="AJ372" s="54"/>
      <c r="AK372" s="53"/>
    </row>
    <row r="373" spans="2:37" ht="13.5" customHeight="1">
      <c r="B373" s="51"/>
      <c r="C373" s="50"/>
      <c r="D373" s="49" t="s">
        <v>332</v>
      </c>
      <c r="E373" s="48"/>
      <c r="F373" s="48"/>
      <c r="G373" s="48"/>
      <c r="H373" s="48"/>
      <c r="I373" s="48"/>
      <c r="J373" s="48"/>
      <c r="K373" s="48">
        <v>1</v>
      </c>
      <c r="L373" s="48">
        <v>1</v>
      </c>
      <c r="M373" s="48">
        <v>1</v>
      </c>
      <c r="N373" s="48">
        <v>1</v>
      </c>
      <c r="O373" s="48">
        <v>1</v>
      </c>
      <c r="P373" s="48"/>
      <c r="Q373" s="48"/>
      <c r="R373" s="48"/>
      <c r="S373" s="48"/>
      <c r="T373" s="48"/>
      <c r="U373" s="48"/>
      <c r="V373" s="48"/>
      <c r="W373" s="48"/>
      <c r="X373" s="48"/>
      <c r="Y373" s="48"/>
      <c r="Z373" s="48"/>
      <c r="AA373" s="48"/>
      <c r="AB373" s="48"/>
      <c r="AC373" s="48"/>
      <c r="AD373" s="48"/>
      <c r="AE373" s="48"/>
      <c r="AF373" s="48"/>
      <c r="AG373" s="48"/>
      <c r="AH373" s="48"/>
      <c r="AI373" s="48"/>
      <c r="AJ373" s="48"/>
      <c r="AK373" s="47"/>
    </row>
    <row r="374" spans="2:37" ht="13.5" customHeight="1">
      <c r="B374" s="46"/>
      <c r="C374" s="45"/>
      <c r="D374" s="44" t="s">
        <v>396</v>
      </c>
      <c r="E374" s="26"/>
      <c r="F374" s="26"/>
      <c r="G374" s="26"/>
      <c r="H374" s="26"/>
      <c r="I374" s="26"/>
      <c r="J374" s="26"/>
      <c r="K374" s="26">
        <v>1</v>
      </c>
      <c r="L374" s="26">
        <v>1</v>
      </c>
      <c r="M374" s="26">
        <v>1</v>
      </c>
      <c r="N374" s="26">
        <v>1</v>
      </c>
      <c r="O374" s="26">
        <v>1</v>
      </c>
      <c r="P374" s="26"/>
      <c r="Q374" s="26"/>
      <c r="R374" s="26"/>
      <c r="S374" s="26"/>
      <c r="T374" s="26"/>
      <c r="U374" s="26"/>
      <c r="V374" s="26"/>
      <c r="W374" s="26"/>
      <c r="X374" s="26"/>
      <c r="Y374" s="26"/>
      <c r="Z374" s="26"/>
      <c r="AA374" s="26"/>
      <c r="AB374" s="26"/>
      <c r="AC374" s="26"/>
      <c r="AD374" s="26"/>
      <c r="AE374" s="26"/>
      <c r="AF374" s="26"/>
      <c r="AG374" s="26"/>
      <c r="AH374" s="26"/>
      <c r="AI374" s="26"/>
      <c r="AJ374" s="26"/>
      <c r="AK374" s="52"/>
    </row>
    <row r="375" spans="2:37" ht="19.5" customHeight="1">
      <c r="B375" s="55">
        <v>3</v>
      </c>
      <c r="C375" s="88" t="s">
        <v>397</v>
      </c>
      <c r="D375" s="88"/>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f t="shared" ref="AC375:AK375" si="45">SUM(AC376:AC378)</f>
        <v>2</v>
      </c>
      <c r="AD375" s="54">
        <f t="shared" si="45"/>
        <v>2</v>
      </c>
      <c r="AE375" s="54">
        <f t="shared" si="45"/>
        <v>4</v>
      </c>
      <c r="AF375" s="54">
        <f t="shared" si="45"/>
        <v>4</v>
      </c>
      <c r="AG375" s="54">
        <f t="shared" si="45"/>
        <v>5</v>
      </c>
      <c r="AH375" s="54">
        <f t="shared" si="45"/>
        <v>8</v>
      </c>
      <c r="AI375" s="54">
        <f t="shared" si="45"/>
        <v>11</v>
      </c>
      <c r="AJ375" s="54">
        <f t="shared" si="45"/>
        <v>9</v>
      </c>
      <c r="AK375" s="53">
        <f t="shared" si="45"/>
        <v>7</v>
      </c>
    </row>
    <row r="376" spans="2:37" ht="13.5" customHeight="1">
      <c r="B376" s="46"/>
      <c r="C376" s="45"/>
      <c r="D376" s="44" t="s">
        <v>137</v>
      </c>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v>1</v>
      </c>
      <c r="AH376" s="26">
        <v>1</v>
      </c>
      <c r="AI376" s="26">
        <v>2</v>
      </c>
      <c r="AJ376" s="26"/>
      <c r="AK376" s="56">
        <v>1</v>
      </c>
    </row>
    <row r="377" spans="2:37" ht="13.5" customHeight="1">
      <c r="B377" s="51"/>
      <c r="C377" s="50"/>
      <c r="D377" s="49" t="s">
        <v>202</v>
      </c>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v>2</v>
      </c>
      <c r="AI377" s="48">
        <v>2</v>
      </c>
      <c r="AJ377" s="48">
        <v>2</v>
      </c>
      <c r="AK377" s="57">
        <v>2</v>
      </c>
    </row>
    <row r="378" spans="2:37" ht="13.5" customHeight="1">
      <c r="B378" s="46"/>
      <c r="C378" s="45"/>
      <c r="D378" s="44" t="s">
        <v>386</v>
      </c>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v>2</v>
      </c>
      <c r="AD378" s="26">
        <v>2</v>
      </c>
      <c r="AE378" s="26">
        <v>4</v>
      </c>
      <c r="AF378" s="26">
        <v>4</v>
      </c>
      <c r="AG378" s="26">
        <v>4</v>
      </c>
      <c r="AH378" s="26">
        <v>5</v>
      </c>
      <c r="AI378" s="26">
        <v>7</v>
      </c>
      <c r="AJ378" s="26">
        <v>7</v>
      </c>
      <c r="AK378" s="56">
        <v>4</v>
      </c>
    </row>
    <row r="379" spans="2:37" ht="19.5" customHeight="1">
      <c r="B379" s="55"/>
      <c r="C379" s="88" t="s">
        <v>398</v>
      </c>
      <c r="D379" s="88"/>
      <c r="E379" s="54"/>
      <c r="F379" s="54"/>
      <c r="G379" s="54"/>
      <c r="H379" s="54"/>
      <c r="I379" s="54"/>
      <c r="J379" s="54">
        <f t="shared" ref="J379:O379" si="46">SUM(J380:J383)</f>
        <v>1</v>
      </c>
      <c r="K379" s="54">
        <f t="shared" si="46"/>
        <v>2</v>
      </c>
      <c r="L379" s="54">
        <f t="shared" si="46"/>
        <v>1</v>
      </c>
      <c r="M379" s="54">
        <f t="shared" si="46"/>
        <v>1</v>
      </c>
      <c r="N379" s="54">
        <f t="shared" si="46"/>
        <v>1</v>
      </c>
      <c r="O379" s="54">
        <f t="shared" si="46"/>
        <v>1</v>
      </c>
      <c r="P379" s="54"/>
      <c r="Q379" s="54"/>
      <c r="R379" s="54"/>
      <c r="S379" s="54"/>
      <c r="T379" s="54"/>
      <c r="U379" s="54"/>
      <c r="V379" s="54"/>
      <c r="W379" s="54"/>
      <c r="X379" s="54"/>
      <c r="Y379" s="54"/>
      <c r="Z379" s="54"/>
      <c r="AA379" s="54"/>
      <c r="AB379" s="54"/>
      <c r="AC379" s="54"/>
      <c r="AD379" s="54"/>
      <c r="AE379" s="54"/>
      <c r="AF379" s="54"/>
      <c r="AG379" s="54"/>
      <c r="AH379" s="54"/>
      <c r="AI379" s="54"/>
      <c r="AJ379" s="54"/>
      <c r="AK379" s="53"/>
    </row>
    <row r="380" spans="2:37" ht="13.5" customHeight="1">
      <c r="B380" s="51"/>
      <c r="C380" s="50"/>
      <c r="D380" s="49" t="s">
        <v>399</v>
      </c>
      <c r="E380" s="48"/>
      <c r="F380" s="48"/>
      <c r="G380" s="48"/>
      <c r="H380" s="48"/>
      <c r="I380" s="48"/>
      <c r="J380" s="48"/>
      <c r="K380" s="48"/>
      <c r="L380" s="48"/>
      <c r="M380" s="48"/>
      <c r="N380" s="48">
        <v>1</v>
      </c>
      <c r="O380" s="48">
        <v>1</v>
      </c>
      <c r="P380" s="48"/>
      <c r="Q380" s="48"/>
      <c r="R380" s="48"/>
      <c r="S380" s="48"/>
      <c r="T380" s="48"/>
      <c r="U380" s="48"/>
      <c r="V380" s="48"/>
      <c r="W380" s="48"/>
      <c r="X380" s="48"/>
      <c r="Y380" s="48"/>
      <c r="Z380" s="48"/>
      <c r="AA380" s="48"/>
      <c r="AB380" s="48"/>
      <c r="AC380" s="48"/>
      <c r="AD380" s="48"/>
      <c r="AE380" s="48"/>
      <c r="AF380" s="48"/>
      <c r="AG380" s="48"/>
      <c r="AH380" s="48"/>
      <c r="AI380" s="48"/>
      <c r="AJ380" s="48"/>
      <c r="AK380" s="47"/>
    </row>
    <row r="381" spans="2:37" ht="13.5" customHeight="1">
      <c r="B381" s="46"/>
      <c r="C381" s="45"/>
      <c r="D381" s="44" t="s">
        <v>332</v>
      </c>
      <c r="E381" s="26"/>
      <c r="F381" s="26"/>
      <c r="G381" s="26"/>
      <c r="H381" s="26"/>
      <c r="I381" s="26"/>
      <c r="J381" s="26"/>
      <c r="K381" s="26">
        <v>1</v>
      </c>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52"/>
    </row>
    <row r="382" spans="2:37" ht="13.5" customHeight="1">
      <c r="B382" s="51"/>
      <c r="C382" s="50"/>
      <c r="D382" s="49" t="s">
        <v>400</v>
      </c>
      <c r="E382" s="48"/>
      <c r="F382" s="48"/>
      <c r="G382" s="48"/>
      <c r="H382" s="48"/>
      <c r="I382" s="48"/>
      <c r="J382" s="48"/>
      <c r="K382" s="48"/>
      <c r="L382" s="48">
        <v>1</v>
      </c>
      <c r="M382" s="48">
        <v>1</v>
      </c>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7"/>
    </row>
    <row r="383" spans="2:37" ht="13.5" customHeight="1">
      <c r="B383" s="46"/>
      <c r="C383" s="45"/>
      <c r="D383" s="44" t="s">
        <v>401</v>
      </c>
      <c r="E383" s="26"/>
      <c r="F383" s="26"/>
      <c r="G383" s="26"/>
      <c r="H383" s="26"/>
      <c r="I383" s="26"/>
      <c r="J383" s="26">
        <v>1</v>
      </c>
      <c r="K383" s="26">
        <v>1</v>
      </c>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52"/>
    </row>
    <row r="384" spans="2:37" ht="19.5" customHeight="1">
      <c r="B384" s="55"/>
      <c r="C384" s="88" t="s">
        <v>402</v>
      </c>
      <c r="D384" s="88"/>
      <c r="E384" s="54"/>
      <c r="F384" s="54"/>
      <c r="G384" s="54"/>
      <c r="H384" s="54"/>
      <c r="I384" s="54"/>
      <c r="J384" s="54"/>
      <c r="K384" s="54"/>
      <c r="L384" s="54"/>
      <c r="M384" s="54"/>
      <c r="N384" s="54"/>
      <c r="O384" s="54"/>
      <c r="P384" s="54"/>
      <c r="Q384" s="54"/>
      <c r="R384" s="54">
        <f>SUM(R385)</f>
        <v>3</v>
      </c>
      <c r="S384" s="54"/>
      <c r="T384" s="54"/>
      <c r="U384" s="54"/>
      <c r="V384" s="54"/>
      <c r="W384" s="54"/>
      <c r="X384" s="54"/>
      <c r="Y384" s="54"/>
      <c r="Z384" s="54"/>
      <c r="AA384" s="54"/>
      <c r="AB384" s="54"/>
      <c r="AC384" s="54"/>
      <c r="AD384" s="54"/>
      <c r="AE384" s="54"/>
      <c r="AF384" s="54"/>
      <c r="AG384" s="54"/>
      <c r="AH384" s="54"/>
      <c r="AI384" s="54"/>
      <c r="AJ384" s="54"/>
      <c r="AK384" s="53"/>
    </row>
    <row r="385" spans="2:37" ht="13.5" customHeight="1">
      <c r="B385" s="46"/>
      <c r="C385" s="45"/>
      <c r="D385" s="44" t="s">
        <v>403</v>
      </c>
      <c r="E385" s="26"/>
      <c r="F385" s="26"/>
      <c r="G385" s="26"/>
      <c r="H385" s="26"/>
      <c r="I385" s="26"/>
      <c r="J385" s="26"/>
      <c r="K385" s="26"/>
      <c r="L385" s="26"/>
      <c r="M385" s="26"/>
      <c r="N385" s="26"/>
      <c r="O385" s="26"/>
      <c r="P385" s="26"/>
      <c r="Q385" s="26"/>
      <c r="R385" s="26">
        <v>3</v>
      </c>
      <c r="S385" s="26"/>
      <c r="T385" s="26"/>
      <c r="U385" s="26"/>
      <c r="V385" s="26"/>
      <c r="W385" s="26"/>
      <c r="X385" s="26"/>
      <c r="Y385" s="26"/>
      <c r="Z385" s="26"/>
      <c r="AA385" s="26"/>
      <c r="AB385" s="26"/>
      <c r="AC385" s="26"/>
      <c r="AD385" s="26"/>
      <c r="AE385" s="26"/>
      <c r="AF385" s="26"/>
      <c r="AG385" s="26"/>
      <c r="AH385" s="26"/>
      <c r="AI385" s="26"/>
      <c r="AJ385" s="26"/>
      <c r="AK385" s="52"/>
    </row>
    <row r="386" spans="2:37" ht="19.5" customHeight="1">
      <c r="B386" s="55"/>
      <c r="C386" s="88" t="s">
        <v>404</v>
      </c>
      <c r="D386" s="88"/>
      <c r="E386" s="54"/>
      <c r="F386" s="54"/>
      <c r="G386" s="54"/>
      <c r="H386" s="54">
        <f t="shared" ref="H386:O386" si="47">SUM(H387:H389)</f>
        <v>1</v>
      </c>
      <c r="I386" s="54">
        <f t="shared" si="47"/>
        <v>1</v>
      </c>
      <c r="J386" s="54">
        <f t="shared" si="47"/>
        <v>1</v>
      </c>
      <c r="K386" s="54">
        <f t="shared" si="47"/>
        <v>1</v>
      </c>
      <c r="L386" s="54">
        <f t="shared" si="47"/>
        <v>1</v>
      </c>
      <c r="M386" s="54">
        <f t="shared" si="47"/>
        <v>1</v>
      </c>
      <c r="N386" s="54">
        <f t="shared" si="47"/>
        <v>1</v>
      </c>
      <c r="O386" s="54">
        <f t="shared" si="47"/>
        <v>2</v>
      </c>
      <c r="P386" s="54"/>
      <c r="Q386" s="54"/>
      <c r="R386" s="54"/>
      <c r="S386" s="54"/>
      <c r="T386" s="54"/>
      <c r="U386" s="54"/>
      <c r="V386" s="54"/>
      <c r="W386" s="54"/>
      <c r="X386" s="54"/>
      <c r="Y386" s="54"/>
      <c r="Z386" s="54"/>
      <c r="AA386" s="54"/>
      <c r="AB386" s="54"/>
      <c r="AC386" s="54"/>
      <c r="AD386" s="54"/>
      <c r="AE386" s="54"/>
      <c r="AF386" s="54"/>
      <c r="AG386" s="54"/>
      <c r="AH386" s="54"/>
      <c r="AI386" s="54"/>
      <c r="AJ386" s="54"/>
      <c r="AK386" s="53"/>
    </row>
    <row r="387" spans="2:37" ht="13.5" customHeight="1">
      <c r="B387" s="51"/>
      <c r="C387" s="50"/>
      <c r="D387" s="49" t="s">
        <v>150</v>
      </c>
      <c r="E387" s="48"/>
      <c r="F387" s="48"/>
      <c r="G387" s="48"/>
      <c r="H387" s="48"/>
      <c r="I387" s="48"/>
      <c r="J387" s="48"/>
      <c r="K387" s="48"/>
      <c r="L387" s="48"/>
      <c r="M387" s="48"/>
      <c r="N387" s="48"/>
      <c r="O387" s="48">
        <v>1</v>
      </c>
      <c r="P387" s="48"/>
      <c r="Q387" s="48"/>
      <c r="R387" s="48"/>
      <c r="S387" s="48"/>
      <c r="T387" s="48"/>
      <c r="U387" s="48"/>
      <c r="V387" s="48"/>
      <c r="W387" s="48"/>
      <c r="X387" s="48"/>
      <c r="Y387" s="48"/>
      <c r="Z387" s="48"/>
      <c r="AA387" s="48"/>
      <c r="AB387" s="48"/>
      <c r="AC387" s="48"/>
      <c r="AD387" s="48"/>
      <c r="AE387" s="48"/>
      <c r="AF387" s="48"/>
      <c r="AG387" s="48"/>
      <c r="AH387" s="48"/>
      <c r="AI387" s="48"/>
      <c r="AJ387" s="48"/>
      <c r="AK387" s="47"/>
    </row>
    <row r="388" spans="2:37" ht="13.5" customHeight="1">
      <c r="B388" s="46"/>
      <c r="C388" s="45"/>
      <c r="D388" s="44" t="s">
        <v>405</v>
      </c>
      <c r="E388" s="26"/>
      <c r="F388" s="26"/>
      <c r="G388" s="26"/>
      <c r="H388" s="26">
        <v>1</v>
      </c>
      <c r="I388" s="26">
        <v>1</v>
      </c>
      <c r="J388" s="26">
        <v>1</v>
      </c>
      <c r="K388" s="26">
        <v>1</v>
      </c>
      <c r="L388" s="26">
        <v>1</v>
      </c>
      <c r="M388" s="26">
        <v>1</v>
      </c>
      <c r="N388" s="26">
        <v>1</v>
      </c>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52"/>
    </row>
    <row r="389" spans="2:37" ht="13.5" customHeight="1">
      <c r="B389" s="51"/>
      <c r="C389" s="50"/>
      <c r="D389" s="49" t="s">
        <v>406</v>
      </c>
      <c r="E389" s="48"/>
      <c r="F389" s="48"/>
      <c r="G389" s="48"/>
      <c r="H389" s="48"/>
      <c r="I389" s="48"/>
      <c r="J389" s="48"/>
      <c r="K389" s="48"/>
      <c r="L389" s="48"/>
      <c r="M389" s="48"/>
      <c r="N389" s="48"/>
      <c r="O389" s="48">
        <v>1</v>
      </c>
      <c r="P389" s="48"/>
      <c r="Q389" s="48"/>
      <c r="R389" s="48"/>
      <c r="S389" s="48"/>
      <c r="T389" s="48"/>
      <c r="U389" s="48"/>
      <c r="V389" s="48"/>
      <c r="W389" s="48"/>
      <c r="X389" s="48"/>
      <c r="Y389" s="48"/>
      <c r="Z389" s="48"/>
      <c r="AA389" s="48"/>
      <c r="AB389" s="48"/>
      <c r="AC389" s="48"/>
      <c r="AD389" s="48"/>
      <c r="AE389" s="48"/>
      <c r="AF389" s="48"/>
      <c r="AG389" s="48"/>
      <c r="AH389" s="48"/>
      <c r="AI389" s="48"/>
      <c r="AJ389" s="48"/>
      <c r="AK389" s="47"/>
    </row>
    <row r="390" spans="2:37" ht="19.5" customHeight="1">
      <c r="B390" s="55"/>
      <c r="C390" s="88" t="s">
        <v>407</v>
      </c>
      <c r="D390" s="88"/>
      <c r="E390" s="54"/>
      <c r="F390" s="54"/>
      <c r="G390" s="54"/>
      <c r="H390" s="54"/>
      <c r="I390" s="54"/>
      <c r="J390" s="54"/>
      <c r="K390" s="54"/>
      <c r="L390" s="54"/>
      <c r="M390" s="54"/>
      <c r="N390" s="54"/>
      <c r="O390" s="54"/>
      <c r="P390" s="54"/>
      <c r="Q390" s="54"/>
      <c r="R390" s="54"/>
      <c r="S390" s="54"/>
      <c r="T390" s="54">
        <f>SUM(T391:T393)</f>
        <v>2</v>
      </c>
      <c r="U390" s="54">
        <f>SUM(U391:U393)</f>
        <v>3</v>
      </c>
      <c r="V390" s="54">
        <f>SUM(V391:V393)</f>
        <v>4</v>
      </c>
      <c r="W390" s="54">
        <f>SUM(W391:W393)</f>
        <v>3</v>
      </c>
      <c r="X390" s="54"/>
      <c r="Y390" s="54"/>
      <c r="Z390" s="54"/>
      <c r="AA390" s="54"/>
      <c r="AB390" s="54"/>
      <c r="AC390" s="54"/>
      <c r="AD390" s="54"/>
      <c r="AE390" s="54"/>
      <c r="AF390" s="54"/>
      <c r="AG390" s="54"/>
      <c r="AH390" s="54"/>
      <c r="AI390" s="54"/>
      <c r="AJ390" s="54"/>
      <c r="AK390" s="53"/>
    </row>
    <row r="391" spans="2:37" ht="13.5" customHeight="1">
      <c r="B391" s="51"/>
      <c r="C391" s="50"/>
      <c r="D391" s="49" t="s">
        <v>408</v>
      </c>
      <c r="E391" s="48"/>
      <c r="F391" s="48"/>
      <c r="G391" s="48"/>
      <c r="H391" s="48"/>
      <c r="I391" s="48"/>
      <c r="J391" s="48"/>
      <c r="K391" s="48"/>
      <c r="L391" s="48"/>
      <c r="M391" s="48"/>
      <c r="N391" s="48"/>
      <c r="O391" s="48"/>
      <c r="P391" s="48"/>
      <c r="Q391" s="48"/>
      <c r="R391" s="48"/>
      <c r="S391" s="48"/>
      <c r="T391" s="48">
        <v>2</v>
      </c>
      <c r="U391" s="48">
        <v>1</v>
      </c>
      <c r="V391" s="48">
        <v>1</v>
      </c>
      <c r="W391" s="48"/>
      <c r="X391" s="48"/>
      <c r="Y391" s="48"/>
      <c r="Z391" s="48"/>
      <c r="AA391" s="48"/>
      <c r="AB391" s="48"/>
      <c r="AC391" s="48"/>
      <c r="AD391" s="48"/>
      <c r="AE391" s="48"/>
      <c r="AF391" s="48"/>
      <c r="AG391" s="48"/>
      <c r="AH391" s="48"/>
      <c r="AI391" s="48"/>
      <c r="AJ391" s="48"/>
      <c r="AK391" s="47"/>
    </row>
    <row r="392" spans="2:37" ht="13.5" customHeight="1">
      <c r="B392" s="46"/>
      <c r="C392" s="45"/>
      <c r="D392" s="44" t="s">
        <v>409</v>
      </c>
      <c r="E392" s="26"/>
      <c r="F392" s="26"/>
      <c r="G392" s="26"/>
      <c r="H392" s="26"/>
      <c r="I392" s="26"/>
      <c r="J392" s="26"/>
      <c r="K392" s="26"/>
      <c r="L392" s="26"/>
      <c r="M392" s="26"/>
      <c r="N392" s="26"/>
      <c r="O392" s="26"/>
      <c r="P392" s="26"/>
      <c r="Q392" s="26"/>
      <c r="R392" s="26"/>
      <c r="S392" s="26"/>
      <c r="T392" s="26"/>
      <c r="U392" s="26">
        <v>1</v>
      </c>
      <c r="V392" s="26">
        <v>2</v>
      </c>
      <c r="W392" s="26">
        <v>2</v>
      </c>
      <c r="X392" s="26"/>
      <c r="Y392" s="26"/>
      <c r="Z392" s="26"/>
      <c r="AA392" s="26"/>
      <c r="AB392" s="26"/>
      <c r="AC392" s="26"/>
      <c r="AD392" s="26"/>
      <c r="AE392" s="26"/>
      <c r="AF392" s="26"/>
      <c r="AG392" s="26"/>
      <c r="AH392" s="26"/>
      <c r="AI392" s="26"/>
      <c r="AJ392" s="26"/>
      <c r="AK392" s="52"/>
    </row>
    <row r="393" spans="2:37" ht="13.5" customHeight="1">
      <c r="B393" s="51"/>
      <c r="C393" s="50"/>
      <c r="D393" s="49" t="s">
        <v>410</v>
      </c>
      <c r="E393" s="48"/>
      <c r="F393" s="48"/>
      <c r="G393" s="48"/>
      <c r="H393" s="48"/>
      <c r="I393" s="48"/>
      <c r="J393" s="48"/>
      <c r="K393" s="48"/>
      <c r="L393" s="48"/>
      <c r="M393" s="48"/>
      <c r="N393" s="48"/>
      <c r="O393" s="48"/>
      <c r="P393" s="48"/>
      <c r="Q393" s="48"/>
      <c r="R393" s="48"/>
      <c r="S393" s="48"/>
      <c r="T393" s="48"/>
      <c r="U393" s="48">
        <v>1</v>
      </c>
      <c r="V393" s="48">
        <v>1</v>
      </c>
      <c r="W393" s="48">
        <v>1</v>
      </c>
      <c r="X393" s="48"/>
      <c r="Y393" s="48"/>
      <c r="Z393" s="48"/>
      <c r="AA393" s="48"/>
      <c r="AB393" s="48"/>
      <c r="AC393" s="48"/>
      <c r="AD393" s="48"/>
      <c r="AE393" s="48"/>
      <c r="AF393" s="48"/>
      <c r="AG393" s="48"/>
      <c r="AH393" s="48"/>
      <c r="AI393" s="48"/>
      <c r="AJ393" s="48"/>
      <c r="AK393" s="47"/>
    </row>
    <row r="394" spans="2:37" ht="13.5" customHeight="1">
      <c r="B394" s="55">
        <v>7</v>
      </c>
      <c r="C394" s="88" t="s">
        <v>411</v>
      </c>
      <c r="D394" s="88"/>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3">
        <f>SUM(AK395)</f>
        <v>1</v>
      </c>
    </row>
    <row r="395" spans="2:37" ht="13.5" customHeight="1">
      <c r="B395" s="46"/>
      <c r="C395" s="45"/>
      <c r="D395" s="44" t="s">
        <v>365</v>
      </c>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56">
        <v>1</v>
      </c>
    </row>
    <row r="396" spans="2:37" ht="19.5" customHeight="1">
      <c r="B396" s="55"/>
      <c r="C396" s="88" t="s">
        <v>412</v>
      </c>
      <c r="D396" s="88"/>
      <c r="E396" s="54"/>
      <c r="F396" s="54"/>
      <c r="G396" s="54"/>
      <c r="H396" s="54"/>
      <c r="I396" s="54"/>
      <c r="J396" s="54"/>
      <c r="K396" s="54"/>
      <c r="L396" s="54"/>
      <c r="M396" s="54"/>
      <c r="N396" s="54"/>
      <c r="O396" s="54"/>
      <c r="P396" s="54"/>
      <c r="Q396" s="54"/>
      <c r="R396" s="54"/>
      <c r="S396" s="54"/>
      <c r="T396" s="54">
        <f t="shared" ref="T396:AA396" si="48">SUM(T397:T402)</f>
        <v>3</v>
      </c>
      <c r="U396" s="54">
        <f t="shared" si="48"/>
        <v>3</v>
      </c>
      <c r="V396" s="54">
        <f t="shared" si="48"/>
        <v>3</v>
      </c>
      <c r="W396" s="54">
        <f t="shared" si="48"/>
        <v>8</v>
      </c>
      <c r="X396" s="54">
        <f t="shared" si="48"/>
        <v>6</v>
      </c>
      <c r="Y396" s="54">
        <f t="shared" si="48"/>
        <v>6</v>
      </c>
      <c r="Z396" s="54">
        <f t="shared" si="48"/>
        <v>7</v>
      </c>
      <c r="AA396" s="54">
        <f t="shared" si="48"/>
        <v>7</v>
      </c>
      <c r="AB396" s="54"/>
      <c r="AC396" s="54"/>
      <c r="AD396" s="54"/>
      <c r="AE396" s="54"/>
      <c r="AF396" s="54"/>
      <c r="AG396" s="54"/>
      <c r="AH396" s="54"/>
      <c r="AI396" s="54"/>
      <c r="AJ396" s="54"/>
      <c r="AK396" s="53"/>
    </row>
    <row r="397" spans="2:37" ht="13.5" customHeight="1">
      <c r="B397" s="51"/>
      <c r="C397" s="50"/>
      <c r="D397" s="49" t="s">
        <v>413</v>
      </c>
      <c r="E397" s="48"/>
      <c r="F397" s="48"/>
      <c r="G397" s="48"/>
      <c r="H397" s="48"/>
      <c r="I397" s="48"/>
      <c r="J397" s="48"/>
      <c r="K397" s="48"/>
      <c r="L397" s="48"/>
      <c r="M397" s="48"/>
      <c r="N397" s="48"/>
      <c r="O397" s="48"/>
      <c r="P397" s="48"/>
      <c r="Q397" s="48"/>
      <c r="R397" s="48"/>
      <c r="S397" s="48"/>
      <c r="T397" s="48">
        <v>2</v>
      </c>
      <c r="U397" s="48">
        <v>2</v>
      </c>
      <c r="V397" s="48">
        <v>2</v>
      </c>
      <c r="W397" s="48">
        <v>2</v>
      </c>
      <c r="X397" s="48">
        <v>2</v>
      </c>
      <c r="Y397" s="48">
        <v>2</v>
      </c>
      <c r="Z397" s="48">
        <v>2</v>
      </c>
      <c r="AA397" s="48">
        <v>2</v>
      </c>
      <c r="AB397" s="48"/>
      <c r="AC397" s="48"/>
      <c r="AD397" s="48"/>
      <c r="AE397" s="48"/>
      <c r="AF397" s="48"/>
      <c r="AG397" s="48"/>
      <c r="AH397" s="48"/>
      <c r="AI397" s="48"/>
      <c r="AJ397" s="48"/>
      <c r="AK397" s="47"/>
    </row>
    <row r="398" spans="2:37" ht="13.5" customHeight="1">
      <c r="B398" s="46"/>
      <c r="C398" s="45"/>
      <c r="D398" s="44" t="s">
        <v>414</v>
      </c>
      <c r="E398" s="26"/>
      <c r="F398" s="26"/>
      <c r="G398" s="26"/>
      <c r="H398" s="26"/>
      <c r="I398" s="26"/>
      <c r="J398" s="26"/>
      <c r="K398" s="26"/>
      <c r="L398" s="26"/>
      <c r="M398" s="26"/>
      <c r="N398" s="26"/>
      <c r="O398" s="26"/>
      <c r="P398" s="26"/>
      <c r="Q398" s="26"/>
      <c r="R398" s="26"/>
      <c r="S398" s="26"/>
      <c r="T398" s="26"/>
      <c r="U398" s="26"/>
      <c r="V398" s="26"/>
      <c r="W398" s="26">
        <v>1</v>
      </c>
      <c r="X398" s="26">
        <v>1</v>
      </c>
      <c r="Y398" s="26">
        <v>1</v>
      </c>
      <c r="Z398" s="26">
        <v>1</v>
      </c>
      <c r="AA398" s="26">
        <v>1</v>
      </c>
      <c r="AB398" s="26"/>
      <c r="AC398" s="26"/>
      <c r="AD398" s="26"/>
      <c r="AE398" s="26"/>
      <c r="AF398" s="26"/>
      <c r="AG398" s="26"/>
      <c r="AH398" s="26"/>
      <c r="AI398" s="26"/>
      <c r="AJ398" s="26"/>
      <c r="AK398" s="52"/>
    </row>
    <row r="399" spans="2:37" ht="13.5" customHeight="1">
      <c r="B399" s="51"/>
      <c r="C399" s="50"/>
      <c r="D399" s="49" t="s">
        <v>415</v>
      </c>
      <c r="E399" s="48"/>
      <c r="F399" s="48"/>
      <c r="G399" s="48"/>
      <c r="H399" s="48"/>
      <c r="I399" s="48"/>
      <c r="J399" s="48"/>
      <c r="K399" s="48"/>
      <c r="L399" s="48"/>
      <c r="M399" s="48"/>
      <c r="N399" s="48"/>
      <c r="O399" s="48"/>
      <c r="P399" s="48"/>
      <c r="Q399" s="48"/>
      <c r="R399" s="48"/>
      <c r="S399" s="48"/>
      <c r="T399" s="48"/>
      <c r="U399" s="48"/>
      <c r="V399" s="48"/>
      <c r="W399" s="48">
        <v>1</v>
      </c>
      <c r="X399" s="48"/>
      <c r="Y399" s="48"/>
      <c r="Z399" s="48">
        <v>1</v>
      </c>
      <c r="AA399" s="48">
        <v>1</v>
      </c>
      <c r="AB399" s="48"/>
      <c r="AC399" s="48"/>
      <c r="AD399" s="48"/>
      <c r="AE399" s="48"/>
      <c r="AF399" s="48"/>
      <c r="AG399" s="48"/>
      <c r="AH399" s="48"/>
      <c r="AI399" s="48"/>
      <c r="AJ399" s="48"/>
      <c r="AK399" s="47"/>
    </row>
    <row r="400" spans="2:37" ht="13.5" customHeight="1">
      <c r="B400" s="46"/>
      <c r="C400" s="45"/>
      <c r="D400" s="44" t="s">
        <v>416</v>
      </c>
      <c r="E400" s="26"/>
      <c r="F400" s="26"/>
      <c r="G400" s="26"/>
      <c r="H400" s="26"/>
      <c r="I400" s="26"/>
      <c r="J400" s="26"/>
      <c r="K400" s="26"/>
      <c r="L400" s="26"/>
      <c r="M400" s="26"/>
      <c r="N400" s="26"/>
      <c r="O400" s="26"/>
      <c r="P400" s="26"/>
      <c r="Q400" s="26"/>
      <c r="R400" s="26"/>
      <c r="S400" s="26"/>
      <c r="T400" s="26">
        <v>1</v>
      </c>
      <c r="U400" s="26">
        <v>1</v>
      </c>
      <c r="V400" s="26">
        <v>1</v>
      </c>
      <c r="W400" s="26">
        <v>1</v>
      </c>
      <c r="X400" s="26"/>
      <c r="Y400" s="26"/>
      <c r="Z400" s="26"/>
      <c r="AA400" s="26"/>
      <c r="AB400" s="26"/>
      <c r="AC400" s="26"/>
      <c r="AD400" s="26"/>
      <c r="AE400" s="26"/>
      <c r="AF400" s="26"/>
      <c r="AG400" s="26"/>
      <c r="AH400" s="26"/>
      <c r="AI400" s="26"/>
      <c r="AJ400" s="26"/>
      <c r="AK400" s="52"/>
    </row>
    <row r="401" spans="2:38" ht="13.5" customHeight="1">
      <c r="B401" s="51"/>
      <c r="C401" s="50"/>
      <c r="D401" s="49" t="s">
        <v>417</v>
      </c>
      <c r="E401" s="48"/>
      <c r="F401" s="48"/>
      <c r="G401" s="48"/>
      <c r="H401" s="48"/>
      <c r="I401" s="48"/>
      <c r="J401" s="48"/>
      <c r="K401" s="48"/>
      <c r="L401" s="48"/>
      <c r="M401" s="48"/>
      <c r="N401" s="48"/>
      <c r="O401" s="48"/>
      <c r="P401" s="48"/>
      <c r="Q401" s="48"/>
      <c r="R401" s="48"/>
      <c r="S401" s="48"/>
      <c r="T401" s="48"/>
      <c r="U401" s="48"/>
      <c r="V401" s="48"/>
      <c r="W401" s="48">
        <v>2</v>
      </c>
      <c r="X401" s="48">
        <v>2</v>
      </c>
      <c r="Y401" s="48">
        <v>2</v>
      </c>
      <c r="Z401" s="48">
        <v>1</v>
      </c>
      <c r="AA401" s="48">
        <v>1</v>
      </c>
      <c r="AB401" s="48"/>
      <c r="AC401" s="48"/>
      <c r="AD401" s="48"/>
      <c r="AE401" s="48"/>
      <c r="AF401" s="48"/>
      <c r="AG401" s="48"/>
      <c r="AH401" s="48"/>
      <c r="AI401" s="48"/>
      <c r="AJ401" s="48"/>
      <c r="AK401" s="47"/>
    </row>
    <row r="402" spans="2:38" ht="13.5" customHeight="1" thickBot="1">
      <c r="B402" s="46"/>
      <c r="C402" s="45"/>
      <c r="D402" s="44" t="s">
        <v>418</v>
      </c>
      <c r="E402" s="26"/>
      <c r="F402" s="26"/>
      <c r="G402" s="26"/>
      <c r="H402" s="26"/>
      <c r="I402" s="26"/>
      <c r="J402" s="26"/>
      <c r="K402" s="26"/>
      <c r="L402" s="26"/>
      <c r="M402" s="26"/>
      <c r="N402" s="26"/>
      <c r="O402" s="26"/>
      <c r="P402" s="26"/>
      <c r="Q402" s="26"/>
      <c r="R402" s="26"/>
      <c r="S402" s="26"/>
      <c r="T402" s="26"/>
      <c r="U402" s="26"/>
      <c r="V402" s="26"/>
      <c r="W402" s="26">
        <v>1</v>
      </c>
      <c r="X402" s="26">
        <v>1</v>
      </c>
      <c r="Y402" s="26">
        <v>1</v>
      </c>
      <c r="Z402" s="26">
        <v>2</v>
      </c>
      <c r="AA402" s="26">
        <v>2</v>
      </c>
      <c r="AB402" s="26"/>
      <c r="AC402" s="26"/>
      <c r="AD402" s="26"/>
      <c r="AE402" s="26"/>
      <c r="AF402" s="26"/>
      <c r="AG402" s="26"/>
      <c r="AH402" s="26"/>
      <c r="AI402" s="26"/>
      <c r="AJ402" s="26"/>
      <c r="AK402" s="43"/>
    </row>
    <row r="403" spans="2:38" s="37" customFormat="1" ht="22.5" customHeight="1" thickTop="1" thickBot="1">
      <c r="B403" s="42"/>
      <c r="C403" s="95" t="s">
        <v>419</v>
      </c>
      <c r="D403" s="95"/>
      <c r="E403" s="40">
        <f t="shared" ref="E403:AK403" si="49">+E291+E228+E129+E8</f>
        <v>188</v>
      </c>
      <c r="F403" s="40">
        <f t="shared" si="49"/>
        <v>224</v>
      </c>
      <c r="G403" s="40">
        <f t="shared" si="49"/>
        <v>253</v>
      </c>
      <c r="H403" s="40">
        <f t="shared" si="49"/>
        <v>270</v>
      </c>
      <c r="I403" s="40">
        <f t="shared" si="49"/>
        <v>232</v>
      </c>
      <c r="J403" s="40">
        <f t="shared" si="49"/>
        <v>234</v>
      </c>
      <c r="K403" s="40">
        <f t="shared" si="49"/>
        <v>249</v>
      </c>
      <c r="L403" s="40">
        <f t="shared" si="49"/>
        <v>275</v>
      </c>
      <c r="M403" s="40">
        <f t="shared" si="49"/>
        <v>286</v>
      </c>
      <c r="N403" s="40">
        <f t="shared" si="49"/>
        <v>293</v>
      </c>
      <c r="O403" s="40">
        <f t="shared" si="49"/>
        <v>323</v>
      </c>
      <c r="P403" s="40">
        <f t="shared" si="49"/>
        <v>312</v>
      </c>
      <c r="Q403" s="40">
        <f t="shared" si="49"/>
        <v>323</v>
      </c>
      <c r="R403" s="40">
        <f t="shared" si="49"/>
        <v>310</v>
      </c>
      <c r="S403" s="40">
        <f t="shared" si="49"/>
        <v>330</v>
      </c>
      <c r="T403" s="40">
        <f t="shared" si="49"/>
        <v>363</v>
      </c>
      <c r="U403" s="40">
        <f t="shared" si="49"/>
        <v>391</v>
      </c>
      <c r="V403" s="40">
        <f t="shared" si="49"/>
        <v>373</v>
      </c>
      <c r="W403" s="40">
        <f t="shared" si="49"/>
        <v>369</v>
      </c>
      <c r="X403" s="40">
        <f t="shared" si="49"/>
        <v>308</v>
      </c>
      <c r="Y403" s="40">
        <f t="shared" si="49"/>
        <v>270</v>
      </c>
      <c r="Z403" s="40">
        <f t="shared" si="49"/>
        <v>295</v>
      </c>
      <c r="AA403" s="40">
        <f t="shared" si="49"/>
        <v>318</v>
      </c>
      <c r="AB403" s="40">
        <f t="shared" si="49"/>
        <v>343</v>
      </c>
      <c r="AC403" s="40">
        <f t="shared" si="49"/>
        <v>367</v>
      </c>
      <c r="AD403" s="40">
        <f t="shared" si="49"/>
        <v>403</v>
      </c>
      <c r="AE403" s="40">
        <f t="shared" si="49"/>
        <v>394</v>
      </c>
      <c r="AF403" s="40">
        <f t="shared" si="49"/>
        <v>412</v>
      </c>
      <c r="AG403" s="40">
        <f t="shared" si="49"/>
        <v>410</v>
      </c>
      <c r="AH403" s="40">
        <f t="shared" si="49"/>
        <v>308</v>
      </c>
      <c r="AI403" s="40">
        <f t="shared" si="49"/>
        <v>335</v>
      </c>
      <c r="AJ403" s="40">
        <f t="shared" si="49"/>
        <v>440</v>
      </c>
      <c r="AK403" s="39">
        <f t="shared" si="49"/>
        <v>482</v>
      </c>
      <c r="AL403" s="38"/>
    </row>
    <row r="404" spans="2:38" ht="13.5" customHeight="1" thickTop="1">
      <c r="B404" s="35" t="s">
        <v>420</v>
      </c>
      <c r="C404" s="94" t="s">
        <v>421</v>
      </c>
      <c r="D404" s="94"/>
      <c r="AC404" s="36"/>
      <c r="AD404" s="36"/>
      <c r="AE404" s="36"/>
      <c r="AF404" s="36"/>
      <c r="AG404" s="36"/>
      <c r="AH404" s="36"/>
      <c r="AI404" s="36"/>
      <c r="AJ404" s="36"/>
    </row>
    <row r="405" spans="2:38" ht="13.5" customHeight="1">
      <c r="B405" s="35" t="s">
        <v>422</v>
      </c>
      <c r="C405" s="93" t="s">
        <v>423</v>
      </c>
      <c r="D405" s="93"/>
    </row>
    <row r="406" spans="2:38" ht="13.5" customHeight="1">
      <c r="B406" s="35" t="s">
        <v>424</v>
      </c>
      <c r="C406" s="93" t="s">
        <v>425</v>
      </c>
      <c r="D406" s="93"/>
    </row>
    <row r="407" spans="2:38" ht="13.5" customHeight="1">
      <c r="B407" s="35" t="s">
        <v>426</v>
      </c>
      <c r="C407" s="93" t="s">
        <v>427</v>
      </c>
      <c r="D407" s="93"/>
    </row>
    <row r="408" spans="2:38" ht="13.5" customHeight="1">
      <c r="B408" s="34"/>
      <c r="C408" s="33"/>
    </row>
    <row r="409" spans="2:38" ht="13.5" customHeight="1"/>
  </sheetData>
  <mergeCells count="95">
    <mergeCell ref="C228:D228"/>
    <mergeCell ref="C268:D268"/>
    <mergeCell ref="C309:D309"/>
    <mergeCell ref="C306:D306"/>
    <mergeCell ref="C292:D292"/>
    <mergeCell ref="C291:D291"/>
    <mergeCell ref="C244:D244"/>
    <mergeCell ref="C270:D270"/>
    <mergeCell ref="C296:D296"/>
    <mergeCell ref="C294:D294"/>
    <mergeCell ref="C304:D304"/>
    <mergeCell ref="C301:D301"/>
    <mergeCell ref="C299:D299"/>
    <mergeCell ref="C234:D234"/>
    <mergeCell ref="C229:D229"/>
    <mergeCell ref="C407:D407"/>
    <mergeCell ref="C406:D406"/>
    <mergeCell ref="C405:D405"/>
    <mergeCell ref="C337:D337"/>
    <mergeCell ref="C335:D335"/>
    <mergeCell ref="C351:D351"/>
    <mergeCell ref="C348:D348"/>
    <mergeCell ref="C346:D346"/>
    <mergeCell ref="C404:D404"/>
    <mergeCell ref="C403:D403"/>
    <mergeCell ref="C384:D384"/>
    <mergeCell ref="C379:D379"/>
    <mergeCell ref="C372:D372"/>
    <mergeCell ref="C370:D370"/>
    <mergeCell ref="C367:D367"/>
    <mergeCell ref="C365:D365"/>
    <mergeCell ref="C375:D375"/>
    <mergeCell ref="C362:D362"/>
    <mergeCell ref="C396:D396"/>
    <mergeCell ref="C390:D390"/>
    <mergeCell ref="C386:D386"/>
    <mergeCell ref="C394:D394"/>
    <mergeCell ref="C315:D315"/>
    <mergeCell ref="C331:D331"/>
    <mergeCell ref="C242:D242"/>
    <mergeCell ref="C289:D289"/>
    <mergeCell ref="C281:D281"/>
    <mergeCell ref="C279:D279"/>
    <mergeCell ref="C277:D277"/>
    <mergeCell ref="C275:D275"/>
    <mergeCell ref="C257:D257"/>
    <mergeCell ref="C255:D255"/>
    <mergeCell ref="C253:D253"/>
    <mergeCell ref="C251:D251"/>
    <mergeCell ref="C247:D247"/>
    <mergeCell ref="C249:D249"/>
    <mergeCell ref="C285:D285"/>
    <mergeCell ref="C287:D287"/>
    <mergeCell ref="C231:D231"/>
    <mergeCell ref="C237:D237"/>
    <mergeCell ref="C240:D240"/>
    <mergeCell ref="C167:D167"/>
    <mergeCell ref="C202:D202"/>
    <mergeCell ref="C213:D213"/>
    <mergeCell ref="C215:D215"/>
    <mergeCell ref="C217:D217"/>
    <mergeCell ref="C173:D173"/>
    <mergeCell ref="C179:D179"/>
    <mergeCell ref="C190:D190"/>
    <mergeCell ref="C193:D193"/>
    <mergeCell ref="C198:D198"/>
    <mergeCell ref="C196:D196"/>
    <mergeCell ref="C220:D220"/>
    <mergeCell ref="C225:D225"/>
    <mergeCell ref="C130:D130"/>
    <mergeCell ref="C134:D134"/>
    <mergeCell ref="C137:D137"/>
    <mergeCell ref="C139:D139"/>
    <mergeCell ref="C144:D144"/>
    <mergeCell ref="C158:D158"/>
    <mergeCell ref="C162:D162"/>
    <mergeCell ref="C164:D164"/>
    <mergeCell ref="C119:D119"/>
    <mergeCell ref="A5:AL5"/>
    <mergeCell ref="C8:D8"/>
    <mergeCell ref="C129:D129"/>
    <mergeCell ref="C82:D82"/>
    <mergeCell ref="C95:D95"/>
    <mergeCell ref="C9:D9"/>
    <mergeCell ref="C14:D14"/>
    <mergeCell ref="C18:D18"/>
    <mergeCell ref="C23:D23"/>
    <mergeCell ref="C40:D40"/>
    <mergeCell ref="C121:D121"/>
    <mergeCell ref="C93:D93"/>
    <mergeCell ref="C42:D42"/>
    <mergeCell ref="C62:D62"/>
    <mergeCell ref="C75:D75"/>
    <mergeCell ref="C79:D79"/>
    <mergeCell ref="C102:D102"/>
  </mergeCells>
  <printOptions horizontalCentered="1"/>
  <pageMargins left="0.39370078740157483" right="0.39370078740157483" top="0.39370078740157483" bottom="0" header="0" footer="0"/>
  <pageSetup scale="57" orientation="landscape" r:id="rId1"/>
  <headerFooter alignWithMargins="0">
    <oddFooter>&amp;RCAPÍTULO 7</oddFooter>
  </headerFooter>
  <rowBreaks count="5" manualBreakCount="5">
    <brk id="81" min="1" max="31" man="1"/>
    <brk id="143" min="1" max="31" man="1"/>
    <brk id="212" min="1" max="31" man="1"/>
    <brk id="274" min="1" max="31" man="1"/>
    <brk id="350" min="1" max="3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6:K40"/>
  <sheetViews>
    <sheetView topLeftCell="A30" zoomScale="113" workbookViewId="0">
      <selection activeCell="I39" sqref="I39"/>
    </sheetView>
  </sheetViews>
  <sheetFormatPr defaultColWidth="10.85546875" defaultRowHeight="15"/>
  <cols>
    <col min="1" max="1" width="24.42578125" customWidth="1"/>
    <col min="2" max="2" width="7.42578125" bestFit="1" customWidth="1"/>
    <col min="3" max="3" width="11" bestFit="1" customWidth="1"/>
    <col min="4" max="10" width="7.42578125" bestFit="1" customWidth="1"/>
    <col min="11" max="11" width="9" bestFit="1" customWidth="1"/>
    <col min="12" max="13" width="6.42578125" bestFit="1" customWidth="1"/>
    <col min="14" max="15" width="5.140625" bestFit="1" customWidth="1"/>
  </cols>
  <sheetData>
    <row r="26" spans="1:11">
      <c r="A26" t="s">
        <v>428</v>
      </c>
    </row>
    <row r="29" spans="1:11">
      <c r="A29" t="s">
        <v>429</v>
      </c>
      <c r="K29" t="s">
        <v>430</v>
      </c>
    </row>
    <row r="30" spans="1:11">
      <c r="A30" t="s">
        <v>431</v>
      </c>
      <c r="B30">
        <v>2006</v>
      </c>
      <c r="C30">
        <v>2012</v>
      </c>
      <c r="D30">
        <v>2017</v>
      </c>
      <c r="E30">
        <v>2018</v>
      </c>
      <c r="F30">
        <v>2019</v>
      </c>
      <c r="G30">
        <v>2020</v>
      </c>
      <c r="H30">
        <v>2021</v>
      </c>
      <c r="I30">
        <v>2022</v>
      </c>
      <c r="J30">
        <v>2023</v>
      </c>
    </row>
    <row r="32" spans="1:11">
      <c r="A32" t="s">
        <v>432</v>
      </c>
      <c r="B32">
        <v>26662</v>
      </c>
      <c r="C32">
        <v>26727</v>
      </c>
      <c r="D32">
        <v>26914</v>
      </c>
      <c r="E32">
        <v>26914</v>
      </c>
      <c r="F32">
        <v>26914</v>
      </c>
      <c r="G32">
        <v>26914</v>
      </c>
      <c r="H32">
        <v>26914</v>
      </c>
      <c r="I32">
        <v>26914</v>
      </c>
      <c r="J32">
        <v>27732</v>
      </c>
    </row>
    <row r="33" spans="1:10">
      <c r="A33" t="s">
        <v>433</v>
      </c>
      <c r="B33">
        <v>20687</v>
      </c>
      <c r="C33">
        <v>20722</v>
      </c>
      <c r="D33">
        <v>20826</v>
      </c>
      <c r="E33">
        <v>20826</v>
      </c>
      <c r="F33">
        <v>20826</v>
      </c>
      <c r="G33">
        <v>20826</v>
      </c>
      <c r="H33">
        <v>20826</v>
      </c>
      <c r="I33">
        <v>20826</v>
      </c>
      <c r="J33">
        <v>22037</v>
      </c>
    </row>
    <row r="34" spans="1:10">
      <c r="A34" t="s">
        <v>434</v>
      </c>
      <c r="B34">
        <v>4420</v>
      </c>
      <c r="C34">
        <v>4450</v>
      </c>
      <c r="D34">
        <v>4533</v>
      </c>
      <c r="E34">
        <v>4533</v>
      </c>
      <c r="F34">
        <v>4533</v>
      </c>
      <c r="G34">
        <v>4533</v>
      </c>
      <c r="H34">
        <v>4533</v>
      </c>
      <c r="I34">
        <v>4533</v>
      </c>
      <c r="J34">
        <v>2759</v>
      </c>
    </row>
    <row r="35" spans="1:10">
      <c r="A35" t="s">
        <v>435</v>
      </c>
      <c r="B35">
        <v>1555</v>
      </c>
      <c r="C35">
        <v>1555</v>
      </c>
      <c r="D35">
        <v>1555</v>
      </c>
      <c r="E35">
        <v>1555</v>
      </c>
      <c r="F35">
        <v>1555</v>
      </c>
      <c r="G35">
        <v>1555</v>
      </c>
      <c r="H35">
        <v>1555</v>
      </c>
      <c r="I35">
        <v>1555</v>
      </c>
      <c r="J35">
        <v>2937</v>
      </c>
    </row>
    <row r="36" spans="1:10">
      <c r="A36" t="s">
        <v>436</v>
      </c>
      <c r="B36">
        <v>0</v>
      </c>
      <c r="C36">
        <v>0</v>
      </c>
      <c r="D36">
        <v>0</v>
      </c>
      <c r="E36">
        <v>0</v>
      </c>
      <c r="F36">
        <v>0</v>
      </c>
      <c r="G36">
        <v>0</v>
      </c>
      <c r="H36">
        <v>0</v>
      </c>
      <c r="I36">
        <v>0</v>
      </c>
      <c r="J36">
        <v>0</v>
      </c>
    </row>
    <row r="37" spans="1:10">
      <c r="A37" t="s">
        <v>437</v>
      </c>
      <c r="B37">
        <v>32013</v>
      </c>
      <c r="C37">
        <v>30958</v>
      </c>
      <c r="D37">
        <v>33149</v>
      </c>
      <c r="E37">
        <v>32876</v>
      </c>
      <c r="F37">
        <v>31909</v>
      </c>
      <c r="G37">
        <v>32034</v>
      </c>
      <c r="H37">
        <v>30237</v>
      </c>
      <c r="I37">
        <v>30310</v>
      </c>
      <c r="J37">
        <v>30586</v>
      </c>
    </row>
    <row r="38" spans="1:10">
      <c r="A38" t="s">
        <v>438</v>
      </c>
      <c r="B38">
        <v>60</v>
      </c>
      <c r="C38">
        <v>129</v>
      </c>
      <c r="D38">
        <v>137</v>
      </c>
      <c r="E38">
        <v>148</v>
      </c>
      <c r="F38">
        <v>148</v>
      </c>
      <c r="G38">
        <v>148</v>
      </c>
      <c r="H38">
        <v>148</v>
      </c>
      <c r="I38">
        <v>148</v>
      </c>
      <c r="J38">
        <v>165</v>
      </c>
    </row>
    <row r="39" spans="1:10">
      <c r="A39" t="s">
        <v>439</v>
      </c>
      <c r="B39">
        <v>1245</v>
      </c>
      <c r="C39">
        <v>1231</v>
      </c>
      <c r="D39">
        <v>1295</v>
      </c>
      <c r="E39">
        <v>1278</v>
      </c>
      <c r="F39">
        <v>1217</v>
      </c>
      <c r="G39">
        <v>1196</v>
      </c>
      <c r="H39">
        <v>1999</v>
      </c>
      <c r="I39">
        <v>1998</v>
      </c>
      <c r="J39">
        <v>1209</v>
      </c>
    </row>
    <row r="40" spans="1:10">
      <c r="A40" t="s">
        <v>440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
  <sheetViews>
    <sheetView topLeftCell="A21" workbookViewId="0">
      <selection activeCell="D59" sqref="D59"/>
    </sheetView>
  </sheetViews>
  <sheetFormatPr defaultColWidth="10.85546875" defaultRowHeight="15"/>
  <cols>
    <col min="3" max="3" width="17" customWidth="1"/>
    <col min="4" max="4" width="13.42578125" customWidth="1"/>
  </cols>
  <sheetData>
    <row r="1" spans="1:15" ht="15.75">
      <c r="A1" s="96" t="s">
        <v>441</v>
      </c>
      <c r="B1" s="96"/>
      <c r="C1" s="96"/>
      <c r="D1" s="96"/>
      <c r="E1" s="96"/>
      <c r="F1" s="96"/>
      <c r="G1" s="96"/>
      <c r="H1" s="9"/>
      <c r="I1" s="97" t="s">
        <v>442</v>
      </c>
      <c r="J1" s="97"/>
      <c r="K1" s="97"/>
      <c r="L1" s="97"/>
      <c r="M1" s="97"/>
      <c r="N1" s="97"/>
      <c r="O1" s="97"/>
    </row>
    <row r="2" spans="1:15" ht="15.75">
      <c r="A2" s="96"/>
      <c r="B2" s="96"/>
      <c r="C2" s="96"/>
      <c r="D2" s="96"/>
      <c r="E2" s="96"/>
      <c r="F2" s="96"/>
      <c r="G2" s="96"/>
      <c r="H2" s="9"/>
      <c r="I2" s="97"/>
      <c r="J2" s="97"/>
      <c r="K2" s="97"/>
      <c r="L2" s="97"/>
      <c r="M2" s="97"/>
      <c r="N2" s="97"/>
      <c r="O2" s="97"/>
    </row>
    <row r="3" spans="1:15">
      <c r="A3" s="98" t="s">
        <v>443</v>
      </c>
      <c r="B3" s="98"/>
      <c r="C3" s="98"/>
      <c r="D3" s="98"/>
      <c r="E3" s="98"/>
      <c r="F3" s="98"/>
      <c r="G3" s="98"/>
      <c r="H3" s="10"/>
      <c r="I3" s="98" t="s">
        <v>444</v>
      </c>
      <c r="J3" s="98"/>
      <c r="K3" s="98"/>
      <c r="L3" s="98"/>
      <c r="M3" s="98"/>
      <c r="N3" s="98"/>
      <c r="O3" s="98"/>
    </row>
    <row r="4" spans="1:15">
      <c r="A4" s="98"/>
      <c r="B4" s="98"/>
      <c r="C4" s="98"/>
      <c r="D4" s="98"/>
      <c r="E4" s="98"/>
      <c r="F4" s="98"/>
      <c r="G4" s="98"/>
      <c r="H4" s="11"/>
      <c r="I4" s="98"/>
      <c r="J4" s="98"/>
      <c r="K4" s="98"/>
      <c r="L4" s="98"/>
      <c r="M4" s="98"/>
      <c r="N4" s="98"/>
      <c r="O4" s="98"/>
    </row>
    <row r="5" spans="1:15" ht="38.25">
      <c r="A5" s="99" t="s">
        <v>445</v>
      </c>
      <c r="B5" s="99"/>
      <c r="C5" s="99" t="s">
        <v>446</v>
      </c>
      <c r="D5" s="99" t="s">
        <v>447</v>
      </c>
      <c r="E5" s="12" t="s">
        <v>448</v>
      </c>
      <c r="F5" s="12" t="s">
        <v>449</v>
      </c>
      <c r="G5" s="12" t="s">
        <v>450</v>
      </c>
      <c r="I5" s="99" t="s">
        <v>445</v>
      </c>
      <c r="J5" s="99"/>
      <c r="K5" s="99" t="s">
        <v>451</v>
      </c>
      <c r="L5" s="99"/>
      <c r="M5" s="99"/>
      <c r="N5" s="99"/>
      <c r="O5" s="99"/>
    </row>
    <row r="6" spans="1:15" ht="40.5">
      <c r="A6" s="99"/>
      <c r="B6" s="99"/>
      <c r="C6" s="99"/>
      <c r="D6" s="99"/>
      <c r="E6" s="12" t="s">
        <v>452</v>
      </c>
      <c r="F6" s="12" t="s">
        <v>453</v>
      </c>
      <c r="G6" s="12" t="s">
        <v>454</v>
      </c>
      <c r="I6" s="99"/>
      <c r="J6" s="99"/>
      <c r="K6" s="99" t="s">
        <v>455</v>
      </c>
      <c r="L6" s="99" t="s">
        <v>456</v>
      </c>
      <c r="M6" s="12" t="s">
        <v>448</v>
      </c>
      <c r="N6" s="12" t="s">
        <v>449</v>
      </c>
      <c r="O6" s="12" t="s">
        <v>457</v>
      </c>
    </row>
    <row r="7" spans="1:15" ht="25.5">
      <c r="A7" s="19">
        <v>2016</v>
      </c>
      <c r="B7" s="19"/>
      <c r="C7" s="20">
        <f>MAX(C8:C19)</f>
        <v>226</v>
      </c>
      <c r="D7" s="20">
        <f>MAX(D8:D19)</f>
        <v>280</v>
      </c>
      <c r="E7" s="20">
        <f>SUM(E8:E19)*1000</f>
        <v>42620362.229999989</v>
      </c>
      <c r="F7" s="20">
        <f>SUM(F8:F19)*1000</f>
        <v>52674875.961883999</v>
      </c>
      <c r="G7" s="20">
        <f>SUM(G8:G19)*1000</f>
        <v>1169544759</v>
      </c>
      <c r="I7" s="99"/>
      <c r="J7" s="99"/>
      <c r="K7" s="99"/>
      <c r="L7" s="99"/>
      <c r="M7" s="12" t="s">
        <v>458</v>
      </c>
      <c r="N7" s="12" t="s">
        <v>459</v>
      </c>
      <c r="O7" s="12" t="s">
        <v>460</v>
      </c>
    </row>
    <row r="8" spans="1:15">
      <c r="A8" s="98" t="s">
        <v>461</v>
      </c>
      <c r="B8" s="98"/>
      <c r="C8" s="13">
        <v>226</v>
      </c>
      <c r="D8" s="13">
        <v>275</v>
      </c>
      <c r="E8" s="21">
        <v>3531.2648661766625</v>
      </c>
      <c r="F8" s="13">
        <v>4134.2138387100003</v>
      </c>
      <c r="G8" s="13">
        <v>97830.216</v>
      </c>
      <c r="I8" s="19">
        <v>2016</v>
      </c>
      <c r="J8" s="19"/>
      <c r="K8" s="20">
        <f>MAX(K9:K20)</f>
        <v>25</v>
      </c>
      <c r="L8" s="20">
        <f>MAX(L9:L20)</f>
        <v>20</v>
      </c>
      <c r="M8" s="20">
        <f>SUM(M9:M20)*1000</f>
        <v>2105375</v>
      </c>
      <c r="N8" s="20">
        <f>SUM(N9:N20)*1000</f>
        <v>35062394</v>
      </c>
      <c r="O8" s="20">
        <f>SUM(O9:O20)*1000</f>
        <v>64480687</v>
      </c>
    </row>
    <row r="9" spans="1:15">
      <c r="A9" s="98" t="s">
        <v>462</v>
      </c>
      <c r="B9" s="98"/>
      <c r="C9" s="13">
        <v>226</v>
      </c>
      <c r="D9" s="13">
        <v>273</v>
      </c>
      <c r="E9" s="21">
        <v>3584.4798595107832</v>
      </c>
      <c r="F9" s="13">
        <v>4471.7182758620002</v>
      </c>
      <c r="G9" s="13">
        <v>92449.615000000005</v>
      </c>
      <c r="I9" s="98" t="s">
        <v>461</v>
      </c>
      <c r="J9" s="98"/>
      <c r="K9" s="13">
        <v>25</v>
      </c>
      <c r="L9" s="13">
        <v>20</v>
      </c>
      <c r="M9" s="13">
        <v>167.20400000000001</v>
      </c>
      <c r="N9" s="13">
        <v>2395.2289999999998</v>
      </c>
      <c r="O9" s="13">
        <v>9388</v>
      </c>
    </row>
    <row r="10" spans="1:15">
      <c r="A10" s="98" t="s">
        <v>463</v>
      </c>
      <c r="B10" s="98"/>
      <c r="C10" s="13">
        <v>226</v>
      </c>
      <c r="D10" s="13">
        <v>277</v>
      </c>
      <c r="E10" s="21">
        <v>3496.2561370136509</v>
      </c>
      <c r="F10" s="13">
        <v>3857.0301935480002</v>
      </c>
      <c r="G10" s="13">
        <v>97345.934999999998</v>
      </c>
      <c r="I10" s="98" t="s">
        <v>462</v>
      </c>
      <c r="J10" s="98"/>
      <c r="K10" s="13">
        <v>25</v>
      </c>
      <c r="L10" s="13">
        <v>20</v>
      </c>
      <c r="M10" s="13">
        <v>170.34899999999999</v>
      </c>
      <c r="N10" s="13">
        <v>2790.1260000000002</v>
      </c>
      <c r="O10" s="13">
        <v>6374.4</v>
      </c>
    </row>
    <row r="11" spans="1:15">
      <c r="A11" s="98" t="s">
        <v>464</v>
      </c>
      <c r="B11" s="98"/>
      <c r="C11" s="13">
        <v>226</v>
      </c>
      <c r="D11" s="13">
        <v>278</v>
      </c>
      <c r="E11" s="21">
        <v>3576.9758110528278</v>
      </c>
      <c r="F11" s="13">
        <v>4582.4188666669997</v>
      </c>
      <c r="G11" s="13">
        <v>96357.847999999998</v>
      </c>
      <c r="I11" s="98" t="s">
        <v>463</v>
      </c>
      <c r="J11" s="98"/>
      <c r="K11" s="13">
        <v>25</v>
      </c>
      <c r="L11" s="13">
        <v>20</v>
      </c>
      <c r="M11" s="13">
        <v>178.303</v>
      </c>
      <c r="N11" s="13">
        <v>2581.1030000000001</v>
      </c>
      <c r="O11" s="13">
        <v>7469.6</v>
      </c>
    </row>
    <row r="12" spans="1:15">
      <c r="A12" s="98" t="s">
        <v>465</v>
      </c>
      <c r="B12" s="98"/>
      <c r="C12" s="13">
        <v>226</v>
      </c>
      <c r="D12" s="13">
        <v>280</v>
      </c>
      <c r="E12" s="21">
        <v>3559.7155424904663</v>
      </c>
      <c r="F12" s="13">
        <v>4423.6271935479999</v>
      </c>
      <c r="G12" s="13">
        <v>99297.52</v>
      </c>
      <c r="I12" s="98" t="s">
        <v>464</v>
      </c>
      <c r="J12" s="98"/>
      <c r="K12" s="13">
        <v>25</v>
      </c>
      <c r="L12" s="13">
        <v>20</v>
      </c>
      <c r="M12" s="13">
        <v>175.03800000000001</v>
      </c>
      <c r="N12" s="13">
        <v>3738.9859999999999</v>
      </c>
      <c r="O12" s="13">
        <v>0</v>
      </c>
    </row>
    <row r="13" spans="1:15">
      <c r="A13" s="98" t="s">
        <v>466</v>
      </c>
      <c r="B13" s="98"/>
      <c r="C13" s="13">
        <v>226</v>
      </c>
      <c r="D13" s="13">
        <v>280</v>
      </c>
      <c r="E13" s="21">
        <v>3592.4546328492397</v>
      </c>
      <c r="F13" s="13">
        <v>4513.7870333330002</v>
      </c>
      <c r="G13" s="13">
        <v>96849.358999999997</v>
      </c>
      <c r="I13" s="98" t="s">
        <v>465</v>
      </c>
      <c r="J13" s="98"/>
      <c r="K13" s="13">
        <v>25</v>
      </c>
      <c r="L13" s="13">
        <v>20</v>
      </c>
      <c r="M13" s="13">
        <v>182.131</v>
      </c>
      <c r="N13" s="13">
        <v>3773.3130000000001</v>
      </c>
      <c r="O13" s="13">
        <v>0</v>
      </c>
    </row>
    <row r="14" spans="1:15">
      <c r="A14" s="98" t="s">
        <v>467</v>
      </c>
      <c r="B14" s="98"/>
      <c r="C14" s="13">
        <v>226</v>
      </c>
      <c r="D14" s="13">
        <v>279</v>
      </c>
      <c r="E14" s="21">
        <v>3544.7119338580969</v>
      </c>
      <c r="F14" s="13">
        <v>4097.9018064519996</v>
      </c>
      <c r="G14" s="13">
        <v>98806.009000000005</v>
      </c>
      <c r="I14" s="98" t="s">
        <v>466</v>
      </c>
      <c r="J14" s="98"/>
      <c r="K14" s="13">
        <v>25</v>
      </c>
      <c r="L14" s="13">
        <v>20</v>
      </c>
      <c r="M14" s="13">
        <v>178.06200000000001</v>
      </c>
      <c r="N14" s="13">
        <v>3660.346</v>
      </c>
      <c r="O14" s="13">
        <v>0</v>
      </c>
    </row>
    <row r="15" spans="1:15">
      <c r="A15" s="98" t="s">
        <v>468</v>
      </c>
      <c r="B15" s="98"/>
      <c r="C15" s="13">
        <v>226</v>
      </c>
      <c r="D15" s="13">
        <v>277</v>
      </c>
      <c r="E15" s="21">
        <v>3563.9531534099251</v>
      </c>
      <c r="F15" s="13">
        <v>4574.2796774190001</v>
      </c>
      <c r="G15" s="13">
        <v>100273.31200000001</v>
      </c>
      <c r="I15" s="98" t="s">
        <v>467</v>
      </c>
      <c r="J15" s="98"/>
      <c r="K15" s="13">
        <v>25</v>
      </c>
      <c r="L15" s="13">
        <v>20</v>
      </c>
      <c r="M15" s="13">
        <v>187.256</v>
      </c>
      <c r="N15" s="13">
        <v>2551.433</v>
      </c>
      <c r="O15" s="13">
        <v>4393.1869999999999</v>
      </c>
    </row>
    <row r="16" spans="1:15">
      <c r="A16" s="98" t="s">
        <v>469</v>
      </c>
      <c r="B16" s="98"/>
      <c r="C16" s="13">
        <v>226</v>
      </c>
      <c r="D16" s="13">
        <v>278</v>
      </c>
      <c r="E16" s="21">
        <v>3526.0895915424394</v>
      </c>
      <c r="F16" s="13">
        <v>4480.6017666670004</v>
      </c>
      <c r="G16" s="13">
        <v>95873.567999999999</v>
      </c>
      <c r="I16" s="98" t="s">
        <v>468</v>
      </c>
      <c r="J16" s="98"/>
      <c r="K16" s="13">
        <v>25</v>
      </c>
      <c r="L16" s="13">
        <v>20</v>
      </c>
      <c r="M16" s="13">
        <v>183.27</v>
      </c>
      <c r="N16" s="13">
        <v>2949.136</v>
      </c>
      <c r="O16" s="13">
        <v>6842.4</v>
      </c>
    </row>
    <row r="17" spans="1:16">
      <c r="A17" s="98" t="s">
        <v>470</v>
      </c>
      <c r="B17" s="98"/>
      <c r="C17" s="13">
        <v>226</v>
      </c>
      <c r="D17" s="13">
        <v>278</v>
      </c>
      <c r="E17" s="21">
        <v>3532.7444608008709</v>
      </c>
      <c r="F17" s="13">
        <v>4600.748903226</v>
      </c>
      <c r="G17" s="13">
        <v>98806.008000000002</v>
      </c>
      <c r="I17" s="98" t="s">
        <v>469</v>
      </c>
      <c r="J17" s="98"/>
      <c r="K17" s="13">
        <v>25</v>
      </c>
      <c r="L17" s="13">
        <v>20</v>
      </c>
      <c r="M17" s="13">
        <v>166.989</v>
      </c>
      <c r="N17" s="13">
        <v>2493.44</v>
      </c>
      <c r="O17" s="13">
        <v>7901.9</v>
      </c>
    </row>
    <row r="18" spans="1:16">
      <c r="A18" s="98" t="s">
        <v>471</v>
      </c>
      <c r="B18" s="98"/>
      <c r="C18" s="13">
        <v>226</v>
      </c>
      <c r="D18" s="13">
        <v>276</v>
      </c>
      <c r="E18" s="21">
        <v>3524.0098463837071</v>
      </c>
      <c r="F18" s="13">
        <v>4552.7586000000001</v>
      </c>
      <c r="G18" s="13">
        <v>95873.567999999999</v>
      </c>
      <c r="I18" s="98" t="s">
        <v>470</v>
      </c>
      <c r="J18" s="98"/>
      <c r="K18" s="13">
        <v>25</v>
      </c>
      <c r="L18" s="13">
        <v>20</v>
      </c>
      <c r="M18" s="13">
        <v>179.79599999999999</v>
      </c>
      <c r="N18" s="13">
        <v>2946.6979999999999</v>
      </c>
      <c r="O18" s="13">
        <v>6728.2</v>
      </c>
    </row>
    <row r="19" spans="1:16">
      <c r="A19" s="98" t="s">
        <v>472</v>
      </c>
      <c r="B19" s="98"/>
      <c r="C19" s="13">
        <v>226</v>
      </c>
      <c r="D19" s="13">
        <v>276</v>
      </c>
      <c r="E19" s="21">
        <v>3587.7063949113208</v>
      </c>
      <c r="F19" s="13">
        <v>4385.7898064520004</v>
      </c>
      <c r="G19" s="13">
        <v>99781.801000000007</v>
      </c>
      <c r="I19" s="98" t="s">
        <v>471</v>
      </c>
      <c r="J19" s="98"/>
      <c r="K19" s="13">
        <v>25</v>
      </c>
      <c r="L19" s="13">
        <v>20</v>
      </c>
      <c r="M19" s="13">
        <v>170.64599999999999</v>
      </c>
      <c r="N19" s="13">
        <v>2819.2449999999999</v>
      </c>
      <c r="O19" s="13">
        <v>7813.2</v>
      </c>
    </row>
    <row r="20" spans="1:16">
      <c r="A20" s="14" t="s">
        <v>71</v>
      </c>
      <c r="B20" s="100" t="s">
        <v>473</v>
      </c>
      <c r="C20" s="100"/>
      <c r="D20" s="100"/>
      <c r="E20" s="100"/>
      <c r="F20" s="100"/>
      <c r="G20" s="100"/>
      <c r="I20" s="98" t="s">
        <v>472</v>
      </c>
      <c r="J20" s="98"/>
      <c r="K20" s="13">
        <v>25</v>
      </c>
      <c r="L20" s="13">
        <v>20</v>
      </c>
      <c r="M20" s="13">
        <v>166.33099999999999</v>
      </c>
      <c r="N20" s="13">
        <v>2363.3389999999999</v>
      </c>
      <c r="O20" s="13">
        <v>7569.8</v>
      </c>
    </row>
    <row r="21" spans="1:16">
      <c r="A21" s="15" t="s">
        <v>474</v>
      </c>
      <c r="B21" s="100" t="s">
        <v>475</v>
      </c>
      <c r="C21" s="100"/>
      <c r="D21" s="100"/>
      <c r="E21" s="100"/>
      <c r="F21" s="100"/>
      <c r="G21" s="100"/>
      <c r="I21" s="101" t="s">
        <v>71</v>
      </c>
      <c r="J21" s="100" t="s">
        <v>476</v>
      </c>
      <c r="K21" s="100"/>
      <c r="L21" s="100"/>
      <c r="M21" s="100"/>
      <c r="N21" s="100"/>
      <c r="O21" s="100"/>
    </row>
    <row r="22" spans="1:16">
      <c r="A22" s="15" t="s">
        <v>477</v>
      </c>
      <c r="B22" s="100" t="s">
        <v>478</v>
      </c>
      <c r="C22" s="100"/>
      <c r="D22" s="100"/>
      <c r="E22" s="100"/>
      <c r="F22" s="100"/>
      <c r="G22" s="100"/>
      <c r="I22" s="101"/>
      <c r="J22" s="100" t="s">
        <v>479</v>
      </c>
      <c r="K22" s="100"/>
      <c r="L22" s="100"/>
      <c r="M22" s="100"/>
      <c r="N22" s="100"/>
      <c r="O22" s="100"/>
    </row>
    <row r="23" spans="1:16">
      <c r="A23" s="15" t="s">
        <v>480</v>
      </c>
      <c r="B23" s="100" t="s">
        <v>481</v>
      </c>
      <c r="C23" s="100"/>
      <c r="D23" s="100"/>
      <c r="E23" s="100"/>
      <c r="F23" s="100"/>
      <c r="G23" s="100"/>
      <c r="I23" s="15" t="s">
        <v>474</v>
      </c>
      <c r="J23" s="100" t="s">
        <v>475</v>
      </c>
      <c r="K23" s="100"/>
      <c r="L23" s="100"/>
      <c r="M23" s="100"/>
      <c r="N23" s="100"/>
      <c r="O23" s="100"/>
    </row>
    <row r="24" spans="1:16">
      <c r="A24" s="15" t="s">
        <v>482</v>
      </c>
      <c r="B24" s="100" t="s">
        <v>483</v>
      </c>
      <c r="C24" s="100"/>
      <c r="D24" s="100"/>
      <c r="E24" s="100"/>
      <c r="F24" s="100"/>
      <c r="G24" s="100"/>
      <c r="I24" s="15" t="s">
        <v>477</v>
      </c>
      <c r="J24" s="100" t="s">
        <v>484</v>
      </c>
      <c r="K24" s="100"/>
      <c r="L24" s="100"/>
      <c r="M24" s="100"/>
      <c r="N24" s="100"/>
      <c r="O24" s="100"/>
    </row>
    <row r="25" spans="1:16">
      <c r="A25" s="15" t="s">
        <v>485</v>
      </c>
      <c r="B25" s="100" t="s">
        <v>486</v>
      </c>
      <c r="C25" s="100"/>
      <c r="D25" s="100"/>
      <c r="E25" s="100"/>
      <c r="F25" s="100"/>
      <c r="G25" s="100"/>
      <c r="I25" s="102"/>
      <c r="J25" s="102"/>
    </row>
    <row r="26" spans="1:16">
      <c r="A26" s="103" t="s">
        <v>487</v>
      </c>
      <c r="B26" s="103"/>
      <c r="I26" s="103" t="s">
        <v>487</v>
      </c>
      <c r="J26" s="103"/>
    </row>
    <row r="28" spans="1:16">
      <c r="A28" s="97" t="s">
        <v>488</v>
      </c>
      <c r="B28" s="97"/>
      <c r="C28" s="97"/>
      <c r="D28" s="97"/>
      <c r="E28" s="97"/>
      <c r="F28" s="97"/>
      <c r="G28" s="97"/>
      <c r="I28" s="97" t="s">
        <v>489</v>
      </c>
      <c r="J28" s="97"/>
      <c r="K28" s="97"/>
      <c r="L28" s="97"/>
      <c r="M28" s="97"/>
      <c r="N28" s="97"/>
      <c r="O28" s="97"/>
      <c r="P28" s="97"/>
    </row>
    <row r="29" spans="1:16">
      <c r="A29" s="97"/>
      <c r="B29" s="97"/>
      <c r="C29" s="97"/>
      <c r="D29" s="97"/>
      <c r="E29" s="97"/>
      <c r="F29" s="97"/>
      <c r="G29" s="97"/>
      <c r="I29" s="97"/>
      <c r="J29" s="97"/>
      <c r="K29" s="97"/>
      <c r="L29" s="97"/>
      <c r="M29" s="97"/>
      <c r="N29" s="97"/>
      <c r="O29" s="97"/>
      <c r="P29" s="97"/>
    </row>
    <row r="30" spans="1:16">
      <c r="A30" s="104" t="s">
        <v>490</v>
      </c>
      <c r="B30" s="104"/>
      <c r="C30" s="104"/>
      <c r="D30" s="104"/>
      <c r="E30" s="104"/>
      <c r="F30" s="104"/>
      <c r="G30" s="104"/>
      <c r="I30" s="104" t="s">
        <v>491</v>
      </c>
      <c r="J30" s="104"/>
      <c r="K30" s="104"/>
      <c r="L30" s="104"/>
      <c r="M30" s="104"/>
      <c r="N30" s="104"/>
      <c r="O30" s="104"/>
      <c r="P30" s="104"/>
    </row>
    <row r="31" spans="1:16">
      <c r="A31" s="102"/>
      <c r="B31" s="102"/>
      <c r="C31" s="102"/>
      <c r="D31" s="102"/>
      <c r="E31" s="102"/>
      <c r="F31" s="102"/>
      <c r="G31" s="102"/>
      <c r="I31" s="102"/>
      <c r="J31" s="102"/>
      <c r="K31" s="102"/>
      <c r="L31" s="102"/>
      <c r="M31" s="102"/>
      <c r="N31" s="102"/>
      <c r="O31" s="102"/>
      <c r="P31" s="102"/>
    </row>
    <row r="32" spans="1:16" ht="38.25">
      <c r="A32" s="99" t="s">
        <v>445</v>
      </c>
      <c r="B32" s="99"/>
      <c r="C32" s="99" t="s">
        <v>492</v>
      </c>
      <c r="D32" s="99"/>
      <c r="E32" s="99"/>
      <c r="F32" s="99"/>
      <c r="G32" s="99"/>
      <c r="I32" s="99" t="s">
        <v>445</v>
      </c>
      <c r="J32" s="99"/>
      <c r="K32" s="12" t="s">
        <v>493</v>
      </c>
      <c r="L32" s="99" t="s">
        <v>494</v>
      </c>
      <c r="M32" s="12" t="s">
        <v>448</v>
      </c>
      <c r="N32" s="12" t="s">
        <v>449</v>
      </c>
      <c r="O32" s="12" t="s">
        <v>457</v>
      </c>
      <c r="P32" s="12" t="s">
        <v>495</v>
      </c>
    </row>
    <row r="33" spans="1:16" ht="38.25">
      <c r="A33" s="99"/>
      <c r="B33" s="99"/>
      <c r="C33" s="99" t="s">
        <v>455</v>
      </c>
      <c r="D33" s="99" t="s">
        <v>456</v>
      </c>
      <c r="E33" s="12" t="s">
        <v>448</v>
      </c>
      <c r="F33" s="12" t="s">
        <v>449</v>
      </c>
      <c r="G33" s="12" t="s">
        <v>457</v>
      </c>
      <c r="I33" s="99"/>
      <c r="J33" s="99"/>
      <c r="K33" s="12" t="s">
        <v>496</v>
      </c>
      <c r="L33" s="99"/>
      <c r="M33" s="12" t="s">
        <v>497</v>
      </c>
      <c r="N33" s="12" t="s">
        <v>459</v>
      </c>
      <c r="O33" s="12" t="s">
        <v>460</v>
      </c>
      <c r="P33" s="12" t="s">
        <v>498</v>
      </c>
    </row>
    <row r="34" spans="1:16" ht="25.5">
      <c r="A34" s="99"/>
      <c r="B34" s="99"/>
      <c r="C34" s="99"/>
      <c r="D34" s="99"/>
      <c r="E34" s="12" t="s">
        <v>497</v>
      </c>
      <c r="F34" s="12" t="s">
        <v>459</v>
      </c>
      <c r="G34" s="12" t="s">
        <v>460</v>
      </c>
      <c r="I34" s="19">
        <v>2016</v>
      </c>
      <c r="J34" s="19"/>
      <c r="K34" s="20">
        <f>MAX(K35:K46)</f>
        <v>32</v>
      </c>
      <c r="L34" s="20">
        <f>MAX(L35:L46)</f>
        <v>40</v>
      </c>
      <c r="M34" s="20">
        <f>SUM(M35:M46)*1000</f>
        <v>10267964</v>
      </c>
      <c r="N34" s="20">
        <f>SUM(N35:N46)*1000</f>
        <v>180444745.00000003</v>
      </c>
      <c r="O34" s="20">
        <f>SUM(O35:O46)*1000</f>
        <v>445470692</v>
      </c>
      <c r="P34" s="20">
        <f>SUM(P35:P46)*1000</f>
        <v>42463236.000000007</v>
      </c>
    </row>
    <row r="35" spans="1:16">
      <c r="A35" s="19">
        <v>2016</v>
      </c>
      <c r="B35" s="19"/>
      <c r="C35" s="20">
        <f>MAX(C36:C47)</f>
        <v>48</v>
      </c>
      <c r="D35" s="20">
        <f>MAX(D36:D47)</f>
        <v>44</v>
      </c>
      <c r="E35" s="20">
        <f>SUM(E36:E47)*1000</f>
        <v>5714391.0000000009</v>
      </c>
      <c r="F35" s="20">
        <f>SUM(F36:F47)*1000</f>
        <v>98268017.000000015</v>
      </c>
      <c r="G35" s="20">
        <f>SUM(G36:G47)*1000</f>
        <v>475509660.99999994</v>
      </c>
      <c r="I35" s="98" t="s">
        <v>461</v>
      </c>
      <c r="J35" s="98"/>
      <c r="K35" s="13">
        <v>32</v>
      </c>
      <c r="L35" s="13">
        <v>40</v>
      </c>
      <c r="M35" s="13">
        <v>839.87599999999998</v>
      </c>
      <c r="N35" s="13">
        <v>13925.906000000001</v>
      </c>
      <c r="O35" s="13">
        <v>34347.637999999999</v>
      </c>
      <c r="P35" s="13">
        <v>3243.78</v>
      </c>
    </row>
    <row r="36" spans="1:16">
      <c r="A36" s="98" t="s">
        <v>461</v>
      </c>
      <c r="B36" s="98"/>
      <c r="C36" s="13">
        <v>48</v>
      </c>
      <c r="D36" s="13">
        <v>44</v>
      </c>
      <c r="E36" s="13">
        <v>476.49200000000002</v>
      </c>
      <c r="F36" s="13">
        <v>7758.3130000000001</v>
      </c>
      <c r="G36" s="13">
        <v>36978.737000000001</v>
      </c>
      <c r="I36" s="98" t="s">
        <v>462</v>
      </c>
      <c r="J36" s="98"/>
      <c r="K36" s="13">
        <v>32</v>
      </c>
      <c r="L36" s="13">
        <v>40</v>
      </c>
      <c r="M36" s="13">
        <v>812.904</v>
      </c>
      <c r="N36" s="13">
        <v>14723.522999999999</v>
      </c>
      <c r="O36" s="13">
        <v>36975.303</v>
      </c>
      <c r="P36" s="13">
        <v>3148.2739999999999</v>
      </c>
    </row>
    <row r="37" spans="1:16">
      <c r="A37" s="98" t="s">
        <v>462</v>
      </c>
      <c r="B37" s="98"/>
      <c r="C37" s="13">
        <v>48</v>
      </c>
      <c r="D37" s="13">
        <v>44</v>
      </c>
      <c r="E37" s="13">
        <v>446.24799999999999</v>
      </c>
      <c r="F37" s="13">
        <v>7813.2079999999996</v>
      </c>
      <c r="G37" s="13">
        <v>37239.540999999997</v>
      </c>
      <c r="I37" s="98" t="s">
        <v>463</v>
      </c>
      <c r="J37" s="98"/>
      <c r="K37" s="13">
        <v>32</v>
      </c>
      <c r="L37" s="13">
        <v>40</v>
      </c>
      <c r="M37" s="13">
        <v>851.22500000000002</v>
      </c>
      <c r="N37" s="13">
        <v>14536.004000000001</v>
      </c>
      <c r="O37" s="13">
        <v>36382.83</v>
      </c>
      <c r="P37" s="13">
        <v>3366.2179999999998</v>
      </c>
    </row>
    <row r="38" spans="1:16">
      <c r="A38" s="98" t="s">
        <v>463</v>
      </c>
      <c r="B38" s="98"/>
      <c r="C38" s="13">
        <v>48</v>
      </c>
      <c r="D38" s="13">
        <v>44</v>
      </c>
      <c r="E38" s="13">
        <v>461.54500000000002</v>
      </c>
      <c r="F38" s="13">
        <v>7709.2110000000002</v>
      </c>
      <c r="G38" s="13">
        <v>36746.699999999997</v>
      </c>
      <c r="I38" s="98" t="s">
        <v>464</v>
      </c>
      <c r="J38" s="98"/>
      <c r="K38" s="13">
        <v>32</v>
      </c>
      <c r="L38" s="13">
        <v>40</v>
      </c>
      <c r="M38" s="13">
        <v>841.87099999999998</v>
      </c>
      <c r="N38" s="13">
        <v>15387.757</v>
      </c>
      <c r="O38" s="13">
        <v>38383</v>
      </c>
      <c r="P38" s="13">
        <v>3360.0039999999999</v>
      </c>
    </row>
    <row r="39" spans="1:16">
      <c r="A39" s="98" t="s">
        <v>464</v>
      </c>
      <c r="B39" s="98"/>
      <c r="C39" s="13">
        <v>48</v>
      </c>
      <c r="D39" s="13">
        <v>44</v>
      </c>
      <c r="E39" s="13">
        <v>468.46600000000001</v>
      </c>
      <c r="F39" s="13">
        <v>8101.7759999999998</v>
      </c>
      <c r="G39" s="13">
        <v>38619.072</v>
      </c>
      <c r="I39" s="98" t="s">
        <v>465</v>
      </c>
      <c r="J39" s="98"/>
      <c r="K39" s="13">
        <v>32</v>
      </c>
      <c r="L39" s="13">
        <v>40</v>
      </c>
      <c r="M39" s="13">
        <v>886.94</v>
      </c>
      <c r="N39" s="13">
        <v>15360.752</v>
      </c>
      <c r="O39" s="13">
        <v>38366.663999999997</v>
      </c>
      <c r="P39" s="13">
        <v>3618.4389999999999</v>
      </c>
    </row>
    <row r="40" spans="1:16">
      <c r="A40" s="98" t="s">
        <v>465</v>
      </c>
      <c r="B40" s="98"/>
      <c r="C40" s="13">
        <v>48</v>
      </c>
      <c r="D40" s="13">
        <v>44</v>
      </c>
      <c r="E40" s="13">
        <v>474.79199999999997</v>
      </c>
      <c r="F40" s="13">
        <v>8256.7620000000006</v>
      </c>
      <c r="G40" s="13">
        <v>39357.822999999997</v>
      </c>
      <c r="I40" s="98" t="s">
        <v>466</v>
      </c>
      <c r="J40" s="98"/>
      <c r="K40" s="13">
        <v>32</v>
      </c>
      <c r="L40" s="13">
        <v>40</v>
      </c>
      <c r="M40" s="13">
        <v>853.56700000000001</v>
      </c>
      <c r="N40" s="13">
        <v>14295.486999999999</v>
      </c>
      <c r="O40" s="13">
        <v>37369.377</v>
      </c>
      <c r="P40" s="13">
        <v>3740.5709999999999</v>
      </c>
    </row>
    <row r="41" spans="1:16">
      <c r="A41" s="98" t="s">
        <v>466</v>
      </c>
      <c r="B41" s="98"/>
      <c r="C41" s="13">
        <v>48</v>
      </c>
      <c r="D41" s="13">
        <v>44</v>
      </c>
      <c r="E41" s="13">
        <v>474.93799999999999</v>
      </c>
      <c r="F41" s="13">
        <v>7852.9530000000004</v>
      </c>
      <c r="G41" s="13">
        <v>37431.334000000003</v>
      </c>
      <c r="I41" s="98" t="s">
        <v>467</v>
      </c>
      <c r="J41" s="98"/>
      <c r="K41" s="13">
        <v>32</v>
      </c>
      <c r="L41" s="13">
        <v>40</v>
      </c>
      <c r="M41" s="13">
        <v>855.06100000000004</v>
      </c>
      <c r="N41" s="13">
        <v>14557.776</v>
      </c>
      <c r="O41" s="13">
        <v>33382.5</v>
      </c>
      <c r="P41" s="13">
        <v>3980.578</v>
      </c>
    </row>
    <row r="42" spans="1:16">
      <c r="A42" s="98" t="s">
        <v>467</v>
      </c>
      <c r="B42" s="98"/>
      <c r="C42" s="13">
        <v>48</v>
      </c>
      <c r="D42" s="13">
        <v>38</v>
      </c>
      <c r="E42" s="13">
        <v>478.67200000000003</v>
      </c>
      <c r="F42" s="13">
        <v>7831.0649999999996</v>
      </c>
      <c r="G42" s="13">
        <v>37326.470999999998</v>
      </c>
      <c r="I42" s="98" t="s">
        <v>468</v>
      </c>
      <c r="J42" s="98"/>
      <c r="K42" s="13">
        <v>32</v>
      </c>
      <c r="L42" s="13">
        <v>40</v>
      </c>
      <c r="M42" s="13">
        <v>887.90099999999995</v>
      </c>
      <c r="N42" s="13">
        <v>16182.244000000001</v>
      </c>
      <c r="O42" s="13">
        <v>40139.449000000001</v>
      </c>
      <c r="P42" s="13">
        <v>3941.569</v>
      </c>
    </row>
    <row r="43" spans="1:16">
      <c r="A43" s="98" t="s">
        <v>468</v>
      </c>
      <c r="B43" s="98"/>
      <c r="C43" s="13">
        <v>48</v>
      </c>
      <c r="D43" s="13">
        <v>38</v>
      </c>
      <c r="E43" s="13">
        <v>491.81299999999999</v>
      </c>
      <c r="F43" s="13">
        <v>8447.5329999999994</v>
      </c>
      <c r="G43" s="13">
        <v>40265.175999999999</v>
      </c>
      <c r="I43" s="98" t="s">
        <v>469</v>
      </c>
      <c r="J43" s="98"/>
      <c r="K43" s="13">
        <v>32</v>
      </c>
      <c r="L43" s="13">
        <v>40</v>
      </c>
      <c r="M43" s="13">
        <v>852.11</v>
      </c>
      <c r="N43" s="13">
        <v>15470.380999999999</v>
      </c>
      <c r="O43" s="13">
        <v>37092.027999999998</v>
      </c>
      <c r="P43" s="13">
        <v>3739.1509999999998</v>
      </c>
    </row>
    <row r="44" spans="1:16">
      <c r="A44" s="98" t="s">
        <v>469</v>
      </c>
      <c r="B44" s="98"/>
      <c r="C44" s="13">
        <v>48</v>
      </c>
      <c r="D44" s="13">
        <v>44</v>
      </c>
      <c r="E44" s="13">
        <v>471.81900000000002</v>
      </c>
      <c r="F44" s="13">
        <v>8315.5849999999991</v>
      </c>
      <c r="G44" s="13">
        <v>39636.254000000001</v>
      </c>
      <c r="I44" s="98" t="s">
        <v>470</v>
      </c>
      <c r="J44" s="98"/>
      <c r="K44" s="13">
        <v>32</v>
      </c>
      <c r="L44" s="13">
        <v>40</v>
      </c>
      <c r="M44" s="13">
        <v>873.70600000000002</v>
      </c>
      <c r="N44" s="13">
        <v>15995.545</v>
      </c>
      <c r="O44" s="13">
        <v>39659.572</v>
      </c>
      <c r="P44" s="13">
        <v>3621.4549999999999</v>
      </c>
    </row>
    <row r="45" spans="1:16">
      <c r="A45" s="98" t="s">
        <v>470</v>
      </c>
      <c r="B45" s="98"/>
      <c r="C45" s="13">
        <v>48</v>
      </c>
      <c r="D45" s="13">
        <v>38</v>
      </c>
      <c r="E45" s="13">
        <v>510.54700000000003</v>
      </c>
      <c r="F45" s="13">
        <v>8987.09</v>
      </c>
      <c r="G45" s="13">
        <v>42836.974999999999</v>
      </c>
      <c r="I45" s="98" t="s">
        <v>471</v>
      </c>
      <c r="J45" s="98"/>
      <c r="K45" s="13">
        <v>32</v>
      </c>
      <c r="L45" s="13">
        <v>40</v>
      </c>
      <c r="M45" s="13">
        <v>839.72199999999998</v>
      </c>
      <c r="N45" s="13">
        <v>15339.581</v>
      </c>
      <c r="O45" s="13">
        <v>36999.857000000004</v>
      </c>
      <c r="P45" s="13">
        <v>3324.4520000000002</v>
      </c>
    </row>
    <row r="46" spans="1:16">
      <c r="A46" s="98" t="s">
        <v>471</v>
      </c>
      <c r="B46" s="98"/>
      <c r="C46" s="13">
        <v>48</v>
      </c>
      <c r="D46" s="13">
        <v>38</v>
      </c>
      <c r="E46" s="13">
        <v>466.26900000000001</v>
      </c>
      <c r="F46" s="13">
        <v>8638.5889999999999</v>
      </c>
      <c r="G46" s="13">
        <v>44749.88</v>
      </c>
      <c r="I46" s="98" t="s">
        <v>472</v>
      </c>
      <c r="J46" s="98"/>
      <c r="K46" s="13">
        <v>32</v>
      </c>
      <c r="L46" s="13">
        <v>40</v>
      </c>
      <c r="M46" s="13">
        <v>873.08100000000002</v>
      </c>
      <c r="N46" s="13">
        <v>14669.789000000001</v>
      </c>
      <c r="O46" s="13">
        <v>36372.474000000002</v>
      </c>
      <c r="P46" s="13">
        <v>3378.7449999999999</v>
      </c>
    </row>
    <row r="47" spans="1:16">
      <c r="A47" s="98" t="s">
        <v>472</v>
      </c>
      <c r="B47" s="98"/>
      <c r="C47" s="13">
        <v>48</v>
      </c>
      <c r="D47" s="13">
        <v>38</v>
      </c>
      <c r="E47" s="13">
        <v>492.79</v>
      </c>
      <c r="F47" s="13">
        <v>8555.9320000000007</v>
      </c>
      <c r="G47" s="13">
        <v>44321.697999999997</v>
      </c>
      <c r="I47" s="15" t="s">
        <v>474</v>
      </c>
      <c r="J47" s="100" t="s">
        <v>475</v>
      </c>
      <c r="K47" s="100"/>
      <c r="L47" s="100"/>
      <c r="M47" s="100"/>
      <c r="N47" s="100"/>
      <c r="O47" s="100"/>
      <c r="P47" s="100"/>
    </row>
    <row r="48" spans="1:16">
      <c r="A48" s="15" t="s">
        <v>474</v>
      </c>
      <c r="B48" s="100" t="s">
        <v>475</v>
      </c>
      <c r="C48" s="100"/>
      <c r="D48" s="100"/>
      <c r="E48" s="100"/>
      <c r="F48" s="100"/>
      <c r="G48" s="100"/>
      <c r="I48" s="15" t="s">
        <v>477</v>
      </c>
      <c r="J48" s="100" t="s">
        <v>499</v>
      </c>
      <c r="K48" s="100"/>
      <c r="L48" s="100"/>
      <c r="M48" s="100"/>
      <c r="N48" s="100"/>
      <c r="O48" s="100"/>
      <c r="P48" s="100"/>
    </row>
    <row r="49" spans="1:10">
      <c r="A49" s="15" t="s">
        <v>477</v>
      </c>
      <c r="B49" s="100" t="s">
        <v>484</v>
      </c>
      <c r="C49" s="100"/>
      <c r="D49" s="100"/>
      <c r="E49" s="100"/>
      <c r="F49" s="100"/>
      <c r="G49" s="100"/>
      <c r="I49" s="102"/>
      <c r="J49" s="102"/>
    </row>
    <row r="50" spans="1:10" ht="37.5" customHeight="1">
      <c r="A50" s="102"/>
      <c r="B50" s="102"/>
      <c r="I50" s="103" t="s">
        <v>487</v>
      </c>
      <c r="J50" s="103"/>
    </row>
    <row r="51" spans="1:10" ht="33" customHeight="1">
      <c r="A51" s="103" t="s">
        <v>487</v>
      </c>
      <c r="B51" s="103"/>
    </row>
    <row r="54" spans="1:10" ht="33.75" customHeight="1">
      <c r="C54" s="16" t="s">
        <v>500</v>
      </c>
      <c r="D54" s="17" t="s">
        <v>501</v>
      </c>
    </row>
    <row r="55" spans="1:10">
      <c r="C55" s="6" t="s">
        <v>441</v>
      </c>
      <c r="D55" s="22">
        <f>D7</f>
        <v>280</v>
      </c>
    </row>
    <row r="56" spans="1:10">
      <c r="C56" s="6" t="s">
        <v>502</v>
      </c>
      <c r="D56" s="22">
        <f>L8</f>
        <v>20</v>
      </c>
    </row>
    <row r="57" spans="1:10">
      <c r="C57" s="6" t="s">
        <v>503</v>
      </c>
      <c r="D57" s="22">
        <f>D35</f>
        <v>44</v>
      </c>
    </row>
    <row r="58" spans="1:10">
      <c r="C58" s="6" t="s">
        <v>504</v>
      </c>
      <c r="D58" s="22">
        <f>L34</f>
        <v>40</v>
      </c>
    </row>
    <row r="59" spans="1:10">
      <c r="C59" s="6" t="s">
        <v>61</v>
      </c>
      <c r="D59" s="18">
        <f>SUM(D55:D58)</f>
        <v>384</v>
      </c>
    </row>
  </sheetData>
  <mergeCells count="93">
    <mergeCell ref="A50:B50"/>
    <mergeCell ref="I50:J50"/>
    <mergeCell ref="A51:B51"/>
    <mergeCell ref="A47:B47"/>
    <mergeCell ref="J47:P47"/>
    <mergeCell ref="B48:G48"/>
    <mergeCell ref="J48:P48"/>
    <mergeCell ref="B49:G49"/>
    <mergeCell ref="I49:J49"/>
    <mergeCell ref="A44:B44"/>
    <mergeCell ref="I44:J44"/>
    <mergeCell ref="A45:B45"/>
    <mergeCell ref="I45:J45"/>
    <mergeCell ref="A46:B46"/>
    <mergeCell ref="I46:J46"/>
    <mergeCell ref="A41:B41"/>
    <mergeCell ref="I41:J41"/>
    <mergeCell ref="A42:B42"/>
    <mergeCell ref="I42:J42"/>
    <mergeCell ref="A43:B43"/>
    <mergeCell ref="I43:J43"/>
    <mergeCell ref="A38:B38"/>
    <mergeCell ref="I38:J38"/>
    <mergeCell ref="A39:B39"/>
    <mergeCell ref="I39:J39"/>
    <mergeCell ref="A40:B40"/>
    <mergeCell ref="I40:J40"/>
    <mergeCell ref="I35:J35"/>
    <mergeCell ref="A36:B36"/>
    <mergeCell ref="I36:J36"/>
    <mergeCell ref="A37:B37"/>
    <mergeCell ref="I37:J37"/>
    <mergeCell ref="A31:G31"/>
    <mergeCell ref="I31:P31"/>
    <mergeCell ref="A32:B34"/>
    <mergeCell ref="C32:G32"/>
    <mergeCell ref="I32:J33"/>
    <mergeCell ref="L32:L33"/>
    <mergeCell ref="C33:C34"/>
    <mergeCell ref="D33:D34"/>
    <mergeCell ref="A26:B26"/>
    <mergeCell ref="I26:J26"/>
    <mergeCell ref="A28:G29"/>
    <mergeCell ref="I28:P29"/>
    <mergeCell ref="A30:G30"/>
    <mergeCell ref="I30:P30"/>
    <mergeCell ref="B23:G23"/>
    <mergeCell ref="J23:O23"/>
    <mergeCell ref="B24:G24"/>
    <mergeCell ref="J24:O24"/>
    <mergeCell ref="B25:G25"/>
    <mergeCell ref="I25:J25"/>
    <mergeCell ref="B20:G20"/>
    <mergeCell ref="I20:J20"/>
    <mergeCell ref="B21:G21"/>
    <mergeCell ref="I21:I22"/>
    <mergeCell ref="J21:O21"/>
    <mergeCell ref="B22:G22"/>
    <mergeCell ref="J22:O22"/>
    <mergeCell ref="A17:B17"/>
    <mergeCell ref="I17:J17"/>
    <mergeCell ref="A18:B18"/>
    <mergeCell ref="I18:J18"/>
    <mergeCell ref="A19:B19"/>
    <mergeCell ref="I19:J19"/>
    <mergeCell ref="A14:B14"/>
    <mergeCell ref="I14:J14"/>
    <mergeCell ref="A15:B15"/>
    <mergeCell ref="I15:J15"/>
    <mergeCell ref="A16:B16"/>
    <mergeCell ref="I16:J16"/>
    <mergeCell ref="A11:B11"/>
    <mergeCell ref="I11:J11"/>
    <mergeCell ref="A12:B12"/>
    <mergeCell ref="I12:J12"/>
    <mergeCell ref="A13:B13"/>
    <mergeCell ref="I13:J13"/>
    <mergeCell ref="A8:B8"/>
    <mergeCell ref="A9:B9"/>
    <mergeCell ref="I9:J9"/>
    <mergeCell ref="A10:B10"/>
    <mergeCell ref="I10:J10"/>
    <mergeCell ref="A1:G2"/>
    <mergeCell ref="I1:O2"/>
    <mergeCell ref="A3:G4"/>
    <mergeCell ref="I3:O4"/>
    <mergeCell ref="A5:B6"/>
    <mergeCell ref="C5:C6"/>
    <mergeCell ref="D5:D6"/>
    <mergeCell ref="I5:J7"/>
    <mergeCell ref="K5:O5"/>
    <mergeCell ref="K6:K7"/>
    <mergeCell ref="L6:L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338"/>
  <sheetViews>
    <sheetView workbookViewId="0">
      <selection activeCell="C10" sqref="C10"/>
    </sheetView>
  </sheetViews>
  <sheetFormatPr defaultColWidth="10.85546875" defaultRowHeight="15"/>
  <cols>
    <col min="2" max="2" width="22" bestFit="1" customWidth="1"/>
  </cols>
  <sheetData>
    <row r="2" spans="1:3">
      <c r="B2" s="7" t="s">
        <v>505</v>
      </c>
      <c r="C2" s="7" t="s">
        <v>506</v>
      </c>
    </row>
    <row r="3" spans="1:3">
      <c r="B3" s="6" t="s">
        <v>507</v>
      </c>
      <c r="C3" s="6">
        <v>11945</v>
      </c>
    </row>
    <row r="4" spans="1:3">
      <c r="B4" s="6" t="s">
        <v>508</v>
      </c>
      <c r="C4" s="6">
        <v>7201</v>
      </c>
    </row>
    <row r="6" spans="1:3">
      <c r="B6" t="s">
        <v>509</v>
      </c>
    </row>
    <row r="7" spans="1:3">
      <c r="B7" s="25" t="s">
        <v>510</v>
      </c>
    </row>
    <row r="9" spans="1:3">
      <c r="B9" t="s">
        <v>511</v>
      </c>
    </row>
    <row r="10" spans="1:3">
      <c r="C10">
        <f>SUM(C3:C4)*0.02</f>
        <v>382.92</v>
      </c>
    </row>
    <row r="13" spans="1:3" ht="15.75">
      <c r="A13" s="27" t="s">
        <v>512</v>
      </c>
    </row>
    <row r="14" spans="1:3">
      <c r="A14" s="28" t="s">
        <v>513</v>
      </c>
    </row>
    <row r="15" spans="1:3">
      <c r="A15" s="29" t="s">
        <v>514</v>
      </c>
    </row>
    <row r="17" spans="1:18" ht="293.25">
      <c r="A17" s="30" t="s">
        <v>515</v>
      </c>
      <c r="B17" s="30" t="s">
        <v>516</v>
      </c>
      <c r="C17" s="30" t="s">
        <v>517</v>
      </c>
      <c r="D17" s="30" t="s">
        <v>518</v>
      </c>
      <c r="E17" s="30" t="s">
        <v>519</v>
      </c>
      <c r="F17" s="30" t="s">
        <v>520</v>
      </c>
      <c r="G17" s="30" t="s">
        <v>521</v>
      </c>
      <c r="H17" s="30" t="s">
        <v>522</v>
      </c>
      <c r="I17" s="30" t="s">
        <v>523</v>
      </c>
      <c r="J17" s="30" t="s">
        <v>524</v>
      </c>
      <c r="K17" s="30" t="s">
        <v>525</v>
      </c>
      <c r="L17" s="30" t="s">
        <v>526</v>
      </c>
      <c r="M17" s="30" t="s">
        <v>527</v>
      </c>
      <c r="N17" s="30" t="s">
        <v>528</v>
      </c>
      <c r="O17" s="30" t="s">
        <v>529</v>
      </c>
      <c r="P17" s="30" t="s">
        <v>530</v>
      </c>
      <c r="Q17" s="30" t="s">
        <v>531</v>
      </c>
      <c r="R17" s="30" t="s">
        <v>532</v>
      </c>
    </row>
    <row r="18" spans="1:18">
      <c r="A18" s="30" t="s">
        <v>533</v>
      </c>
      <c r="B18">
        <v>5033</v>
      </c>
      <c r="C18">
        <v>677455</v>
      </c>
      <c r="D18">
        <v>269</v>
      </c>
      <c r="E18">
        <v>321252</v>
      </c>
      <c r="F18">
        <v>4764</v>
      </c>
      <c r="G18">
        <v>356203</v>
      </c>
      <c r="H18">
        <v>664</v>
      </c>
      <c r="I18">
        <v>51716</v>
      </c>
      <c r="J18">
        <v>4100</v>
      </c>
      <c r="K18">
        <v>304487</v>
      </c>
      <c r="L18">
        <v>19298</v>
      </c>
      <c r="M18">
        <v>13867</v>
      </c>
      <c r="N18">
        <v>3882</v>
      </c>
      <c r="O18">
        <v>9985</v>
      </c>
      <c r="P18">
        <v>5431</v>
      </c>
      <c r="Q18">
        <v>2913</v>
      </c>
      <c r="R18">
        <v>2518</v>
      </c>
    </row>
    <row r="19" spans="1:18">
      <c r="A19" s="30" t="s">
        <v>534</v>
      </c>
      <c r="B19">
        <v>4659</v>
      </c>
      <c r="C19">
        <v>665512</v>
      </c>
      <c r="D19">
        <v>264</v>
      </c>
      <c r="E19">
        <v>328833</v>
      </c>
      <c r="F19">
        <v>4395</v>
      </c>
      <c r="G19">
        <v>336679</v>
      </c>
      <c r="H19">
        <v>612</v>
      </c>
      <c r="I19">
        <v>39822</v>
      </c>
      <c r="J19">
        <v>3783</v>
      </c>
      <c r="K19">
        <v>296857</v>
      </c>
      <c r="L19">
        <v>18435</v>
      </c>
      <c r="M19">
        <v>13539</v>
      </c>
      <c r="N19">
        <v>3685</v>
      </c>
      <c r="O19">
        <v>9854</v>
      </c>
      <c r="P19">
        <v>4896</v>
      </c>
      <c r="Q19">
        <v>2484</v>
      </c>
      <c r="R19">
        <v>2412</v>
      </c>
    </row>
    <row r="20" spans="1:18">
      <c r="A20" s="30" t="s">
        <v>535</v>
      </c>
      <c r="B20">
        <v>4817</v>
      </c>
      <c r="C20">
        <v>729314</v>
      </c>
      <c r="D20">
        <v>279</v>
      </c>
      <c r="E20">
        <v>353053</v>
      </c>
      <c r="F20">
        <v>4538</v>
      </c>
      <c r="G20">
        <v>376261</v>
      </c>
      <c r="H20">
        <v>691</v>
      </c>
      <c r="I20">
        <v>46284</v>
      </c>
      <c r="J20">
        <v>3847</v>
      </c>
      <c r="K20">
        <v>329977</v>
      </c>
      <c r="L20">
        <v>20461</v>
      </c>
      <c r="M20">
        <v>14707</v>
      </c>
      <c r="N20">
        <v>4322</v>
      </c>
      <c r="O20">
        <v>10385</v>
      </c>
      <c r="P20">
        <v>5754</v>
      </c>
      <c r="Q20">
        <v>2829</v>
      </c>
      <c r="R20">
        <v>2925</v>
      </c>
    </row>
    <row r="21" spans="1:18">
      <c r="A21" s="30" t="s">
        <v>536</v>
      </c>
      <c r="B21">
        <v>5216</v>
      </c>
      <c r="C21">
        <v>702251</v>
      </c>
      <c r="D21">
        <v>239</v>
      </c>
      <c r="E21">
        <v>292185</v>
      </c>
      <c r="F21">
        <v>4977</v>
      </c>
      <c r="G21">
        <v>410066</v>
      </c>
      <c r="H21">
        <v>684</v>
      </c>
      <c r="I21">
        <v>73197</v>
      </c>
      <c r="J21">
        <v>4293</v>
      </c>
      <c r="K21">
        <v>336869</v>
      </c>
      <c r="L21">
        <v>19998</v>
      </c>
      <c r="M21">
        <v>14480</v>
      </c>
      <c r="N21">
        <v>3929</v>
      </c>
      <c r="O21">
        <v>10551</v>
      </c>
      <c r="P21">
        <v>5518</v>
      </c>
      <c r="Q21">
        <v>2750</v>
      </c>
      <c r="R21">
        <v>2768</v>
      </c>
    </row>
    <row r="22" spans="1:18">
      <c r="A22" s="30" t="s">
        <v>537</v>
      </c>
      <c r="B22">
        <v>4965</v>
      </c>
      <c r="C22">
        <v>577154</v>
      </c>
      <c r="D22">
        <v>209</v>
      </c>
      <c r="E22">
        <v>241757</v>
      </c>
      <c r="F22">
        <v>4756</v>
      </c>
      <c r="G22">
        <v>335397</v>
      </c>
      <c r="H22">
        <v>657</v>
      </c>
      <c r="I22">
        <v>47571</v>
      </c>
      <c r="J22">
        <v>4099</v>
      </c>
      <c r="K22">
        <v>287826</v>
      </c>
      <c r="L22">
        <v>20658</v>
      </c>
      <c r="M22">
        <v>14962</v>
      </c>
      <c r="N22">
        <v>4395</v>
      </c>
      <c r="O22">
        <v>10567</v>
      </c>
      <c r="P22">
        <v>5696</v>
      </c>
      <c r="Q22">
        <v>2873</v>
      </c>
      <c r="R22">
        <v>2823</v>
      </c>
    </row>
    <row r="23" spans="1:18">
      <c r="A23" s="30" t="s">
        <v>538</v>
      </c>
      <c r="B23">
        <v>4706</v>
      </c>
      <c r="C23">
        <v>462513</v>
      </c>
      <c r="D23">
        <v>141</v>
      </c>
      <c r="E23">
        <v>184791</v>
      </c>
      <c r="F23">
        <v>4565</v>
      </c>
      <c r="G23">
        <v>277722</v>
      </c>
      <c r="H23">
        <v>655</v>
      </c>
      <c r="I23">
        <v>43992</v>
      </c>
      <c r="J23">
        <v>3910</v>
      </c>
      <c r="K23">
        <v>233730</v>
      </c>
      <c r="L23">
        <v>21193</v>
      </c>
      <c r="M23">
        <v>15313</v>
      </c>
      <c r="N23">
        <v>4293</v>
      </c>
      <c r="O23">
        <v>11020</v>
      </c>
      <c r="P23">
        <v>5880</v>
      </c>
      <c r="Q23">
        <v>3011</v>
      </c>
      <c r="R23">
        <v>2869</v>
      </c>
    </row>
    <row r="24" spans="1:18">
      <c r="A24" s="30" t="s">
        <v>539</v>
      </c>
      <c r="B24">
        <v>5248</v>
      </c>
      <c r="C24">
        <v>669312</v>
      </c>
      <c r="D24">
        <v>140</v>
      </c>
      <c r="E24">
        <v>193693</v>
      </c>
      <c r="F24">
        <v>5108</v>
      </c>
      <c r="G24">
        <v>475619</v>
      </c>
      <c r="H24">
        <v>703</v>
      </c>
      <c r="I24">
        <v>80980</v>
      </c>
      <c r="J24">
        <v>4405</v>
      </c>
      <c r="K24">
        <v>394639</v>
      </c>
      <c r="L24">
        <v>20790</v>
      </c>
      <c r="M24">
        <v>14553</v>
      </c>
      <c r="N24">
        <v>4194</v>
      </c>
      <c r="O24">
        <v>10359</v>
      </c>
      <c r="P24">
        <v>6237</v>
      </c>
      <c r="Q24">
        <v>3215</v>
      </c>
      <c r="R24">
        <v>3022</v>
      </c>
    </row>
    <row r="25" spans="1:18">
      <c r="A25" s="30" t="s">
        <v>540</v>
      </c>
      <c r="B25">
        <v>5177</v>
      </c>
      <c r="C25">
        <v>647573</v>
      </c>
      <c r="D25">
        <v>164</v>
      </c>
      <c r="E25">
        <v>211714</v>
      </c>
      <c r="F25">
        <v>5013</v>
      </c>
      <c r="G25">
        <v>435859</v>
      </c>
      <c r="H25">
        <v>703</v>
      </c>
      <c r="I25">
        <v>68622</v>
      </c>
      <c r="J25">
        <v>4310</v>
      </c>
      <c r="K25">
        <v>367237</v>
      </c>
      <c r="L25">
        <v>21826</v>
      </c>
      <c r="M25">
        <v>15851</v>
      </c>
      <c r="N25">
        <v>4765</v>
      </c>
      <c r="O25">
        <v>11086</v>
      </c>
      <c r="P25">
        <v>5975</v>
      </c>
      <c r="Q25">
        <v>3041</v>
      </c>
      <c r="R25">
        <v>2934</v>
      </c>
    </row>
    <row r="26" spans="1:18">
      <c r="A26" s="30" t="s">
        <v>541</v>
      </c>
      <c r="B26">
        <v>4689</v>
      </c>
      <c r="C26">
        <v>461899</v>
      </c>
      <c r="D26">
        <v>138</v>
      </c>
      <c r="E26">
        <v>189982</v>
      </c>
      <c r="F26">
        <v>4551</v>
      </c>
      <c r="G26">
        <v>271917</v>
      </c>
      <c r="H26">
        <v>673</v>
      </c>
      <c r="I26">
        <v>33980</v>
      </c>
      <c r="J26">
        <v>3878</v>
      </c>
      <c r="K26">
        <v>237937</v>
      </c>
      <c r="L26">
        <v>19960</v>
      </c>
      <c r="M26">
        <v>14480</v>
      </c>
      <c r="N26">
        <v>4484</v>
      </c>
      <c r="O26">
        <v>9996</v>
      </c>
      <c r="P26">
        <v>5480</v>
      </c>
      <c r="Q26">
        <v>2736</v>
      </c>
      <c r="R26">
        <v>2744</v>
      </c>
    </row>
    <row r="27" spans="1:18">
      <c r="A27" s="30" t="s">
        <v>542</v>
      </c>
      <c r="B27">
        <v>5134</v>
      </c>
      <c r="C27">
        <v>537305</v>
      </c>
      <c r="D27">
        <v>187</v>
      </c>
      <c r="E27">
        <v>274947</v>
      </c>
      <c r="F27">
        <v>4947</v>
      </c>
      <c r="G27">
        <v>262358</v>
      </c>
      <c r="H27">
        <v>763</v>
      </c>
      <c r="I27">
        <v>34087</v>
      </c>
      <c r="J27">
        <v>4184</v>
      </c>
      <c r="K27">
        <v>228271</v>
      </c>
      <c r="L27">
        <v>21488</v>
      </c>
      <c r="M27">
        <v>16040</v>
      </c>
      <c r="N27">
        <v>5041</v>
      </c>
      <c r="O27">
        <v>10999</v>
      </c>
      <c r="P27">
        <v>5448</v>
      </c>
      <c r="Q27">
        <v>2947</v>
      </c>
      <c r="R27">
        <v>2501</v>
      </c>
    </row>
    <row r="28" spans="1:18">
      <c r="A28" s="30" t="s">
        <v>543</v>
      </c>
      <c r="B28">
        <v>4703</v>
      </c>
      <c r="C28">
        <v>595288</v>
      </c>
      <c r="D28">
        <v>221</v>
      </c>
      <c r="E28">
        <v>300584</v>
      </c>
      <c r="F28">
        <v>4482</v>
      </c>
      <c r="G28">
        <v>294704</v>
      </c>
      <c r="H28">
        <v>744</v>
      </c>
      <c r="I28">
        <v>37047</v>
      </c>
      <c r="J28">
        <v>3738</v>
      </c>
      <c r="K28">
        <v>257657</v>
      </c>
      <c r="L28">
        <v>19094</v>
      </c>
      <c r="M28">
        <v>13682</v>
      </c>
      <c r="N28">
        <v>4552</v>
      </c>
      <c r="O28">
        <v>9130</v>
      </c>
      <c r="P28">
        <v>5412</v>
      </c>
      <c r="Q28">
        <v>2746</v>
      </c>
      <c r="R28">
        <v>2666</v>
      </c>
    </row>
    <row r="29" spans="1:18">
      <c r="A29" s="30" t="s">
        <v>544</v>
      </c>
      <c r="B29">
        <v>4815</v>
      </c>
      <c r="C29">
        <v>674441</v>
      </c>
      <c r="D29">
        <v>220</v>
      </c>
      <c r="E29">
        <v>296574</v>
      </c>
      <c r="F29">
        <v>4595</v>
      </c>
      <c r="G29">
        <v>377867</v>
      </c>
      <c r="H29">
        <v>708</v>
      </c>
      <c r="I29">
        <v>54892</v>
      </c>
      <c r="J29">
        <v>3887</v>
      </c>
      <c r="K29">
        <v>322975</v>
      </c>
      <c r="L29">
        <v>21052</v>
      </c>
      <c r="M29">
        <v>15221</v>
      </c>
      <c r="N29">
        <v>4272</v>
      </c>
      <c r="O29">
        <v>10949</v>
      </c>
      <c r="P29">
        <v>5831</v>
      </c>
      <c r="Q29">
        <v>2990</v>
      </c>
      <c r="R29">
        <v>2841</v>
      </c>
    </row>
    <row r="30" spans="1:18">
      <c r="A30" s="30" t="s">
        <v>545</v>
      </c>
      <c r="B30">
        <v>4823</v>
      </c>
      <c r="C30">
        <v>687379</v>
      </c>
      <c r="D30">
        <v>253</v>
      </c>
      <c r="E30">
        <v>314309</v>
      </c>
      <c r="F30">
        <v>4570</v>
      </c>
      <c r="G30">
        <v>373070</v>
      </c>
      <c r="H30">
        <v>677</v>
      </c>
      <c r="I30">
        <v>49007</v>
      </c>
      <c r="J30">
        <v>3893</v>
      </c>
      <c r="K30">
        <v>324063</v>
      </c>
      <c r="L30">
        <v>19544</v>
      </c>
      <c r="M30">
        <v>14443</v>
      </c>
      <c r="N30">
        <v>4016</v>
      </c>
      <c r="O30">
        <v>10427</v>
      </c>
      <c r="P30">
        <v>5101</v>
      </c>
      <c r="Q30">
        <v>2565</v>
      </c>
      <c r="R30">
        <v>2536</v>
      </c>
    </row>
    <row r="31" spans="1:18">
      <c r="A31" s="30" t="s">
        <v>546</v>
      </c>
      <c r="B31">
        <v>4382</v>
      </c>
      <c r="C31">
        <v>593979</v>
      </c>
      <c r="D31">
        <v>198</v>
      </c>
      <c r="E31">
        <v>257699</v>
      </c>
      <c r="F31">
        <v>4184</v>
      </c>
      <c r="G31">
        <v>336280</v>
      </c>
      <c r="H31">
        <v>635</v>
      </c>
      <c r="I31">
        <v>37389</v>
      </c>
      <c r="J31">
        <v>3549</v>
      </c>
      <c r="K31">
        <v>298891</v>
      </c>
      <c r="L31">
        <v>19003</v>
      </c>
      <c r="M31">
        <v>13819</v>
      </c>
      <c r="N31">
        <v>4000</v>
      </c>
      <c r="O31">
        <v>9819</v>
      </c>
      <c r="P31">
        <v>5184</v>
      </c>
      <c r="Q31">
        <v>2599</v>
      </c>
      <c r="R31">
        <v>2585</v>
      </c>
    </row>
    <row r="32" spans="1:18">
      <c r="A32" s="30" t="s">
        <v>547</v>
      </c>
      <c r="B32">
        <v>5461</v>
      </c>
      <c r="C32">
        <v>664661</v>
      </c>
      <c r="D32">
        <v>237</v>
      </c>
      <c r="E32">
        <v>316177</v>
      </c>
      <c r="F32">
        <v>5224</v>
      </c>
      <c r="G32">
        <v>348484</v>
      </c>
      <c r="H32">
        <v>775</v>
      </c>
      <c r="I32">
        <v>41081</v>
      </c>
      <c r="J32">
        <v>4449</v>
      </c>
      <c r="K32">
        <v>307403</v>
      </c>
      <c r="L32">
        <v>21195</v>
      </c>
      <c r="M32">
        <v>15471</v>
      </c>
      <c r="N32">
        <v>4165</v>
      </c>
      <c r="O32">
        <v>11306</v>
      </c>
      <c r="P32">
        <v>5724</v>
      </c>
      <c r="Q32">
        <v>2965</v>
      </c>
      <c r="R32">
        <v>2759</v>
      </c>
    </row>
    <row r="33" spans="1:18">
      <c r="A33" s="30" t="s">
        <v>548</v>
      </c>
      <c r="B33">
        <v>5155</v>
      </c>
      <c r="C33">
        <v>753578</v>
      </c>
      <c r="D33">
        <v>220</v>
      </c>
      <c r="E33">
        <v>306491</v>
      </c>
      <c r="F33">
        <v>4935</v>
      </c>
      <c r="G33">
        <v>447087</v>
      </c>
      <c r="H33">
        <v>707</v>
      </c>
      <c r="I33">
        <v>72977</v>
      </c>
      <c r="J33">
        <v>4228</v>
      </c>
      <c r="K33">
        <v>374110</v>
      </c>
      <c r="L33">
        <v>18950</v>
      </c>
      <c r="M33">
        <v>13410</v>
      </c>
      <c r="N33">
        <v>3788</v>
      </c>
      <c r="O33">
        <v>9622</v>
      </c>
      <c r="P33">
        <v>5540</v>
      </c>
      <c r="Q33">
        <v>2877</v>
      </c>
      <c r="R33">
        <v>2663</v>
      </c>
    </row>
    <row r="34" spans="1:18">
      <c r="A34" s="30" t="s">
        <v>549</v>
      </c>
      <c r="B34">
        <v>4646</v>
      </c>
      <c r="C34">
        <v>594248</v>
      </c>
      <c r="D34">
        <v>184</v>
      </c>
      <c r="E34">
        <v>280680</v>
      </c>
      <c r="F34">
        <v>4462</v>
      </c>
      <c r="G34">
        <v>313568</v>
      </c>
      <c r="H34">
        <v>691</v>
      </c>
      <c r="I34">
        <v>41100</v>
      </c>
      <c r="J34">
        <v>3771</v>
      </c>
      <c r="K34">
        <v>272468</v>
      </c>
      <c r="L34">
        <v>21588</v>
      </c>
      <c r="M34">
        <v>15870</v>
      </c>
      <c r="N34">
        <v>4503</v>
      </c>
      <c r="O34">
        <v>11367</v>
      </c>
      <c r="P34">
        <v>5718</v>
      </c>
      <c r="Q34">
        <v>2849</v>
      </c>
      <c r="R34">
        <v>2869</v>
      </c>
    </row>
    <row r="35" spans="1:18">
      <c r="A35" s="30" t="s">
        <v>550</v>
      </c>
      <c r="B35">
        <v>4487</v>
      </c>
      <c r="C35">
        <v>531050</v>
      </c>
      <c r="D35">
        <v>131</v>
      </c>
      <c r="E35">
        <v>216313</v>
      </c>
      <c r="F35">
        <v>4356</v>
      </c>
      <c r="G35">
        <v>314737</v>
      </c>
      <c r="H35">
        <v>692</v>
      </c>
      <c r="I35">
        <v>37033</v>
      </c>
      <c r="J35">
        <v>3664</v>
      </c>
      <c r="K35">
        <v>277704</v>
      </c>
      <c r="L35">
        <v>19592</v>
      </c>
      <c r="M35">
        <v>14002</v>
      </c>
      <c r="N35">
        <v>3914</v>
      </c>
      <c r="O35">
        <v>10088</v>
      </c>
      <c r="P35">
        <v>5590</v>
      </c>
      <c r="Q35">
        <v>2802</v>
      </c>
      <c r="R35">
        <v>2788</v>
      </c>
    </row>
    <row r="36" spans="1:18">
      <c r="A36" s="30" t="s">
        <v>551</v>
      </c>
      <c r="B36">
        <v>5155</v>
      </c>
      <c r="C36">
        <v>700862</v>
      </c>
      <c r="D36">
        <v>131</v>
      </c>
      <c r="E36">
        <v>226892</v>
      </c>
      <c r="F36">
        <v>5024</v>
      </c>
      <c r="G36">
        <v>473970</v>
      </c>
      <c r="H36">
        <v>786</v>
      </c>
      <c r="I36">
        <v>73905</v>
      </c>
      <c r="J36">
        <v>4238</v>
      </c>
      <c r="K36">
        <v>400065</v>
      </c>
      <c r="L36">
        <v>21377</v>
      </c>
      <c r="M36">
        <v>15387</v>
      </c>
      <c r="N36">
        <v>4300</v>
      </c>
      <c r="O36">
        <v>11087</v>
      </c>
      <c r="P36">
        <v>5990</v>
      </c>
      <c r="Q36">
        <v>3034</v>
      </c>
      <c r="R36">
        <v>2956</v>
      </c>
    </row>
    <row r="37" spans="1:18">
      <c r="A37" s="30" t="s">
        <v>552</v>
      </c>
      <c r="B37">
        <v>4851</v>
      </c>
      <c r="C37">
        <v>651433</v>
      </c>
      <c r="D37">
        <v>132</v>
      </c>
      <c r="E37">
        <v>230213</v>
      </c>
      <c r="F37">
        <v>4719</v>
      </c>
      <c r="G37">
        <v>421220</v>
      </c>
      <c r="H37">
        <v>746</v>
      </c>
      <c r="I37">
        <v>57061</v>
      </c>
      <c r="J37">
        <v>3973</v>
      </c>
      <c r="K37">
        <v>364159</v>
      </c>
      <c r="L37">
        <v>21533</v>
      </c>
      <c r="M37">
        <v>15655</v>
      </c>
      <c r="N37">
        <v>4512</v>
      </c>
      <c r="O37">
        <v>11143</v>
      </c>
      <c r="P37">
        <v>5878</v>
      </c>
      <c r="Q37">
        <v>3030</v>
      </c>
      <c r="R37">
        <v>2848</v>
      </c>
    </row>
    <row r="38" spans="1:18">
      <c r="A38" s="30" t="s">
        <v>553</v>
      </c>
      <c r="B38">
        <v>4214</v>
      </c>
      <c r="C38">
        <v>440805</v>
      </c>
      <c r="D38">
        <v>120</v>
      </c>
      <c r="E38">
        <v>183940</v>
      </c>
      <c r="F38">
        <v>4094</v>
      </c>
      <c r="G38">
        <v>256865</v>
      </c>
      <c r="H38">
        <v>594</v>
      </c>
      <c r="I38">
        <v>27165</v>
      </c>
      <c r="J38">
        <v>3500</v>
      </c>
      <c r="K38">
        <v>229700</v>
      </c>
      <c r="L38">
        <v>19365</v>
      </c>
      <c r="M38">
        <v>14213</v>
      </c>
      <c r="N38">
        <v>3920</v>
      </c>
      <c r="O38">
        <v>10293</v>
      </c>
      <c r="P38">
        <v>5152</v>
      </c>
      <c r="Q38">
        <v>2751</v>
      </c>
      <c r="R38">
        <v>2401</v>
      </c>
    </row>
    <row r="39" spans="1:18">
      <c r="A39" s="30" t="s">
        <v>554</v>
      </c>
      <c r="B39">
        <v>4141</v>
      </c>
      <c r="C39">
        <v>533763</v>
      </c>
      <c r="D39">
        <v>186</v>
      </c>
      <c r="E39">
        <v>292928</v>
      </c>
      <c r="F39">
        <v>3955</v>
      </c>
      <c r="G39">
        <v>240835</v>
      </c>
      <c r="H39">
        <v>595</v>
      </c>
      <c r="I39">
        <v>30568</v>
      </c>
      <c r="J39">
        <v>3360</v>
      </c>
      <c r="K39">
        <v>210267</v>
      </c>
      <c r="L39">
        <v>21101</v>
      </c>
      <c r="M39">
        <v>15803</v>
      </c>
      <c r="N39">
        <v>4819</v>
      </c>
      <c r="O39">
        <v>10984</v>
      </c>
      <c r="P39">
        <v>5298</v>
      </c>
      <c r="Q39">
        <v>2698</v>
      </c>
      <c r="R39">
        <v>2600</v>
      </c>
    </row>
    <row r="40" spans="1:18">
      <c r="A40" s="30" t="s">
        <v>555</v>
      </c>
      <c r="B40">
        <v>4101</v>
      </c>
      <c r="C40">
        <v>609177</v>
      </c>
      <c r="D40">
        <v>189</v>
      </c>
      <c r="E40">
        <v>332405</v>
      </c>
      <c r="F40">
        <v>3912</v>
      </c>
      <c r="G40">
        <v>276772</v>
      </c>
      <c r="H40">
        <v>672</v>
      </c>
      <c r="I40">
        <v>32572</v>
      </c>
      <c r="J40">
        <v>3240</v>
      </c>
      <c r="K40">
        <v>244200</v>
      </c>
      <c r="L40">
        <v>20363</v>
      </c>
      <c r="M40">
        <v>15464</v>
      </c>
      <c r="N40">
        <v>4069</v>
      </c>
      <c r="O40">
        <v>11395</v>
      </c>
      <c r="P40">
        <v>4899</v>
      </c>
      <c r="Q40">
        <v>2489</v>
      </c>
      <c r="R40">
        <v>2410</v>
      </c>
    </row>
    <row r="41" spans="1:18">
      <c r="A41" s="30" t="s">
        <v>556</v>
      </c>
      <c r="B41">
        <v>4690</v>
      </c>
      <c r="C41">
        <v>745757</v>
      </c>
      <c r="D41">
        <v>232</v>
      </c>
      <c r="E41">
        <v>373503</v>
      </c>
      <c r="F41">
        <v>4458</v>
      </c>
      <c r="G41">
        <v>372254</v>
      </c>
      <c r="H41">
        <v>726</v>
      </c>
      <c r="I41">
        <v>49969</v>
      </c>
      <c r="J41">
        <v>3732</v>
      </c>
      <c r="K41">
        <v>322285</v>
      </c>
      <c r="L41">
        <v>20820</v>
      </c>
      <c r="M41">
        <v>15863</v>
      </c>
      <c r="N41">
        <v>4374</v>
      </c>
      <c r="O41">
        <v>11489</v>
      </c>
      <c r="P41">
        <v>4957</v>
      </c>
      <c r="Q41">
        <v>2498</v>
      </c>
      <c r="R41">
        <v>2459</v>
      </c>
    </row>
    <row r="42" spans="1:18">
      <c r="A42" s="30" t="s">
        <v>557</v>
      </c>
      <c r="B42">
        <v>4626</v>
      </c>
      <c r="C42">
        <v>756668</v>
      </c>
      <c r="D42">
        <v>251</v>
      </c>
      <c r="E42">
        <v>400759</v>
      </c>
      <c r="F42">
        <v>4375</v>
      </c>
      <c r="G42">
        <v>355909</v>
      </c>
      <c r="H42">
        <v>690</v>
      </c>
      <c r="I42">
        <v>40557</v>
      </c>
      <c r="J42">
        <v>3685</v>
      </c>
      <c r="K42">
        <v>315352</v>
      </c>
      <c r="L42">
        <v>16673</v>
      </c>
      <c r="M42">
        <v>12822</v>
      </c>
      <c r="N42">
        <v>3569</v>
      </c>
      <c r="O42">
        <v>9253</v>
      </c>
      <c r="P42">
        <v>3851</v>
      </c>
      <c r="Q42">
        <v>1920</v>
      </c>
      <c r="R42">
        <v>1931</v>
      </c>
    </row>
    <row r="43" spans="1:18">
      <c r="A43" s="30" t="s">
        <v>558</v>
      </c>
      <c r="B43">
        <v>4197</v>
      </c>
      <c r="C43">
        <v>648065</v>
      </c>
      <c r="D43">
        <v>227</v>
      </c>
      <c r="E43">
        <v>340450</v>
      </c>
      <c r="F43">
        <v>3970</v>
      </c>
      <c r="G43">
        <v>307615</v>
      </c>
      <c r="H43">
        <v>670</v>
      </c>
      <c r="I43">
        <v>27744</v>
      </c>
      <c r="J43">
        <v>3300</v>
      </c>
      <c r="K43">
        <v>279871</v>
      </c>
      <c r="L43">
        <v>15862</v>
      </c>
      <c r="M43">
        <v>12014</v>
      </c>
      <c r="N43">
        <v>3071</v>
      </c>
      <c r="O43">
        <v>8943</v>
      </c>
      <c r="P43">
        <v>3848</v>
      </c>
      <c r="Q43">
        <v>1836</v>
      </c>
      <c r="R43">
        <v>2012</v>
      </c>
    </row>
    <row r="44" spans="1:18">
      <c r="A44" s="30" t="s">
        <v>559</v>
      </c>
      <c r="B44">
        <v>4977</v>
      </c>
      <c r="C44">
        <v>814132</v>
      </c>
      <c r="D44">
        <v>232</v>
      </c>
      <c r="E44">
        <v>413231</v>
      </c>
      <c r="F44">
        <v>4745</v>
      </c>
      <c r="G44">
        <v>400901</v>
      </c>
      <c r="H44">
        <v>742</v>
      </c>
      <c r="I44">
        <v>48360</v>
      </c>
      <c r="J44">
        <v>4003</v>
      </c>
      <c r="K44">
        <v>352541</v>
      </c>
      <c r="L44">
        <v>18075</v>
      </c>
      <c r="M44">
        <v>13682</v>
      </c>
      <c r="N44">
        <v>4085</v>
      </c>
      <c r="O44">
        <v>9597</v>
      </c>
      <c r="P44">
        <v>4393</v>
      </c>
      <c r="Q44">
        <v>2212</v>
      </c>
      <c r="R44">
        <v>2181</v>
      </c>
    </row>
    <row r="45" spans="1:18">
      <c r="A45" s="30" t="s">
        <v>560</v>
      </c>
      <c r="B45">
        <v>4589</v>
      </c>
      <c r="C45">
        <v>800207</v>
      </c>
      <c r="D45">
        <v>243</v>
      </c>
      <c r="E45">
        <v>468400</v>
      </c>
      <c r="F45">
        <v>4346</v>
      </c>
      <c r="G45">
        <v>331807</v>
      </c>
      <c r="H45">
        <v>700</v>
      </c>
      <c r="I45">
        <v>41707</v>
      </c>
      <c r="J45">
        <v>3646</v>
      </c>
      <c r="K45">
        <v>290100</v>
      </c>
      <c r="L45">
        <v>18444</v>
      </c>
      <c r="M45">
        <v>13689</v>
      </c>
      <c r="N45">
        <v>4132</v>
      </c>
      <c r="O45">
        <v>9557</v>
      </c>
      <c r="P45">
        <v>4755</v>
      </c>
      <c r="Q45">
        <v>2202</v>
      </c>
      <c r="R45">
        <v>2553</v>
      </c>
    </row>
    <row r="46" spans="1:18">
      <c r="A46" s="30" t="s">
        <v>561</v>
      </c>
      <c r="B46">
        <v>4426</v>
      </c>
      <c r="C46">
        <v>732673</v>
      </c>
      <c r="D46">
        <v>201</v>
      </c>
      <c r="E46">
        <v>359214</v>
      </c>
      <c r="F46">
        <v>4225</v>
      </c>
      <c r="G46">
        <v>373459</v>
      </c>
      <c r="H46">
        <v>641</v>
      </c>
      <c r="I46">
        <v>96370</v>
      </c>
      <c r="J46">
        <v>3584</v>
      </c>
      <c r="K46">
        <v>277089</v>
      </c>
      <c r="L46">
        <v>19615</v>
      </c>
      <c r="M46">
        <v>14904</v>
      </c>
      <c r="N46">
        <v>4982</v>
      </c>
      <c r="O46">
        <v>9922</v>
      </c>
      <c r="P46">
        <v>4711</v>
      </c>
      <c r="Q46">
        <v>2307</v>
      </c>
      <c r="R46">
        <v>2404</v>
      </c>
    </row>
    <row r="47" spans="1:18">
      <c r="A47" s="30" t="s">
        <v>562</v>
      </c>
      <c r="B47">
        <v>4440</v>
      </c>
      <c r="C47">
        <v>560995</v>
      </c>
      <c r="D47">
        <v>130</v>
      </c>
      <c r="E47">
        <v>284563</v>
      </c>
      <c r="F47">
        <v>4310</v>
      </c>
      <c r="G47">
        <v>276432</v>
      </c>
      <c r="H47">
        <v>630</v>
      </c>
      <c r="I47">
        <v>26904</v>
      </c>
      <c r="J47">
        <v>3680</v>
      </c>
      <c r="K47">
        <v>249528</v>
      </c>
      <c r="L47">
        <v>18028</v>
      </c>
      <c r="M47">
        <v>13254</v>
      </c>
      <c r="N47">
        <v>3982</v>
      </c>
      <c r="O47">
        <v>9272</v>
      </c>
      <c r="P47">
        <v>4774</v>
      </c>
      <c r="Q47">
        <v>2372</v>
      </c>
      <c r="R47">
        <v>2402</v>
      </c>
    </row>
    <row r="48" spans="1:18">
      <c r="A48" s="30" t="s">
        <v>563</v>
      </c>
      <c r="B48">
        <v>5425</v>
      </c>
      <c r="C48">
        <v>784708</v>
      </c>
      <c r="D48">
        <v>137</v>
      </c>
      <c r="E48">
        <v>323767</v>
      </c>
      <c r="F48">
        <v>5288</v>
      </c>
      <c r="G48">
        <v>460941</v>
      </c>
      <c r="H48">
        <v>664</v>
      </c>
      <c r="I48">
        <v>51992</v>
      </c>
      <c r="J48">
        <v>4624</v>
      </c>
      <c r="K48">
        <v>408949</v>
      </c>
      <c r="L48">
        <v>19039</v>
      </c>
      <c r="M48">
        <v>14354</v>
      </c>
      <c r="N48">
        <v>4278</v>
      </c>
      <c r="O48">
        <v>10076</v>
      </c>
      <c r="P48">
        <v>4685</v>
      </c>
      <c r="Q48">
        <v>2408</v>
      </c>
      <c r="R48">
        <v>2277</v>
      </c>
    </row>
    <row r="49" spans="1:18">
      <c r="A49" s="30" t="s">
        <v>564</v>
      </c>
      <c r="B49">
        <v>5202</v>
      </c>
      <c r="C49">
        <v>741268</v>
      </c>
      <c r="D49">
        <v>135</v>
      </c>
      <c r="E49">
        <v>319774</v>
      </c>
      <c r="F49">
        <v>5067</v>
      </c>
      <c r="G49">
        <v>421494</v>
      </c>
      <c r="H49">
        <v>651</v>
      </c>
      <c r="I49">
        <v>42606</v>
      </c>
      <c r="J49">
        <v>4416</v>
      </c>
      <c r="K49">
        <v>378888</v>
      </c>
      <c r="L49">
        <v>19338</v>
      </c>
      <c r="M49">
        <v>14485</v>
      </c>
      <c r="N49">
        <v>4438</v>
      </c>
      <c r="O49">
        <v>10047</v>
      </c>
      <c r="P49">
        <v>4853</v>
      </c>
      <c r="Q49">
        <v>2404</v>
      </c>
      <c r="R49">
        <v>2449</v>
      </c>
    </row>
    <row r="50" spans="1:18">
      <c r="A50" s="30" t="s">
        <v>565</v>
      </c>
      <c r="B50">
        <v>3722</v>
      </c>
      <c r="C50">
        <v>481320</v>
      </c>
      <c r="D50">
        <v>125</v>
      </c>
      <c r="E50">
        <v>260844</v>
      </c>
      <c r="F50">
        <v>3597</v>
      </c>
      <c r="G50">
        <v>220476</v>
      </c>
      <c r="H50">
        <v>542</v>
      </c>
      <c r="I50">
        <v>20320</v>
      </c>
      <c r="J50">
        <v>3055</v>
      </c>
      <c r="K50">
        <v>200156</v>
      </c>
      <c r="L50">
        <v>17364</v>
      </c>
      <c r="M50">
        <v>13350</v>
      </c>
      <c r="N50">
        <v>4266</v>
      </c>
      <c r="O50">
        <v>9084</v>
      </c>
      <c r="P50">
        <v>4014</v>
      </c>
      <c r="Q50">
        <v>1999</v>
      </c>
      <c r="R50">
        <v>2015</v>
      </c>
    </row>
    <row r="51" spans="1:18">
      <c r="A51" s="30" t="s">
        <v>566</v>
      </c>
      <c r="B51">
        <v>4462</v>
      </c>
      <c r="C51">
        <v>738019</v>
      </c>
      <c r="D51">
        <v>250</v>
      </c>
      <c r="E51">
        <v>475924</v>
      </c>
      <c r="F51">
        <v>4212</v>
      </c>
      <c r="G51">
        <v>262095</v>
      </c>
      <c r="H51">
        <v>603</v>
      </c>
      <c r="I51">
        <v>24437</v>
      </c>
      <c r="J51">
        <v>3609</v>
      </c>
      <c r="K51">
        <v>237658</v>
      </c>
      <c r="L51">
        <v>19878</v>
      </c>
      <c r="M51">
        <v>15656</v>
      </c>
      <c r="N51">
        <v>4991</v>
      </c>
      <c r="O51">
        <v>10665</v>
      </c>
      <c r="P51">
        <v>4222</v>
      </c>
      <c r="Q51">
        <v>2060</v>
      </c>
      <c r="R51">
        <v>2162</v>
      </c>
    </row>
    <row r="52" spans="1:18">
      <c r="A52" s="30" t="s">
        <v>567</v>
      </c>
      <c r="B52">
        <v>4373</v>
      </c>
      <c r="C52">
        <v>790884</v>
      </c>
      <c r="D52">
        <v>278</v>
      </c>
      <c r="E52">
        <v>513739</v>
      </c>
      <c r="F52">
        <v>4095</v>
      </c>
      <c r="G52">
        <v>277145</v>
      </c>
      <c r="H52">
        <v>646</v>
      </c>
      <c r="I52">
        <v>23827</v>
      </c>
      <c r="J52">
        <v>3449</v>
      </c>
      <c r="K52">
        <v>253318</v>
      </c>
      <c r="L52">
        <v>17966</v>
      </c>
      <c r="M52">
        <v>14449</v>
      </c>
      <c r="N52">
        <v>4499</v>
      </c>
      <c r="O52">
        <v>9950</v>
      </c>
      <c r="P52">
        <v>3517</v>
      </c>
      <c r="Q52">
        <v>1784</v>
      </c>
      <c r="R52">
        <v>1733</v>
      </c>
    </row>
    <row r="53" spans="1:18">
      <c r="A53" s="30" t="s">
        <v>568</v>
      </c>
      <c r="B53">
        <v>5047</v>
      </c>
      <c r="C53">
        <v>926665</v>
      </c>
      <c r="D53">
        <v>333</v>
      </c>
      <c r="E53">
        <v>559441</v>
      </c>
      <c r="F53">
        <v>4714</v>
      </c>
      <c r="G53">
        <v>367224</v>
      </c>
      <c r="H53">
        <v>712</v>
      </c>
      <c r="I53">
        <v>37900</v>
      </c>
      <c r="J53">
        <v>4002</v>
      </c>
      <c r="K53">
        <v>329324</v>
      </c>
      <c r="L53">
        <v>20248</v>
      </c>
      <c r="M53">
        <v>15780</v>
      </c>
      <c r="N53">
        <v>5147</v>
      </c>
      <c r="O53">
        <v>10633</v>
      </c>
      <c r="P53">
        <v>4468</v>
      </c>
      <c r="Q53">
        <v>2193</v>
      </c>
      <c r="R53">
        <v>2275</v>
      </c>
    </row>
    <row r="54" spans="1:18">
      <c r="A54" s="30" t="s">
        <v>569</v>
      </c>
      <c r="B54">
        <v>4725</v>
      </c>
      <c r="C54">
        <v>894132</v>
      </c>
      <c r="D54">
        <v>322</v>
      </c>
      <c r="E54">
        <v>542745</v>
      </c>
      <c r="F54">
        <v>4403</v>
      </c>
      <c r="G54">
        <v>351387</v>
      </c>
      <c r="H54">
        <v>774</v>
      </c>
      <c r="I54">
        <v>36581</v>
      </c>
      <c r="J54">
        <v>3629</v>
      </c>
      <c r="K54">
        <v>314806</v>
      </c>
      <c r="L54">
        <v>18917</v>
      </c>
      <c r="M54">
        <v>14602</v>
      </c>
      <c r="N54">
        <v>3767</v>
      </c>
      <c r="O54">
        <v>10835</v>
      </c>
      <c r="P54">
        <v>4315</v>
      </c>
      <c r="Q54">
        <v>2213</v>
      </c>
      <c r="R54">
        <v>2102</v>
      </c>
    </row>
    <row r="55" spans="1:18">
      <c r="A55" s="30" t="s">
        <v>570</v>
      </c>
      <c r="B55">
        <v>4428</v>
      </c>
      <c r="C55">
        <v>767532</v>
      </c>
      <c r="D55">
        <v>247</v>
      </c>
      <c r="E55">
        <v>442486</v>
      </c>
      <c r="F55">
        <v>4181</v>
      </c>
      <c r="G55">
        <v>325046</v>
      </c>
      <c r="H55">
        <v>699</v>
      </c>
      <c r="I55">
        <v>27248</v>
      </c>
      <c r="J55">
        <v>3482</v>
      </c>
      <c r="K55">
        <v>297798</v>
      </c>
      <c r="L55">
        <v>17088</v>
      </c>
      <c r="M55">
        <v>12810</v>
      </c>
      <c r="N55">
        <v>3349</v>
      </c>
      <c r="O55">
        <v>9461</v>
      </c>
      <c r="P55">
        <v>4278</v>
      </c>
      <c r="Q55">
        <v>2158</v>
      </c>
      <c r="R55">
        <v>2120</v>
      </c>
    </row>
    <row r="56" spans="1:18">
      <c r="A56" s="30" t="s">
        <v>571</v>
      </c>
      <c r="B56">
        <v>5183</v>
      </c>
      <c r="C56">
        <v>866395</v>
      </c>
      <c r="D56">
        <v>273</v>
      </c>
      <c r="E56">
        <v>493585</v>
      </c>
      <c r="F56">
        <v>4910</v>
      </c>
      <c r="G56">
        <v>372810</v>
      </c>
      <c r="H56">
        <v>604</v>
      </c>
      <c r="I56">
        <v>30700</v>
      </c>
      <c r="J56">
        <v>4306</v>
      </c>
      <c r="K56">
        <v>342110</v>
      </c>
      <c r="L56">
        <v>18130</v>
      </c>
      <c r="M56">
        <v>13386</v>
      </c>
      <c r="N56">
        <v>3881</v>
      </c>
      <c r="O56">
        <v>9505</v>
      </c>
      <c r="P56">
        <v>4744</v>
      </c>
      <c r="Q56">
        <v>2390</v>
      </c>
      <c r="R56">
        <v>2354</v>
      </c>
    </row>
    <row r="57" spans="1:18">
      <c r="A57" s="30" t="s">
        <v>572</v>
      </c>
      <c r="B57">
        <v>5733</v>
      </c>
      <c r="C57">
        <v>980534</v>
      </c>
      <c r="D57">
        <v>264</v>
      </c>
      <c r="E57">
        <v>542547</v>
      </c>
      <c r="F57">
        <v>5469</v>
      </c>
      <c r="G57">
        <v>437987</v>
      </c>
      <c r="H57">
        <v>612</v>
      </c>
      <c r="I57">
        <v>57358</v>
      </c>
      <c r="J57">
        <v>4857</v>
      </c>
      <c r="K57">
        <v>380629</v>
      </c>
      <c r="L57">
        <v>20207</v>
      </c>
      <c r="M57">
        <v>15317</v>
      </c>
      <c r="N57">
        <v>4354</v>
      </c>
      <c r="O57">
        <v>10963</v>
      </c>
      <c r="P57">
        <v>4890</v>
      </c>
      <c r="Q57">
        <v>2506</v>
      </c>
      <c r="R57">
        <v>2384</v>
      </c>
    </row>
    <row r="58" spans="1:18">
      <c r="A58" s="30" t="s">
        <v>573</v>
      </c>
      <c r="B58">
        <v>5421</v>
      </c>
      <c r="C58">
        <v>753484</v>
      </c>
      <c r="D58">
        <v>191</v>
      </c>
      <c r="E58">
        <v>363663</v>
      </c>
      <c r="F58">
        <v>5230</v>
      </c>
      <c r="G58">
        <v>389821</v>
      </c>
      <c r="H58">
        <v>712</v>
      </c>
      <c r="I58">
        <v>43628</v>
      </c>
      <c r="J58">
        <v>4518</v>
      </c>
      <c r="K58">
        <v>346193</v>
      </c>
      <c r="L58">
        <v>19175</v>
      </c>
      <c r="M58">
        <v>14463</v>
      </c>
      <c r="N58">
        <v>4787</v>
      </c>
      <c r="O58">
        <v>9676</v>
      </c>
      <c r="P58">
        <v>4712</v>
      </c>
      <c r="Q58">
        <v>2282</v>
      </c>
      <c r="R58">
        <v>2430</v>
      </c>
    </row>
    <row r="59" spans="1:18">
      <c r="A59" s="30" t="s">
        <v>574</v>
      </c>
      <c r="B59">
        <v>4835</v>
      </c>
      <c r="C59">
        <v>618445</v>
      </c>
      <c r="D59">
        <v>133</v>
      </c>
      <c r="E59">
        <v>287852</v>
      </c>
      <c r="F59">
        <v>4702</v>
      </c>
      <c r="G59">
        <v>330593</v>
      </c>
      <c r="H59">
        <v>722</v>
      </c>
      <c r="I59">
        <v>38508</v>
      </c>
      <c r="J59">
        <v>3980</v>
      </c>
      <c r="K59">
        <v>292085</v>
      </c>
      <c r="L59">
        <v>19709</v>
      </c>
      <c r="M59">
        <v>14656</v>
      </c>
      <c r="N59">
        <v>4213</v>
      </c>
      <c r="O59">
        <v>10443</v>
      </c>
      <c r="P59">
        <v>5053</v>
      </c>
      <c r="Q59">
        <v>2508</v>
      </c>
      <c r="R59">
        <v>2545</v>
      </c>
    </row>
    <row r="60" spans="1:18">
      <c r="A60" s="30" t="s">
        <v>575</v>
      </c>
      <c r="B60">
        <v>5866</v>
      </c>
      <c r="C60">
        <v>828497</v>
      </c>
      <c r="D60">
        <v>132</v>
      </c>
      <c r="E60">
        <v>313380</v>
      </c>
      <c r="F60">
        <v>5734</v>
      </c>
      <c r="G60">
        <v>515117</v>
      </c>
      <c r="H60">
        <v>771</v>
      </c>
      <c r="I60">
        <v>72605</v>
      </c>
      <c r="J60">
        <v>4963</v>
      </c>
      <c r="K60">
        <v>442512</v>
      </c>
      <c r="L60">
        <v>21048</v>
      </c>
      <c r="M60">
        <v>15784</v>
      </c>
      <c r="N60">
        <v>4963</v>
      </c>
      <c r="O60">
        <v>10821</v>
      </c>
      <c r="P60">
        <v>5264</v>
      </c>
      <c r="Q60">
        <v>2661</v>
      </c>
      <c r="R60">
        <v>2603</v>
      </c>
    </row>
    <row r="61" spans="1:18">
      <c r="A61" s="30" t="s">
        <v>576</v>
      </c>
      <c r="B61">
        <v>5679</v>
      </c>
      <c r="C61">
        <v>770311</v>
      </c>
      <c r="D61">
        <v>132</v>
      </c>
      <c r="E61">
        <v>319498</v>
      </c>
      <c r="F61">
        <v>5547</v>
      </c>
      <c r="G61">
        <v>450813</v>
      </c>
      <c r="H61">
        <v>802</v>
      </c>
      <c r="I61">
        <v>65251</v>
      </c>
      <c r="J61">
        <v>4745</v>
      </c>
      <c r="K61">
        <v>385562</v>
      </c>
      <c r="L61">
        <v>19402</v>
      </c>
      <c r="M61">
        <v>14675</v>
      </c>
      <c r="N61">
        <v>4190</v>
      </c>
      <c r="O61">
        <v>10485</v>
      </c>
      <c r="P61">
        <v>4727</v>
      </c>
      <c r="Q61">
        <v>2401</v>
      </c>
      <c r="R61">
        <v>2326</v>
      </c>
    </row>
    <row r="62" spans="1:18">
      <c r="A62" s="30" t="s">
        <v>577</v>
      </c>
      <c r="B62">
        <v>5524</v>
      </c>
      <c r="C62">
        <v>617994</v>
      </c>
      <c r="D62">
        <v>156</v>
      </c>
      <c r="E62">
        <v>310296</v>
      </c>
      <c r="F62">
        <v>5368</v>
      </c>
      <c r="G62">
        <v>307698</v>
      </c>
      <c r="H62">
        <v>938</v>
      </c>
      <c r="I62">
        <v>33445</v>
      </c>
      <c r="J62">
        <v>4430</v>
      </c>
      <c r="K62">
        <v>274253</v>
      </c>
      <c r="L62">
        <v>18685</v>
      </c>
      <c r="M62">
        <v>14313</v>
      </c>
      <c r="N62">
        <v>3905</v>
      </c>
      <c r="O62">
        <v>10408</v>
      </c>
      <c r="P62">
        <v>4372</v>
      </c>
      <c r="Q62">
        <v>2143</v>
      </c>
      <c r="R62">
        <v>2229</v>
      </c>
    </row>
    <row r="63" spans="1:18">
      <c r="A63" s="30" t="s">
        <v>578</v>
      </c>
      <c r="B63">
        <v>5797</v>
      </c>
      <c r="C63">
        <v>842673</v>
      </c>
      <c r="D63">
        <v>256</v>
      </c>
      <c r="E63">
        <v>519030</v>
      </c>
      <c r="F63">
        <v>5541</v>
      </c>
      <c r="G63">
        <v>323643</v>
      </c>
      <c r="H63">
        <v>1007</v>
      </c>
      <c r="I63">
        <v>35399</v>
      </c>
      <c r="J63">
        <v>4534</v>
      </c>
      <c r="K63">
        <v>288244</v>
      </c>
      <c r="L63">
        <v>19740</v>
      </c>
      <c r="M63">
        <v>14996</v>
      </c>
      <c r="N63">
        <v>4549</v>
      </c>
      <c r="O63">
        <v>10447</v>
      </c>
      <c r="P63">
        <v>4744</v>
      </c>
      <c r="Q63">
        <v>2402</v>
      </c>
      <c r="R63">
        <v>2342</v>
      </c>
    </row>
    <row r="64" spans="1:18">
      <c r="A64" s="30" t="s">
        <v>579</v>
      </c>
      <c r="B64">
        <v>5142</v>
      </c>
      <c r="C64">
        <v>838158</v>
      </c>
      <c r="D64">
        <v>261</v>
      </c>
      <c r="E64">
        <v>499161</v>
      </c>
      <c r="F64">
        <v>4881</v>
      </c>
      <c r="G64">
        <v>338997</v>
      </c>
      <c r="H64">
        <v>742</v>
      </c>
      <c r="I64">
        <v>36645</v>
      </c>
      <c r="J64">
        <v>4139</v>
      </c>
      <c r="K64">
        <v>302352</v>
      </c>
      <c r="L64">
        <v>18534</v>
      </c>
      <c r="M64">
        <v>14236</v>
      </c>
      <c r="N64">
        <v>4232</v>
      </c>
      <c r="O64">
        <v>10004</v>
      </c>
      <c r="P64">
        <v>4298</v>
      </c>
      <c r="Q64">
        <v>2219</v>
      </c>
      <c r="R64">
        <v>2079</v>
      </c>
    </row>
    <row r="65" spans="1:18">
      <c r="A65" s="30" t="s">
        <v>580</v>
      </c>
      <c r="B65">
        <v>5680</v>
      </c>
      <c r="C65">
        <v>1046267</v>
      </c>
      <c r="D65">
        <v>314</v>
      </c>
      <c r="E65">
        <v>603579</v>
      </c>
      <c r="F65">
        <v>5366</v>
      </c>
      <c r="G65">
        <v>442688</v>
      </c>
      <c r="H65">
        <v>780</v>
      </c>
      <c r="I65">
        <v>61858</v>
      </c>
      <c r="J65">
        <v>4586</v>
      </c>
      <c r="K65">
        <v>380830</v>
      </c>
      <c r="L65">
        <v>21212</v>
      </c>
      <c r="M65">
        <v>16667</v>
      </c>
      <c r="N65">
        <v>4483</v>
      </c>
      <c r="O65">
        <v>12184</v>
      </c>
      <c r="P65">
        <v>4545</v>
      </c>
      <c r="Q65">
        <v>2273</v>
      </c>
      <c r="R65">
        <v>2272</v>
      </c>
    </row>
    <row r="66" spans="1:18">
      <c r="A66" s="30" t="s">
        <v>581</v>
      </c>
      <c r="B66">
        <v>6520</v>
      </c>
      <c r="C66">
        <v>1049971</v>
      </c>
      <c r="D66">
        <v>330</v>
      </c>
      <c r="E66">
        <v>605219</v>
      </c>
      <c r="F66">
        <v>6190</v>
      </c>
      <c r="G66">
        <v>444752</v>
      </c>
      <c r="H66">
        <v>1045</v>
      </c>
      <c r="I66">
        <v>57423</v>
      </c>
      <c r="J66">
        <v>5145</v>
      </c>
      <c r="K66">
        <v>387329</v>
      </c>
      <c r="L66">
        <v>21262</v>
      </c>
      <c r="M66">
        <v>15766</v>
      </c>
      <c r="N66">
        <v>3592</v>
      </c>
      <c r="O66">
        <v>12174</v>
      </c>
      <c r="P66">
        <v>5496</v>
      </c>
      <c r="Q66">
        <v>2778</v>
      </c>
      <c r="R66">
        <v>2718</v>
      </c>
    </row>
    <row r="67" spans="1:18">
      <c r="A67" s="30" t="s">
        <v>582</v>
      </c>
      <c r="B67">
        <v>6856</v>
      </c>
      <c r="C67">
        <v>908962</v>
      </c>
      <c r="D67">
        <v>266</v>
      </c>
      <c r="E67">
        <v>502786</v>
      </c>
      <c r="F67">
        <v>6590</v>
      </c>
      <c r="G67">
        <v>406176</v>
      </c>
      <c r="H67">
        <v>1013</v>
      </c>
      <c r="I67">
        <v>45596</v>
      </c>
      <c r="J67">
        <v>5577</v>
      </c>
      <c r="K67">
        <v>360580</v>
      </c>
      <c r="L67">
        <v>19327</v>
      </c>
      <c r="M67">
        <v>13809</v>
      </c>
      <c r="N67">
        <v>3331</v>
      </c>
      <c r="O67">
        <v>10478</v>
      </c>
      <c r="P67">
        <v>5518</v>
      </c>
      <c r="Q67">
        <v>2766</v>
      </c>
      <c r="R67">
        <v>2752</v>
      </c>
    </row>
    <row r="68" spans="1:18">
      <c r="A68" s="30" t="s">
        <v>583</v>
      </c>
      <c r="B68">
        <v>7268</v>
      </c>
      <c r="C68">
        <v>1054209</v>
      </c>
      <c r="D68">
        <v>323</v>
      </c>
      <c r="E68">
        <v>618225</v>
      </c>
      <c r="F68">
        <v>6945</v>
      </c>
      <c r="G68">
        <v>435984</v>
      </c>
      <c r="H68">
        <v>1100</v>
      </c>
      <c r="I68">
        <v>46786</v>
      </c>
      <c r="J68">
        <v>5845</v>
      </c>
      <c r="K68">
        <v>389198</v>
      </c>
      <c r="L68">
        <v>21077</v>
      </c>
      <c r="M68">
        <v>15055</v>
      </c>
      <c r="N68">
        <v>3560</v>
      </c>
      <c r="O68">
        <v>11495</v>
      </c>
      <c r="P68">
        <v>6022</v>
      </c>
      <c r="Q68">
        <v>3035</v>
      </c>
      <c r="R68">
        <v>2987</v>
      </c>
    </row>
    <row r="69" spans="1:18">
      <c r="A69" s="30" t="s">
        <v>584</v>
      </c>
      <c r="B69">
        <v>7614</v>
      </c>
      <c r="C69">
        <v>1180780</v>
      </c>
      <c r="D69">
        <v>311</v>
      </c>
      <c r="E69">
        <v>644392</v>
      </c>
      <c r="F69">
        <v>7303</v>
      </c>
      <c r="G69">
        <v>536388</v>
      </c>
      <c r="H69">
        <v>1049</v>
      </c>
      <c r="I69">
        <v>81221</v>
      </c>
      <c r="J69">
        <v>6254</v>
      </c>
      <c r="K69">
        <v>455167</v>
      </c>
      <c r="L69">
        <v>21144</v>
      </c>
      <c r="M69">
        <v>15967</v>
      </c>
      <c r="N69">
        <v>4158</v>
      </c>
      <c r="O69">
        <v>11809</v>
      </c>
      <c r="P69">
        <v>5177</v>
      </c>
      <c r="Q69">
        <v>2579</v>
      </c>
      <c r="R69">
        <v>2598</v>
      </c>
    </row>
    <row r="70" spans="1:18">
      <c r="A70" s="30" t="s">
        <v>585</v>
      </c>
      <c r="B70">
        <v>7118</v>
      </c>
      <c r="C70">
        <v>813079</v>
      </c>
      <c r="D70">
        <v>187</v>
      </c>
      <c r="E70">
        <v>395940</v>
      </c>
      <c r="F70">
        <v>6931</v>
      </c>
      <c r="G70">
        <v>417139</v>
      </c>
      <c r="H70">
        <v>972</v>
      </c>
      <c r="I70">
        <v>49616</v>
      </c>
      <c r="J70">
        <v>5959</v>
      </c>
      <c r="K70">
        <v>367523</v>
      </c>
      <c r="L70">
        <v>22878</v>
      </c>
      <c r="M70">
        <v>16769</v>
      </c>
      <c r="N70">
        <v>4311</v>
      </c>
      <c r="O70">
        <v>12458</v>
      </c>
      <c r="P70">
        <v>6109</v>
      </c>
      <c r="Q70">
        <v>2959</v>
      </c>
      <c r="R70">
        <v>3150</v>
      </c>
    </row>
    <row r="71" spans="1:18">
      <c r="A71" s="30" t="s">
        <v>586</v>
      </c>
      <c r="B71">
        <v>6842</v>
      </c>
      <c r="C71">
        <v>731752</v>
      </c>
      <c r="D71">
        <v>147</v>
      </c>
      <c r="E71">
        <v>343604</v>
      </c>
      <c r="F71">
        <v>6695</v>
      </c>
      <c r="G71">
        <v>388148</v>
      </c>
      <c r="H71">
        <v>963</v>
      </c>
      <c r="I71">
        <v>46632</v>
      </c>
      <c r="J71">
        <v>5732</v>
      </c>
      <c r="K71">
        <v>341516</v>
      </c>
      <c r="L71">
        <v>22082</v>
      </c>
      <c r="M71">
        <v>16085</v>
      </c>
      <c r="N71">
        <v>4394</v>
      </c>
      <c r="O71">
        <v>11691</v>
      </c>
      <c r="P71">
        <v>5997</v>
      </c>
      <c r="Q71">
        <v>3134</v>
      </c>
      <c r="R71">
        <v>2863</v>
      </c>
    </row>
    <row r="72" spans="1:18">
      <c r="A72" s="30" t="s">
        <v>587</v>
      </c>
      <c r="B72">
        <v>7525</v>
      </c>
      <c r="C72">
        <v>987552</v>
      </c>
      <c r="D72">
        <v>151</v>
      </c>
      <c r="E72">
        <v>372718</v>
      </c>
      <c r="F72">
        <v>7374</v>
      </c>
      <c r="G72">
        <v>614834</v>
      </c>
      <c r="H72">
        <v>1040</v>
      </c>
      <c r="I72">
        <v>103720</v>
      </c>
      <c r="J72">
        <v>6334</v>
      </c>
      <c r="K72">
        <v>511114</v>
      </c>
      <c r="L72">
        <v>21795</v>
      </c>
      <c r="M72">
        <v>15983</v>
      </c>
      <c r="N72">
        <v>4335</v>
      </c>
      <c r="O72">
        <v>11648</v>
      </c>
      <c r="P72">
        <v>5812</v>
      </c>
      <c r="Q72">
        <v>2829</v>
      </c>
      <c r="R72">
        <v>2983</v>
      </c>
    </row>
    <row r="73" spans="1:18">
      <c r="A73" s="30" t="s">
        <v>588</v>
      </c>
      <c r="B73">
        <v>7360</v>
      </c>
      <c r="C73">
        <v>895985</v>
      </c>
      <c r="D73">
        <v>146</v>
      </c>
      <c r="E73">
        <v>345491</v>
      </c>
      <c r="F73">
        <v>7214</v>
      </c>
      <c r="G73">
        <v>550494</v>
      </c>
      <c r="H73">
        <v>1017</v>
      </c>
      <c r="I73">
        <v>82349</v>
      </c>
      <c r="J73">
        <v>6197</v>
      </c>
      <c r="K73">
        <v>468145</v>
      </c>
      <c r="L73">
        <v>22501</v>
      </c>
      <c r="M73">
        <v>16526</v>
      </c>
      <c r="N73">
        <v>4427</v>
      </c>
      <c r="O73">
        <v>12099</v>
      </c>
      <c r="P73">
        <v>5975</v>
      </c>
      <c r="Q73">
        <v>2930</v>
      </c>
      <c r="R73">
        <v>3045</v>
      </c>
    </row>
    <row r="74" spans="1:18">
      <c r="A74" s="30" t="s">
        <v>589</v>
      </c>
      <c r="B74">
        <v>7314</v>
      </c>
      <c r="C74">
        <v>741867</v>
      </c>
      <c r="D74">
        <v>186</v>
      </c>
      <c r="E74">
        <v>406171</v>
      </c>
      <c r="F74">
        <v>7128</v>
      </c>
      <c r="G74">
        <v>335696</v>
      </c>
      <c r="H74">
        <v>786</v>
      </c>
      <c r="I74">
        <v>35742</v>
      </c>
      <c r="J74">
        <v>6342</v>
      </c>
      <c r="K74">
        <v>299954</v>
      </c>
      <c r="L74">
        <v>21206</v>
      </c>
      <c r="M74">
        <v>15574</v>
      </c>
      <c r="N74">
        <v>4066</v>
      </c>
      <c r="O74">
        <v>11508</v>
      </c>
      <c r="P74">
        <v>5632</v>
      </c>
      <c r="Q74">
        <v>2940</v>
      </c>
      <c r="R74">
        <v>2692</v>
      </c>
    </row>
    <row r="75" spans="1:18">
      <c r="A75" s="30" t="s">
        <v>590</v>
      </c>
      <c r="B75">
        <v>8589</v>
      </c>
      <c r="C75">
        <v>987655</v>
      </c>
      <c r="D75">
        <v>287</v>
      </c>
      <c r="E75">
        <v>604418</v>
      </c>
      <c r="F75">
        <v>8302</v>
      </c>
      <c r="G75">
        <v>383237</v>
      </c>
      <c r="H75">
        <v>927</v>
      </c>
      <c r="I75">
        <v>41876</v>
      </c>
      <c r="J75">
        <v>7375</v>
      </c>
      <c r="K75">
        <v>341361</v>
      </c>
      <c r="L75">
        <v>22740</v>
      </c>
      <c r="M75">
        <v>17176</v>
      </c>
      <c r="N75">
        <v>4934</v>
      </c>
      <c r="O75">
        <v>12242</v>
      </c>
      <c r="P75">
        <v>5564</v>
      </c>
      <c r="Q75">
        <v>2772</v>
      </c>
      <c r="R75">
        <v>2792</v>
      </c>
    </row>
    <row r="76" spans="1:18">
      <c r="A76" s="30" t="s">
        <v>591</v>
      </c>
      <c r="B76">
        <v>8497</v>
      </c>
      <c r="C76">
        <v>1084044</v>
      </c>
      <c r="D76">
        <v>324</v>
      </c>
      <c r="E76">
        <v>666059</v>
      </c>
      <c r="F76">
        <v>8173</v>
      </c>
      <c r="G76">
        <v>417985</v>
      </c>
      <c r="H76">
        <v>1058</v>
      </c>
      <c r="I76">
        <v>45843</v>
      </c>
      <c r="J76">
        <v>7115</v>
      </c>
      <c r="K76">
        <v>372142</v>
      </c>
      <c r="L76">
        <v>21587</v>
      </c>
      <c r="M76">
        <v>16257</v>
      </c>
      <c r="N76">
        <v>4906</v>
      </c>
      <c r="O76">
        <v>11351</v>
      </c>
      <c r="P76">
        <v>5330</v>
      </c>
      <c r="Q76">
        <v>2731</v>
      </c>
      <c r="R76">
        <v>2599</v>
      </c>
    </row>
    <row r="77" spans="1:18">
      <c r="A77" s="30" t="s">
        <v>592</v>
      </c>
      <c r="B77">
        <v>9212</v>
      </c>
      <c r="C77">
        <v>1307748</v>
      </c>
      <c r="D77">
        <v>389</v>
      </c>
      <c r="E77">
        <v>757830</v>
      </c>
      <c r="F77">
        <v>8823</v>
      </c>
      <c r="G77">
        <v>549918</v>
      </c>
      <c r="H77">
        <v>831</v>
      </c>
      <c r="I77">
        <v>69736</v>
      </c>
      <c r="J77">
        <v>7992</v>
      </c>
      <c r="K77">
        <v>480182</v>
      </c>
      <c r="L77">
        <v>22522</v>
      </c>
      <c r="M77">
        <v>17010</v>
      </c>
      <c r="N77">
        <v>5244</v>
      </c>
      <c r="O77">
        <v>11766</v>
      </c>
      <c r="P77">
        <v>5512</v>
      </c>
      <c r="Q77">
        <v>2842</v>
      </c>
      <c r="R77">
        <v>2670</v>
      </c>
    </row>
    <row r="78" spans="1:18">
      <c r="A78" s="30" t="s">
        <v>593</v>
      </c>
      <c r="B78">
        <v>7543</v>
      </c>
      <c r="C78">
        <v>1206881</v>
      </c>
      <c r="D78">
        <v>409</v>
      </c>
      <c r="E78">
        <v>717772</v>
      </c>
      <c r="F78">
        <v>7134</v>
      </c>
      <c r="G78">
        <v>489109</v>
      </c>
      <c r="H78">
        <v>723</v>
      </c>
      <c r="I78">
        <v>52244</v>
      </c>
      <c r="J78">
        <v>6411</v>
      </c>
      <c r="K78">
        <v>436865</v>
      </c>
      <c r="L78">
        <v>22031</v>
      </c>
      <c r="M78">
        <v>16512</v>
      </c>
      <c r="N78">
        <v>4612</v>
      </c>
      <c r="O78">
        <v>11900</v>
      </c>
      <c r="P78">
        <v>5519</v>
      </c>
      <c r="Q78">
        <v>2700</v>
      </c>
      <c r="R78">
        <v>2819</v>
      </c>
    </row>
    <row r="79" spans="1:18">
      <c r="A79" s="30" t="s">
        <v>594</v>
      </c>
      <c r="B79">
        <v>5818</v>
      </c>
      <c r="C79">
        <v>1138394</v>
      </c>
      <c r="D79">
        <v>380</v>
      </c>
      <c r="E79">
        <v>680940</v>
      </c>
      <c r="F79">
        <v>5438</v>
      </c>
      <c r="G79">
        <v>457454</v>
      </c>
      <c r="H79">
        <v>641</v>
      </c>
      <c r="I79">
        <v>38860</v>
      </c>
      <c r="J79">
        <v>4797</v>
      </c>
      <c r="K79">
        <v>418594</v>
      </c>
      <c r="L79">
        <v>20377</v>
      </c>
      <c r="M79">
        <v>14726</v>
      </c>
      <c r="N79">
        <v>4173</v>
      </c>
      <c r="O79">
        <v>10553</v>
      </c>
      <c r="P79">
        <v>5651</v>
      </c>
      <c r="Q79">
        <v>2799</v>
      </c>
      <c r="R79">
        <v>2852</v>
      </c>
    </row>
    <row r="80" spans="1:18">
      <c r="A80" s="30" t="s">
        <v>595</v>
      </c>
      <c r="B80">
        <v>7858</v>
      </c>
      <c r="C80">
        <v>1368319</v>
      </c>
      <c r="D80">
        <v>447</v>
      </c>
      <c r="E80">
        <v>814550</v>
      </c>
      <c r="F80">
        <v>7411</v>
      </c>
      <c r="G80">
        <v>553769</v>
      </c>
      <c r="H80">
        <v>783</v>
      </c>
      <c r="I80">
        <v>71964</v>
      </c>
      <c r="J80">
        <v>6628</v>
      </c>
      <c r="K80">
        <v>481805</v>
      </c>
      <c r="L80">
        <v>23290</v>
      </c>
      <c r="M80">
        <v>17696</v>
      </c>
      <c r="N80">
        <v>5181</v>
      </c>
      <c r="O80">
        <v>12515</v>
      </c>
      <c r="P80">
        <v>5594</v>
      </c>
      <c r="Q80">
        <v>2739</v>
      </c>
      <c r="R80">
        <v>2855</v>
      </c>
    </row>
    <row r="81" spans="1:18">
      <c r="A81" s="30" t="s">
        <v>596</v>
      </c>
      <c r="B81">
        <v>6989</v>
      </c>
      <c r="C81">
        <v>1114399</v>
      </c>
      <c r="D81">
        <v>344</v>
      </c>
      <c r="E81">
        <v>680308</v>
      </c>
      <c r="F81">
        <v>6645</v>
      </c>
      <c r="G81">
        <v>434091</v>
      </c>
      <c r="H81">
        <v>826</v>
      </c>
      <c r="I81">
        <v>49829</v>
      </c>
      <c r="J81">
        <v>5819</v>
      </c>
      <c r="K81">
        <v>384262</v>
      </c>
      <c r="L81">
        <v>22917</v>
      </c>
      <c r="M81">
        <v>16609</v>
      </c>
      <c r="N81">
        <v>4872</v>
      </c>
      <c r="O81">
        <v>11737</v>
      </c>
      <c r="P81">
        <v>6308</v>
      </c>
      <c r="Q81">
        <v>3228</v>
      </c>
      <c r="R81">
        <v>3080</v>
      </c>
    </row>
    <row r="82" spans="1:18">
      <c r="A82" s="30" t="s">
        <v>597</v>
      </c>
      <c r="B82">
        <v>5841</v>
      </c>
      <c r="C82">
        <v>856927</v>
      </c>
      <c r="D82">
        <v>207</v>
      </c>
      <c r="E82">
        <v>436058</v>
      </c>
      <c r="F82">
        <v>5634</v>
      </c>
      <c r="G82">
        <v>420869</v>
      </c>
      <c r="H82">
        <v>711</v>
      </c>
      <c r="I82">
        <v>47554</v>
      </c>
      <c r="J82">
        <v>4923</v>
      </c>
      <c r="K82">
        <v>373315</v>
      </c>
      <c r="L82">
        <v>24151</v>
      </c>
      <c r="M82">
        <v>17892</v>
      </c>
      <c r="N82">
        <v>5238</v>
      </c>
      <c r="O82">
        <v>12654</v>
      </c>
      <c r="P82">
        <v>6259</v>
      </c>
      <c r="Q82">
        <v>3137</v>
      </c>
      <c r="R82">
        <v>3122</v>
      </c>
    </row>
    <row r="83" spans="1:18">
      <c r="A83" s="30" t="s">
        <v>598</v>
      </c>
      <c r="B83">
        <v>5289</v>
      </c>
      <c r="C83">
        <v>792956</v>
      </c>
      <c r="D83">
        <v>166</v>
      </c>
      <c r="E83">
        <v>400688</v>
      </c>
      <c r="F83">
        <v>5123</v>
      </c>
      <c r="G83">
        <v>392268</v>
      </c>
      <c r="H83">
        <v>748</v>
      </c>
      <c r="I83">
        <v>45430</v>
      </c>
      <c r="J83">
        <v>4375</v>
      </c>
      <c r="K83">
        <v>346838</v>
      </c>
      <c r="L83">
        <v>23264</v>
      </c>
      <c r="M83">
        <v>16804</v>
      </c>
      <c r="N83">
        <v>4975</v>
      </c>
      <c r="O83">
        <v>11829</v>
      </c>
      <c r="P83">
        <v>6460</v>
      </c>
      <c r="Q83">
        <v>3229</v>
      </c>
      <c r="R83">
        <v>3231</v>
      </c>
    </row>
    <row r="84" spans="1:18">
      <c r="A84" s="30" t="s">
        <v>599</v>
      </c>
      <c r="B84">
        <v>5511</v>
      </c>
      <c r="C84">
        <v>830278</v>
      </c>
      <c r="D84">
        <v>142</v>
      </c>
      <c r="E84">
        <v>346213</v>
      </c>
      <c r="F84">
        <v>5369</v>
      </c>
      <c r="G84">
        <v>484065</v>
      </c>
      <c r="H84">
        <v>727</v>
      </c>
      <c r="I84">
        <v>82794</v>
      </c>
      <c r="J84">
        <v>4642</v>
      </c>
      <c r="K84">
        <v>401271</v>
      </c>
      <c r="L84">
        <v>23179</v>
      </c>
      <c r="M84">
        <v>16795</v>
      </c>
      <c r="N84">
        <v>4741</v>
      </c>
      <c r="O84">
        <v>12054</v>
      </c>
      <c r="P84">
        <v>6384</v>
      </c>
      <c r="Q84">
        <v>3173</v>
      </c>
      <c r="R84">
        <v>3211</v>
      </c>
    </row>
    <row r="85" spans="1:18">
      <c r="A85" s="30" t="s">
        <v>600</v>
      </c>
      <c r="B85">
        <v>5659</v>
      </c>
      <c r="C85">
        <v>860959</v>
      </c>
      <c r="D85">
        <v>152</v>
      </c>
      <c r="E85">
        <v>379514</v>
      </c>
      <c r="F85">
        <v>5507</v>
      </c>
      <c r="G85">
        <v>481445</v>
      </c>
      <c r="H85">
        <v>790</v>
      </c>
      <c r="I85">
        <v>79021</v>
      </c>
      <c r="J85">
        <v>4717</v>
      </c>
      <c r="K85">
        <v>402424</v>
      </c>
      <c r="L85">
        <v>24065</v>
      </c>
      <c r="M85">
        <v>17010</v>
      </c>
      <c r="N85">
        <v>4898</v>
      </c>
      <c r="O85">
        <v>12112</v>
      </c>
      <c r="P85">
        <v>7055</v>
      </c>
      <c r="Q85">
        <v>3621</v>
      </c>
      <c r="R85">
        <v>3434</v>
      </c>
    </row>
    <row r="86" spans="1:18">
      <c r="A86" s="30" t="s">
        <v>601</v>
      </c>
      <c r="B86">
        <v>4871</v>
      </c>
      <c r="C86">
        <v>603373</v>
      </c>
      <c r="D86">
        <v>121</v>
      </c>
      <c r="E86">
        <v>279474</v>
      </c>
      <c r="F86">
        <v>4750</v>
      </c>
      <c r="G86">
        <v>323899</v>
      </c>
      <c r="H86">
        <v>647</v>
      </c>
      <c r="I86">
        <v>35886</v>
      </c>
      <c r="J86">
        <v>4103</v>
      </c>
      <c r="K86">
        <v>288013</v>
      </c>
      <c r="L86">
        <v>22527</v>
      </c>
      <c r="M86">
        <v>15830</v>
      </c>
      <c r="N86">
        <v>4849</v>
      </c>
      <c r="O86">
        <v>10981</v>
      </c>
      <c r="P86">
        <v>6697</v>
      </c>
      <c r="Q86">
        <v>3393</v>
      </c>
      <c r="R86">
        <v>3304</v>
      </c>
    </row>
    <row r="87" spans="1:18">
      <c r="A87" s="30" t="s">
        <v>602</v>
      </c>
      <c r="B87">
        <v>3675</v>
      </c>
      <c r="C87">
        <v>741355</v>
      </c>
      <c r="D87">
        <v>252</v>
      </c>
      <c r="E87">
        <v>502665</v>
      </c>
      <c r="F87">
        <v>3423</v>
      </c>
      <c r="G87">
        <v>238690</v>
      </c>
      <c r="H87">
        <v>528</v>
      </c>
      <c r="I87">
        <v>32290</v>
      </c>
      <c r="J87">
        <v>2895</v>
      </c>
      <c r="K87">
        <v>206400</v>
      </c>
      <c r="L87">
        <v>24533</v>
      </c>
      <c r="M87">
        <v>17929</v>
      </c>
      <c r="N87">
        <v>5384</v>
      </c>
      <c r="O87">
        <v>12545</v>
      </c>
      <c r="P87">
        <v>6604</v>
      </c>
      <c r="Q87">
        <v>3379</v>
      </c>
      <c r="R87">
        <v>3225</v>
      </c>
    </row>
    <row r="88" spans="1:18">
      <c r="A88" s="30" t="s">
        <v>603</v>
      </c>
      <c r="B88">
        <v>2981</v>
      </c>
      <c r="C88">
        <v>808953</v>
      </c>
      <c r="D88">
        <v>286</v>
      </c>
      <c r="E88">
        <v>576337</v>
      </c>
      <c r="F88">
        <v>2695</v>
      </c>
      <c r="G88">
        <v>232616</v>
      </c>
      <c r="H88">
        <v>678</v>
      </c>
      <c r="I88">
        <v>44473</v>
      </c>
      <c r="J88">
        <v>2017</v>
      </c>
      <c r="K88">
        <v>188143</v>
      </c>
      <c r="L88">
        <v>24388</v>
      </c>
      <c r="M88">
        <v>17872</v>
      </c>
      <c r="N88">
        <v>5172</v>
      </c>
      <c r="O88">
        <v>12700</v>
      </c>
      <c r="P88">
        <v>6516</v>
      </c>
      <c r="Q88">
        <v>3389</v>
      </c>
      <c r="R88">
        <v>3127</v>
      </c>
    </row>
    <row r="89" spans="1:18">
      <c r="A89" s="30" t="s">
        <v>604</v>
      </c>
      <c r="B89">
        <v>4509</v>
      </c>
      <c r="C89">
        <v>1109899</v>
      </c>
      <c r="D89">
        <v>361</v>
      </c>
      <c r="E89">
        <v>723264</v>
      </c>
      <c r="F89">
        <v>4148</v>
      </c>
      <c r="G89">
        <v>386635</v>
      </c>
      <c r="H89">
        <v>776</v>
      </c>
      <c r="I89">
        <v>72079</v>
      </c>
      <c r="J89">
        <v>3372</v>
      </c>
      <c r="K89">
        <v>314556</v>
      </c>
      <c r="L89">
        <v>24057</v>
      </c>
      <c r="M89">
        <v>17635</v>
      </c>
      <c r="N89">
        <v>5372</v>
      </c>
      <c r="O89">
        <v>12263</v>
      </c>
      <c r="P89">
        <v>6422</v>
      </c>
      <c r="Q89">
        <v>3221</v>
      </c>
      <c r="R89">
        <v>3201</v>
      </c>
    </row>
    <row r="90" spans="1:18">
      <c r="A90" s="30" t="s">
        <v>605</v>
      </c>
      <c r="B90">
        <v>6204</v>
      </c>
      <c r="C90">
        <v>1085921</v>
      </c>
      <c r="D90">
        <v>342</v>
      </c>
      <c r="E90">
        <v>636269</v>
      </c>
      <c r="F90">
        <v>5862</v>
      </c>
      <c r="G90">
        <v>449652</v>
      </c>
      <c r="H90">
        <v>791</v>
      </c>
      <c r="I90">
        <v>64783</v>
      </c>
      <c r="J90">
        <v>5071</v>
      </c>
      <c r="K90">
        <v>384869</v>
      </c>
      <c r="L90">
        <v>24741</v>
      </c>
      <c r="M90">
        <v>18549</v>
      </c>
      <c r="N90">
        <v>5801</v>
      </c>
      <c r="O90">
        <v>12748</v>
      </c>
      <c r="P90">
        <v>6192</v>
      </c>
      <c r="Q90">
        <v>3076</v>
      </c>
      <c r="R90">
        <v>3116</v>
      </c>
    </row>
    <row r="91" spans="1:18">
      <c r="A91" s="30" t="s">
        <v>606</v>
      </c>
      <c r="B91">
        <v>5619</v>
      </c>
      <c r="C91">
        <v>982284</v>
      </c>
      <c r="D91">
        <v>317</v>
      </c>
      <c r="E91">
        <v>586792</v>
      </c>
      <c r="F91">
        <v>5302</v>
      </c>
      <c r="G91">
        <v>395492</v>
      </c>
      <c r="H91">
        <v>689</v>
      </c>
      <c r="I91">
        <v>42818</v>
      </c>
      <c r="J91">
        <v>4613</v>
      </c>
      <c r="K91">
        <v>352674</v>
      </c>
      <c r="L91">
        <v>21985</v>
      </c>
      <c r="M91">
        <v>16118</v>
      </c>
      <c r="N91">
        <v>4547</v>
      </c>
      <c r="O91">
        <v>11571</v>
      </c>
      <c r="P91">
        <v>5867</v>
      </c>
      <c r="Q91">
        <v>2951</v>
      </c>
      <c r="R91">
        <v>2916</v>
      </c>
    </row>
    <row r="92" spans="1:18">
      <c r="A92" s="30" t="s">
        <v>607</v>
      </c>
      <c r="B92">
        <v>6269</v>
      </c>
      <c r="C92">
        <v>1133490</v>
      </c>
      <c r="D92">
        <v>359</v>
      </c>
      <c r="E92">
        <v>676698</v>
      </c>
      <c r="F92">
        <v>5910</v>
      </c>
      <c r="G92">
        <v>456792</v>
      </c>
      <c r="H92">
        <v>845</v>
      </c>
      <c r="I92">
        <v>46290</v>
      </c>
      <c r="J92">
        <v>5065</v>
      </c>
      <c r="K92">
        <v>410502</v>
      </c>
      <c r="L92">
        <v>24882</v>
      </c>
      <c r="M92">
        <v>17911</v>
      </c>
      <c r="N92">
        <v>5580</v>
      </c>
      <c r="O92">
        <v>12331</v>
      </c>
      <c r="P92">
        <v>6971</v>
      </c>
      <c r="Q92">
        <v>3525</v>
      </c>
      <c r="R92">
        <v>3446</v>
      </c>
    </row>
    <row r="93" spans="1:18">
      <c r="A93" s="30" t="s">
        <v>608</v>
      </c>
      <c r="B93">
        <v>7116</v>
      </c>
      <c r="C93">
        <v>1199257</v>
      </c>
      <c r="D93">
        <v>317</v>
      </c>
      <c r="E93">
        <v>628875</v>
      </c>
      <c r="F93">
        <v>6799</v>
      </c>
      <c r="G93">
        <v>570382</v>
      </c>
      <c r="H93">
        <v>819</v>
      </c>
      <c r="I93">
        <v>85619</v>
      </c>
      <c r="J93">
        <v>5980</v>
      </c>
      <c r="K93">
        <v>484763</v>
      </c>
      <c r="L93">
        <v>24225</v>
      </c>
      <c r="M93">
        <v>17942</v>
      </c>
      <c r="N93">
        <v>5757</v>
      </c>
      <c r="O93">
        <v>12185</v>
      </c>
      <c r="P93">
        <v>6283</v>
      </c>
      <c r="Q93">
        <v>3063</v>
      </c>
      <c r="R93">
        <v>3220</v>
      </c>
    </row>
    <row r="94" spans="1:18">
      <c r="A94" s="30" t="s">
        <v>609</v>
      </c>
      <c r="B94">
        <v>6338</v>
      </c>
      <c r="C94">
        <v>818535</v>
      </c>
      <c r="D94">
        <v>173</v>
      </c>
      <c r="E94">
        <v>369775</v>
      </c>
      <c r="F94">
        <v>6165</v>
      </c>
      <c r="G94">
        <v>448760</v>
      </c>
      <c r="H94">
        <v>768</v>
      </c>
      <c r="I94">
        <v>54811</v>
      </c>
      <c r="J94">
        <v>5397</v>
      </c>
      <c r="K94">
        <v>393949</v>
      </c>
      <c r="L94">
        <v>25750</v>
      </c>
      <c r="M94">
        <v>19098</v>
      </c>
      <c r="N94">
        <v>6153</v>
      </c>
      <c r="O94">
        <v>12945</v>
      </c>
      <c r="P94">
        <v>6652</v>
      </c>
      <c r="Q94">
        <v>3349</v>
      </c>
      <c r="R94">
        <v>3303</v>
      </c>
    </row>
    <row r="95" spans="1:18">
      <c r="A95" s="30" t="s">
        <v>610</v>
      </c>
      <c r="B95">
        <v>6378</v>
      </c>
      <c r="C95">
        <v>754189</v>
      </c>
      <c r="D95">
        <v>130</v>
      </c>
      <c r="E95">
        <v>311809</v>
      </c>
      <c r="F95">
        <v>6248</v>
      </c>
      <c r="G95">
        <v>442380</v>
      </c>
      <c r="H95">
        <v>840</v>
      </c>
      <c r="I95">
        <v>53369</v>
      </c>
      <c r="J95">
        <v>5408</v>
      </c>
      <c r="K95">
        <v>389011</v>
      </c>
      <c r="L95">
        <v>23813</v>
      </c>
      <c r="M95">
        <v>17419</v>
      </c>
      <c r="N95">
        <v>5721</v>
      </c>
      <c r="O95">
        <v>11698</v>
      </c>
      <c r="P95">
        <v>6394</v>
      </c>
      <c r="Q95">
        <v>3183</v>
      </c>
      <c r="R95">
        <v>3211</v>
      </c>
    </row>
    <row r="96" spans="1:18">
      <c r="A96" s="30" t="s">
        <v>611</v>
      </c>
      <c r="B96">
        <v>7585</v>
      </c>
      <c r="C96">
        <v>941211</v>
      </c>
      <c r="D96">
        <v>116</v>
      </c>
      <c r="E96">
        <v>300064</v>
      </c>
      <c r="F96">
        <v>7469</v>
      </c>
      <c r="G96">
        <v>641147</v>
      </c>
      <c r="H96">
        <v>954</v>
      </c>
      <c r="I96">
        <v>102451</v>
      </c>
      <c r="J96">
        <v>6515</v>
      </c>
      <c r="K96">
        <v>538696</v>
      </c>
      <c r="L96">
        <v>24784</v>
      </c>
      <c r="M96">
        <v>17901</v>
      </c>
      <c r="N96">
        <v>5672</v>
      </c>
      <c r="O96">
        <v>12229</v>
      </c>
      <c r="P96">
        <v>6883</v>
      </c>
      <c r="Q96">
        <v>3314</v>
      </c>
      <c r="R96">
        <v>3569</v>
      </c>
    </row>
    <row r="97" spans="1:18">
      <c r="A97" s="30" t="s">
        <v>612</v>
      </c>
      <c r="B97">
        <v>7223</v>
      </c>
      <c r="C97">
        <v>888297</v>
      </c>
      <c r="D97">
        <v>127</v>
      </c>
      <c r="E97">
        <v>326450</v>
      </c>
      <c r="F97">
        <v>7096</v>
      </c>
      <c r="G97">
        <v>561847</v>
      </c>
      <c r="H97">
        <v>964</v>
      </c>
      <c r="I97">
        <v>77532</v>
      </c>
      <c r="J97">
        <v>6132</v>
      </c>
      <c r="K97">
        <v>484315</v>
      </c>
      <c r="L97">
        <v>24655</v>
      </c>
      <c r="M97">
        <v>17618</v>
      </c>
      <c r="N97">
        <v>5667</v>
      </c>
      <c r="O97">
        <v>11951</v>
      </c>
      <c r="P97">
        <v>7037</v>
      </c>
      <c r="Q97">
        <v>3500</v>
      </c>
      <c r="R97">
        <v>3537</v>
      </c>
    </row>
    <row r="98" spans="1:18">
      <c r="A98" s="30" t="s">
        <v>613</v>
      </c>
      <c r="B98">
        <v>6257</v>
      </c>
      <c r="C98">
        <v>682626</v>
      </c>
      <c r="D98">
        <v>133</v>
      </c>
      <c r="E98">
        <v>298999</v>
      </c>
      <c r="F98">
        <v>6124</v>
      </c>
      <c r="G98">
        <v>383627</v>
      </c>
      <c r="H98">
        <v>854</v>
      </c>
      <c r="I98">
        <v>40937</v>
      </c>
      <c r="J98">
        <v>5270</v>
      </c>
      <c r="K98">
        <v>342690</v>
      </c>
      <c r="L98">
        <v>23633</v>
      </c>
      <c r="M98">
        <v>17785</v>
      </c>
      <c r="N98">
        <v>6125</v>
      </c>
      <c r="O98">
        <v>11660</v>
      </c>
      <c r="P98">
        <v>5848</v>
      </c>
      <c r="Q98">
        <v>2783</v>
      </c>
      <c r="R98">
        <v>3065</v>
      </c>
    </row>
    <row r="99" spans="1:18">
      <c r="A99" s="30" t="s">
        <v>614</v>
      </c>
      <c r="B99">
        <v>6565</v>
      </c>
      <c r="C99">
        <v>979366</v>
      </c>
      <c r="D99">
        <v>270</v>
      </c>
      <c r="E99">
        <v>568777</v>
      </c>
      <c r="F99">
        <v>6295</v>
      </c>
      <c r="G99">
        <v>410589</v>
      </c>
      <c r="H99">
        <v>897</v>
      </c>
      <c r="I99">
        <v>50028</v>
      </c>
      <c r="J99">
        <v>5398</v>
      </c>
      <c r="K99">
        <v>360561</v>
      </c>
      <c r="L99">
        <v>23745</v>
      </c>
      <c r="M99">
        <v>17803</v>
      </c>
      <c r="N99">
        <v>5930</v>
      </c>
      <c r="O99">
        <v>11873</v>
      </c>
      <c r="P99">
        <v>5942</v>
      </c>
      <c r="Q99">
        <v>3019</v>
      </c>
      <c r="R99">
        <v>2923</v>
      </c>
    </row>
    <row r="100" spans="1:18">
      <c r="A100" s="30" t="s">
        <v>615</v>
      </c>
      <c r="B100">
        <v>6505</v>
      </c>
      <c r="C100">
        <v>1158093</v>
      </c>
      <c r="D100">
        <v>325</v>
      </c>
      <c r="E100">
        <v>711376</v>
      </c>
      <c r="F100">
        <v>6180</v>
      </c>
      <c r="G100">
        <v>446717</v>
      </c>
      <c r="H100">
        <v>891</v>
      </c>
      <c r="I100">
        <v>50145</v>
      </c>
      <c r="J100">
        <v>5289</v>
      </c>
      <c r="K100">
        <v>396572</v>
      </c>
      <c r="L100">
        <v>22893</v>
      </c>
      <c r="M100">
        <v>17284</v>
      </c>
      <c r="N100">
        <v>6122</v>
      </c>
      <c r="O100">
        <v>11162</v>
      </c>
      <c r="P100">
        <v>5609</v>
      </c>
      <c r="Q100">
        <v>2756</v>
      </c>
      <c r="R100">
        <v>2853</v>
      </c>
    </row>
    <row r="101" spans="1:18">
      <c r="A101" s="30" t="s">
        <v>616</v>
      </c>
      <c r="B101">
        <v>7474</v>
      </c>
      <c r="C101">
        <v>1361956</v>
      </c>
      <c r="D101">
        <v>388</v>
      </c>
      <c r="E101">
        <v>782293</v>
      </c>
      <c r="F101">
        <v>7086</v>
      </c>
      <c r="G101">
        <v>579663</v>
      </c>
      <c r="H101">
        <v>895</v>
      </c>
      <c r="I101">
        <v>79841</v>
      </c>
      <c r="J101">
        <v>6191</v>
      </c>
      <c r="K101">
        <v>499822</v>
      </c>
      <c r="L101">
        <v>22328</v>
      </c>
      <c r="M101">
        <v>16304</v>
      </c>
      <c r="N101">
        <v>5616</v>
      </c>
      <c r="O101">
        <v>10688</v>
      </c>
      <c r="P101">
        <v>6024</v>
      </c>
      <c r="Q101">
        <v>2990</v>
      </c>
      <c r="R101">
        <v>3034</v>
      </c>
    </row>
    <row r="102" spans="1:18">
      <c r="A102" s="30" t="s">
        <v>617</v>
      </c>
      <c r="B102">
        <v>6839</v>
      </c>
      <c r="C102">
        <v>1327931</v>
      </c>
      <c r="D102">
        <v>406</v>
      </c>
      <c r="E102">
        <v>779536</v>
      </c>
      <c r="F102">
        <v>6433</v>
      </c>
      <c r="G102">
        <v>548395</v>
      </c>
      <c r="H102">
        <v>840</v>
      </c>
      <c r="I102">
        <v>70887</v>
      </c>
      <c r="J102">
        <v>5593</v>
      </c>
      <c r="K102">
        <v>477508</v>
      </c>
      <c r="L102">
        <v>21559</v>
      </c>
      <c r="M102">
        <v>15824</v>
      </c>
      <c r="N102">
        <v>5139</v>
      </c>
      <c r="O102">
        <v>10685</v>
      </c>
      <c r="P102">
        <v>5735</v>
      </c>
      <c r="Q102">
        <v>2870</v>
      </c>
      <c r="R102">
        <v>2865</v>
      </c>
    </row>
    <row r="103" spans="1:18">
      <c r="A103" s="30" t="s">
        <v>618</v>
      </c>
      <c r="B103">
        <v>6881</v>
      </c>
      <c r="C103">
        <v>1168111</v>
      </c>
      <c r="D103">
        <v>397</v>
      </c>
      <c r="E103">
        <v>683461</v>
      </c>
      <c r="F103">
        <v>6484</v>
      </c>
      <c r="G103">
        <v>484650</v>
      </c>
      <c r="H103">
        <v>863</v>
      </c>
      <c r="I103">
        <v>53835</v>
      </c>
      <c r="J103">
        <v>5621</v>
      </c>
      <c r="K103">
        <v>430815</v>
      </c>
      <c r="L103">
        <v>20864</v>
      </c>
      <c r="M103">
        <v>15582</v>
      </c>
      <c r="N103">
        <v>5008</v>
      </c>
      <c r="O103">
        <v>10574</v>
      </c>
      <c r="P103">
        <v>5282</v>
      </c>
      <c r="Q103">
        <v>2689</v>
      </c>
      <c r="R103">
        <v>2593</v>
      </c>
    </row>
    <row r="104" spans="1:18">
      <c r="A104" s="30" t="s">
        <v>619</v>
      </c>
      <c r="B104">
        <v>7788</v>
      </c>
      <c r="C104">
        <v>1335016</v>
      </c>
      <c r="D104">
        <v>398</v>
      </c>
      <c r="E104">
        <v>796570</v>
      </c>
      <c r="F104">
        <v>7390</v>
      </c>
      <c r="G104">
        <v>538446</v>
      </c>
      <c r="H104">
        <v>900</v>
      </c>
      <c r="I104">
        <v>57390</v>
      </c>
      <c r="J104">
        <v>6490</v>
      </c>
      <c r="K104">
        <v>481056</v>
      </c>
      <c r="L104">
        <v>23915</v>
      </c>
      <c r="M104">
        <v>17930</v>
      </c>
      <c r="N104">
        <v>5860</v>
      </c>
      <c r="O104">
        <v>12070</v>
      </c>
      <c r="P104">
        <v>5985</v>
      </c>
      <c r="Q104">
        <v>3023</v>
      </c>
      <c r="R104">
        <v>2962</v>
      </c>
    </row>
    <row r="105" spans="1:18">
      <c r="A105" s="30" t="s">
        <v>620</v>
      </c>
      <c r="B105">
        <v>8132</v>
      </c>
      <c r="C105">
        <v>1344275</v>
      </c>
      <c r="D105">
        <v>344</v>
      </c>
      <c r="E105">
        <v>715317</v>
      </c>
      <c r="F105">
        <v>7788</v>
      </c>
      <c r="G105">
        <v>628958</v>
      </c>
      <c r="H105">
        <v>965</v>
      </c>
      <c r="I105">
        <v>92352</v>
      </c>
      <c r="J105">
        <v>6823</v>
      </c>
      <c r="K105">
        <v>536606</v>
      </c>
      <c r="L105">
        <v>21960</v>
      </c>
      <c r="M105">
        <v>16216</v>
      </c>
      <c r="N105">
        <v>5786</v>
      </c>
      <c r="O105">
        <v>10430</v>
      </c>
      <c r="P105">
        <v>5744</v>
      </c>
      <c r="Q105">
        <v>2871</v>
      </c>
      <c r="R105">
        <v>2873</v>
      </c>
    </row>
    <row r="106" spans="1:18">
      <c r="A106" s="30" t="s">
        <v>621</v>
      </c>
      <c r="B106">
        <v>7518</v>
      </c>
      <c r="C106">
        <v>871169</v>
      </c>
      <c r="D106">
        <v>202</v>
      </c>
      <c r="E106">
        <v>383039</v>
      </c>
      <c r="F106">
        <v>7316</v>
      </c>
      <c r="G106">
        <v>488130</v>
      </c>
      <c r="H106">
        <v>986</v>
      </c>
      <c r="I106">
        <v>53418</v>
      </c>
      <c r="J106">
        <v>6330</v>
      </c>
      <c r="K106">
        <v>434712</v>
      </c>
      <c r="L106">
        <v>24102</v>
      </c>
      <c r="M106">
        <v>17990</v>
      </c>
      <c r="N106">
        <v>6299</v>
      </c>
      <c r="O106">
        <v>11691</v>
      </c>
      <c r="P106">
        <v>6112</v>
      </c>
      <c r="Q106">
        <v>3024</v>
      </c>
      <c r="R106">
        <v>3088</v>
      </c>
    </row>
    <row r="107" spans="1:18">
      <c r="A107" s="30" t="s">
        <v>622</v>
      </c>
      <c r="B107">
        <v>7359</v>
      </c>
      <c r="C107">
        <v>835022</v>
      </c>
      <c r="D107">
        <v>168</v>
      </c>
      <c r="E107">
        <v>359342</v>
      </c>
      <c r="F107">
        <v>7191</v>
      </c>
      <c r="G107">
        <v>475680</v>
      </c>
      <c r="H107">
        <v>1062</v>
      </c>
      <c r="I107">
        <v>51726</v>
      </c>
      <c r="J107">
        <v>6129</v>
      </c>
      <c r="K107">
        <v>423954</v>
      </c>
      <c r="L107">
        <v>23351</v>
      </c>
      <c r="M107">
        <v>17336</v>
      </c>
      <c r="N107">
        <v>6018</v>
      </c>
      <c r="O107">
        <v>11318</v>
      </c>
      <c r="P107">
        <v>6015</v>
      </c>
      <c r="Q107">
        <v>2922</v>
      </c>
      <c r="R107">
        <v>3093</v>
      </c>
    </row>
    <row r="108" spans="1:18">
      <c r="A108" s="30" t="s">
        <v>623</v>
      </c>
      <c r="B108">
        <v>8416</v>
      </c>
      <c r="C108">
        <v>1040497</v>
      </c>
      <c r="D108">
        <v>138</v>
      </c>
      <c r="E108">
        <v>346855</v>
      </c>
      <c r="F108">
        <v>8278</v>
      </c>
      <c r="G108">
        <v>693642</v>
      </c>
      <c r="H108">
        <v>1101</v>
      </c>
      <c r="I108">
        <v>105642</v>
      </c>
      <c r="J108">
        <v>7177</v>
      </c>
      <c r="K108">
        <v>588000</v>
      </c>
      <c r="L108">
        <v>23926</v>
      </c>
      <c r="M108">
        <v>17572</v>
      </c>
      <c r="N108">
        <v>5829</v>
      </c>
      <c r="O108">
        <v>11743</v>
      </c>
      <c r="P108">
        <v>6354</v>
      </c>
      <c r="Q108">
        <v>3091</v>
      </c>
      <c r="R108">
        <v>3263</v>
      </c>
    </row>
    <row r="109" spans="1:18">
      <c r="A109" s="30" t="s">
        <v>624</v>
      </c>
      <c r="B109">
        <v>7265</v>
      </c>
      <c r="C109">
        <v>873243</v>
      </c>
      <c r="D109">
        <v>132</v>
      </c>
      <c r="E109">
        <v>340857</v>
      </c>
      <c r="F109">
        <v>7133</v>
      </c>
      <c r="G109">
        <v>532386</v>
      </c>
      <c r="H109">
        <v>841</v>
      </c>
      <c r="I109">
        <v>85143</v>
      </c>
      <c r="J109">
        <v>6292</v>
      </c>
      <c r="K109">
        <v>447243</v>
      </c>
      <c r="L109">
        <v>23314</v>
      </c>
      <c r="M109">
        <v>17545</v>
      </c>
      <c r="N109">
        <v>6323</v>
      </c>
      <c r="O109">
        <v>11222</v>
      </c>
      <c r="P109">
        <v>5769</v>
      </c>
      <c r="Q109">
        <v>2931</v>
      </c>
      <c r="R109">
        <v>2838</v>
      </c>
    </row>
    <row r="110" spans="1:18">
      <c r="A110" s="30" t="s">
        <v>625</v>
      </c>
      <c r="B110">
        <v>6996</v>
      </c>
      <c r="C110">
        <v>664142</v>
      </c>
      <c r="D110">
        <v>113</v>
      </c>
      <c r="E110">
        <v>261073</v>
      </c>
      <c r="F110">
        <v>6883</v>
      </c>
      <c r="G110">
        <v>403069</v>
      </c>
      <c r="H110">
        <v>775</v>
      </c>
      <c r="I110">
        <v>46098</v>
      </c>
      <c r="J110">
        <v>6108</v>
      </c>
      <c r="K110">
        <v>356971</v>
      </c>
      <c r="L110">
        <v>22519</v>
      </c>
      <c r="M110">
        <v>16676</v>
      </c>
      <c r="N110">
        <v>5330</v>
      </c>
      <c r="O110">
        <v>11346</v>
      </c>
      <c r="P110">
        <v>5843</v>
      </c>
      <c r="Q110">
        <v>2758</v>
      </c>
      <c r="R110">
        <v>3085</v>
      </c>
    </row>
    <row r="111" spans="1:18">
      <c r="A111" s="30" t="s">
        <v>626</v>
      </c>
      <c r="B111">
        <v>6809</v>
      </c>
      <c r="C111">
        <v>996319</v>
      </c>
      <c r="D111">
        <v>272</v>
      </c>
      <c r="E111">
        <v>583958</v>
      </c>
      <c r="F111">
        <v>6537</v>
      </c>
      <c r="G111">
        <v>412361</v>
      </c>
      <c r="H111">
        <v>814</v>
      </c>
      <c r="I111">
        <v>48542</v>
      </c>
      <c r="J111">
        <v>5723</v>
      </c>
      <c r="K111">
        <v>363819</v>
      </c>
      <c r="L111">
        <v>21731</v>
      </c>
      <c r="M111">
        <v>15870</v>
      </c>
      <c r="N111">
        <v>5373</v>
      </c>
      <c r="O111">
        <v>10497</v>
      </c>
      <c r="P111">
        <v>5861</v>
      </c>
      <c r="Q111">
        <v>2958</v>
      </c>
      <c r="R111">
        <v>2903</v>
      </c>
    </row>
    <row r="112" spans="1:18">
      <c r="A112" s="30" t="s">
        <v>627</v>
      </c>
      <c r="B112">
        <v>6298</v>
      </c>
      <c r="C112">
        <v>1062160</v>
      </c>
      <c r="D112">
        <v>278</v>
      </c>
      <c r="E112">
        <v>608748</v>
      </c>
      <c r="F112">
        <v>6020</v>
      </c>
      <c r="G112">
        <v>453412</v>
      </c>
      <c r="H112">
        <v>813</v>
      </c>
      <c r="I112">
        <v>54816</v>
      </c>
      <c r="J112">
        <v>5207</v>
      </c>
      <c r="K112">
        <v>398596</v>
      </c>
      <c r="L112">
        <v>24106</v>
      </c>
      <c r="M112">
        <v>18067</v>
      </c>
      <c r="N112">
        <v>5982</v>
      </c>
      <c r="O112">
        <v>12085</v>
      </c>
      <c r="P112">
        <v>6039</v>
      </c>
      <c r="Q112">
        <v>3037</v>
      </c>
      <c r="R112">
        <v>3002</v>
      </c>
    </row>
    <row r="113" spans="1:18">
      <c r="A113" s="30" t="s">
        <v>628</v>
      </c>
      <c r="B113">
        <v>7107</v>
      </c>
      <c r="C113">
        <v>1243117</v>
      </c>
      <c r="D113">
        <v>323</v>
      </c>
      <c r="E113">
        <v>632241</v>
      </c>
      <c r="F113">
        <v>6784</v>
      </c>
      <c r="G113">
        <v>610876</v>
      </c>
      <c r="H113">
        <v>877</v>
      </c>
      <c r="I113">
        <v>80998</v>
      </c>
      <c r="J113">
        <v>5907</v>
      </c>
      <c r="K113">
        <v>529878</v>
      </c>
      <c r="L113">
        <v>21582</v>
      </c>
      <c r="M113">
        <v>15825</v>
      </c>
      <c r="N113">
        <v>4990</v>
      </c>
      <c r="O113">
        <v>10835</v>
      </c>
      <c r="P113">
        <v>5757</v>
      </c>
      <c r="Q113">
        <v>2951</v>
      </c>
      <c r="R113">
        <v>2806</v>
      </c>
    </row>
    <row r="114" spans="1:18">
      <c r="A114" s="30" t="s">
        <v>629</v>
      </c>
      <c r="B114">
        <v>6794</v>
      </c>
      <c r="C114">
        <v>1229812</v>
      </c>
      <c r="D114">
        <v>357</v>
      </c>
      <c r="E114">
        <v>679468</v>
      </c>
      <c r="F114">
        <v>6437</v>
      </c>
      <c r="G114">
        <v>550344</v>
      </c>
      <c r="H114">
        <v>916</v>
      </c>
      <c r="I114">
        <v>68960</v>
      </c>
      <c r="J114">
        <v>5521</v>
      </c>
      <c r="K114">
        <v>481384</v>
      </c>
      <c r="L114">
        <v>21692</v>
      </c>
      <c r="M114">
        <v>16179</v>
      </c>
      <c r="N114">
        <v>5357</v>
      </c>
      <c r="O114">
        <v>10822</v>
      </c>
      <c r="P114">
        <v>5513</v>
      </c>
      <c r="Q114">
        <v>2666</v>
      </c>
      <c r="R114">
        <v>2847</v>
      </c>
    </row>
    <row r="115" spans="1:18">
      <c r="A115" s="30" t="s">
        <v>630</v>
      </c>
      <c r="B115">
        <v>6430</v>
      </c>
      <c r="C115">
        <v>1141969</v>
      </c>
      <c r="D115">
        <v>331</v>
      </c>
      <c r="E115">
        <v>619571</v>
      </c>
      <c r="F115">
        <v>6099</v>
      </c>
      <c r="G115">
        <v>522398</v>
      </c>
      <c r="H115">
        <v>845</v>
      </c>
      <c r="I115">
        <v>55861</v>
      </c>
      <c r="J115">
        <v>5254</v>
      </c>
      <c r="K115">
        <v>466537</v>
      </c>
      <c r="L115">
        <v>22135</v>
      </c>
      <c r="M115">
        <v>16256</v>
      </c>
      <c r="N115">
        <v>5247</v>
      </c>
      <c r="O115">
        <v>11009</v>
      </c>
      <c r="P115">
        <v>5879</v>
      </c>
      <c r="Q115">
        <v>2945</v>
      </c>
      <c r="R115">
        <v>2934</v>
      </c>
    </row>
    <row r="116" spans="1:18">
      <c r="A116" s="30" t="s">
        <v>631</v>
      </c>
      <c r="B116">
        <v>7394</v>
      </c>
      <c r="C116">
        <v>1365182</v>
      </c>
      <c r="D116">
        <v>335</v>
      </c>
      <c r="E116">
        <v>682723</v>
      </c>
      <c r="F116">
        <v>7059</v>
      </c>
      <c r="G116">
        <v>682459</v>
      </c>
      <c r="H116">
        <v>936</v>
      </c>
      <c r="I116">
        <v>97927</v>
      </c>
      <c r="J116">
        <v>6123</v>
      </c>
      <c r="K116">
        <v>584532</v>
      </c>
      <c r="L116">
        <v>23046</v>
      </c>
      <c r="M116">
        <v>17260</v>
      </c>
      <c r="N116">
        <v>5354</v>
      </c>
      <c r="O116">
        <v>11906</v>
      </c>
      <c r="P116">
        <v>5786</v>
      </c>
      <c r="Q116">
        <v>2847</v>
      </c>
      <c r="R116">
        <v>2939</v>
      </c>
    </row>
    <row r="117" spans="1:18">
      <c r="A117" s="30" t="s">
        <v>632</v>
      </c>
      <c r="B117">
        <v>6500</v>
      </c>
      <c r="C117">
        <v>1139952</v>
      </c>
      <c r="D117">
        <v>297</v>
      </c>
      <c r="E117">
        <v>631520</v>
      </c>
      <c r="F117">
        <v>6203</v>
      </c>
      <c r="G117">
        <v>508432</v>
      </c>
      <c r="H117">
        <v>869</v>
      </c>
      <c r="I117">
        <v>56684</v>
      </c>
      <c r="J117">
        <v>5334</v>
      </c>
      <c r="K117">
        <v>451748</v>
      </c>
      <c r="L117">
        <v>21869</v>
      </c>
      <c r="M117">
        <v>15492</v>
      </c>
      <c r="N117">
        <v>5066</v>
      </c>
      <c r="O117">
        <v>10426</v>
      </c>
      <c r="P117">
        <v>6377</v>
      </c>
      <c r="Q117">
        <v>3168</v>
      </c>
      <c r="R117">
        <v>3209</v>
      </c>
    </row>
    <row r="118" spans="1:18">
      <c r="A118" s="30" t="s">
        <v>633</v>
      </c>
      <c r="B118">
        <v>6638</v>
      </c>
      <c r="C118">
        <v>933912</v>
      </c>
      <c r="D118">
        <v>174</v>
      </c>
      <c r="E118">
        <v>395703</v>
      </c>
      <c r="F118">
        <v>6464</v>
      </c>
      <c r="G118">
        <v>538209</v>
      </c>
      <c r="H118">
        <v>910</v>
      </c>
      <c r="I118">
        <v>62854</v>
      </c>
      <c r="J118">
        <v>5554</v>
      </c>
      <c r="K118">
        <v>475355</v>
      </c>
      <c r="L118">
        <v>23156</v>
      </c>
      <c r="M118">
        <v>16603</v>
      </c>
      <c r="N118">
        <v>5618</v>
      </c>
      <c r="O118">
        <v>10985</v>
      </c>
      <c r="P118">
        <v>6553</v>
      </c>
      <c r="Q118">
        <v>3248</v>
      </c>
      <c r="R118">
        <v>3305</v>
      </c>
    </row>
    <row r="119" spans="1:18">
      <c r="A119" s="30" t="s">
        <v>634</v>
      </c>
      <c r="B119">
        <v>6286</v>
      </c>
      <c r="C119">
        <v>857574</v>
      </c>
      <c r="D119">
        <v>140</v>
      </c>
      <c r="E119">
        <v>363375</v>
      </c>
      <c r="F119">
        <v>6146</v>
      </c>
      <c r="G119">
        <v>494199</v>
      </c>
      <c r="H119">
        <v>804</v>
      </c>
      <c r="I119">
        <v>56977</v>
      </c>
      <c r="J119">
        <v>5342</v>
      </c>
      <c r="K119">
        <v>437222</v>
      </c>
      <c r="L119">
        <v>22396</v>
      </c>
      <c r="M119">
        <v>16166</v>
      </c>
      <c r="N119">
        <v>5423</v>
      </c>
      <c r="O119">
        <v>10743</v>
      </c>
      <c r="P119">
        <v>6230</v>
      </c>
      <c r="Q119">
        <v>3175</v>
      </c>
      <c r="R119">
        <v>3055</v>
      </c>
    </row>
    <row r="120" spans="1:18">
      <c r="A120" s="30" t="s">
        <v>635</v>
      </c>
      <c r="B120">
        <v>7272</v>
      </c>
      <c r="C120">
        <v>1096190</v>
      </c>
      <c r="D120">
        <v>151</v>
      </c>
      <c r="E120">
        <v>402347</v>
      </c>
      <c r="F120">
        <v>7121</v>
      </c>
      <c r="G120">
        <v>693843</v>
      </c>
      <c r="H120">
        <v>835</v>
      </c>
      <c r="I120">
        <v>112016</v>
      </c>
      <c r="J120">
        <v>6286</v>
      </c>
      <c r="K120">
        <v>581827</v>
      </c>
      <c r="L120">
        <v>23001</v>
      </c>
      <c r="M120">
        <v>16883</v>
      </c>
      <c r="N120">
        <v>6226</v>
      </c>
      <c r="O120">
        <v>10657</v>
      </c>
      <c r="P120">
        <v>6118</v>
      </c>
      <c r="Q120">
        <v>2954</v>
      </c>
      <c r="R120">
        <v>3164</v>
      </c>
    </row>
    <row r="121" spans="1:18">
      <c r="A121" s="30" t="s">
        <v>636</v>
      </c>
      <c r="B121">
        <v>6920</v>
      </c>
      <c r="C121">
        <v>965489</v>
      </c>
      <c r="D121">
        <v>139</v>
      </c>
      <c r="E121">
        <v>366749</v>
      </c>
      <c r="F121">
        <v>6781</v>
      </c>
      <c r="G121">
        <v>598740</v>
      </c>
      <c r="H121">
        <v>830</v>
      </c>
      <c r="I121">
        <v>91198</v>
      </c>
      <c r="J121">
        <v>5951</v>
      </c>
      <c r="K121">
        <v>507542</v>
      </c>
      <c r="L121">
        <v>23634</v>
      </c>
      <c r="M121">
        <v>17509</v>
      </c>
      <c r="N121">
        <v>5916</v>
      </c>
      <c r="O121">
        <v>11593</v>
      </c>
      <c r="P121">
        <v>6125</v>
      </c>
      <c r="Q121">
        <v>3192</v>
      </c>
      <c r="R121">
        <v>2933</v>
      </c>
    </row>
    <row r="122" spans="1:18">
      <c r="A122" s="30" t="s">
        <v>637</v>
      </c>
      <c r="B122">
        <v>5788</v>
      </c>
      <c r="C122">
        <v>680138</v>
      </c>
      <c r="D122">
        <v>137</v>
      </c>
      <c r="E122">
        <v>293546</v>
      </c>
      <c r="F122">
        <v>5651</v>
      </c>
      <c r="G122">
        <v>386592</v>
      </c>
      <c r="H122">
        <v>681</v>
      </c>
      <c r="I122">
        <v>45122</v>
      </c>
      <c r="J122">
        <v>4970</v>
      </c>
      <c r="K122">
        <v>341470</v>
      </c>
      <c r="L122">
        <v>19378</v>
      </c>
      <c r="M122">
        <v>13930</v>
      </c>
      <c r="N122">
        <v>5354</v>
      </c>
      <c r="O122">
        <v>8576</v>
      </c>
      <c r="P122">
        <v>5448</v>
      </c>
      <c r="Q122">
        <v>2665</v>
      </c>
      <c r="R122">
        <v>2783</v>
      </c>
    </row>
    <row r="123" spans="1:18">
      <c r="A123" s="30" t="s">
        <v>638</v>
      </c>
      <c r="B123">
        <v>6097</v>
      </c>
      <c r="C123">
        <v>961077</v>
      </c>
      <c r="D123">
        <v>268</v>
      </c>
      <c r="E123">
        <v>576145</v>
      </c>
      <c r="F123">
        <v>5829</v>
      </c>
      <c r="G123">
        <v>384932</v>
      </c>
      <c r="H123">
        <v>710</v>
      </c>
      <c r="I123">
        <v>44711</v>
      </c>
      <c r="J123">
        <v>5119</v>
      </c>
      <c r="K123">
        <v>340221</v>
      </c>
      <c r="L123">
        <v>23015</v>
      </c>
      <c r="M123">
        <v>17860</v>
      </c>
      <c r="N123">
        <v>6283</v>
      </c>
      <c r="O123">
        <v>11577</v>
      </c>
      <c r="P123">
        <v>5155</v>
      </c>
      <c r="Q123">
        <v>2700</v>
      </c>
      <c r="R123">
        <v>2455</v>
      </c>
    </row>
    <row r="124" spans="1:18">
      <c r="A124" s="30" t="s">
        <v>639</v>
      </c>
      <c r="B124">
        <v>6046</v>
      </c>
      <c r="C124">
        <v>1008536</v>
      </c>
      <c r="D124">
        <v>274</v>
      </c>
      <c r="E124">
        <v>575005</v>
      </c>
      <c r="F124">
        <v>5772</v>
      </c>
      <c r="G124">
        <v>433531</v>
      </c>
      <c r="H124">
        <v>724</v>
      </c>
      <c r="I124">
        <v>49138</v>
      </c>
      <c r="J124">
        <v>5048</v>
      </c>
      <c r="K124">
        <v>384393</v>
      </c>
      <c r="L124">
        <v>21649</v>
      </c>
      <c r="M124">
        <v>16002</v>
      </c>
      <c r="N124">
        <v>5573</v>
      </c>
      <c r="O124">
        <v>10429</v>
      </c>
      <c r="P124">
        <v>5647</v>
      </c>
      <c r="Q124">
        <v>2784</v>
      </c>
      <c r="R124">
        <v>2863</v>
      </c>
    </row>
    <row r="125" spans="1:18">
      <c r="A125" s="30" t="s">
        <v>640</v>
      </c>
      <c r="B125">
        <v>6919</v>
      </c>
      <c r="C125">
        <v>1216832</v>
      </c>
      <c r="D125">
        <v>316</v>
      </c>
      <c r="E125">
        <v>639732</v>
      </c>
      <c r="F125">
        <v>6603</v>
      </c>
      <c r="G125">
        <v>577100</v>
      </c>
      <c r="H125">
        <v>806</v>
      </c>
      <c r="I125">
        <v>73215</v>
      </c>
      <c r="J125">
        <v>5797</v>
      </c>
      <c r="K125">
        <v>503885</v>
      </c>
      <c r="L125">
        <v>20269</v>
      </c>
      <c r="M125">
        <v>14727</v>
      </c>
      <c r="N125">
        <v>5031</v>
      </c>
      <c r="O125">
        <v>9696</v>
      </c>
      <c r="P125">
        <v>5542</v>
      </c>
      <c r="Q125">
        <v>2802</v>
      </c>
      <c r="R125">
        <v>2740</v>
      </c>
    </row>
    <row r="126" spans="1:18">
      <c r="A126" s="30" t="s">
        <v>641</v>
      </c>
      <c r="B126">
        <v>6610</v>
      </c>
      <c r="C126">
        <v>1140719</v>
      </c>
      <c r="D126">
        <v>308</v>
      </c>
      <c r="E126">
        <v>598052</v>
      </c>
      <c r="F126">
        <v>6302</v>
      </c>
      <c r="G126">
        <v>542667</v>
      </c>
      <c r="H126">
        <v>735</v>
      </c>
      <c r="I126">
        <v>59921</v>
      </c>
      <c r="J126">
        <v>5567</v>
      </c>
      <c r="K126">
        <v>482746</v>
      </c>
      <c r="L126">
        <v>20181</v>
      </c>
      <c r="M126">
        <v>14754</v>
      </c>
      <c r="N126">
        <v>4710</v>
      </c>
      <c r="O126">
        <v>10044</v>
      </c>
      <c r="P126">
        <v>5427</v>
      </c>
      <c r="Q126">
        <v>2780</v>
      </c>
      <c r="R126">
        <v>2647</v>
      </c>
    </row>
    <row r="127" spans="1:18">
      <c r="A127" s="30" t="s">
        <v>642</v>
      </c>
      <c r="B127">
        <v>5933</v>
      </c>
      <c r="C127">
        <v>1049500</v>
      </c>
      <c r="D127">
        <v>278</v>
      </c>
      <c r="E127">
        <v>558250</v>
      </c>
      <c r="F127">
        <v>5655</v>
      </c>
      <c r="G127">
        <v>491250</v>
      </c>
      <c r="H127">
        <v>688</v>
      </c>
      <c r="I127">
        <v>44246</v>
      </c>
      <c r="J127">
        <v>4967</v>
      </c>
      <c r="K127">
        <v>447004</v>
      </c>
      <c r="L127">
        <v>17452</v>
      </c>
      <c r="M127">
        <v>12842</v>
      </c>
      <c r="N127">
        <v>3493</v>
      </c>
      <c r="O127">
        <v>9349</v>
      </c>
      <c r="P127">
        <v>4610</v>
      </c>
      <c r="Q127">
        <v>2334</v>
      </c>
      <c r="R127">
        <v>2276</v>
      </c>
    </row>
    <row r="128" spans="1:18">
      <c r="A128" s="30" t="s">
        <v>643</v>
      </c>
      <c r="B128">
        <v>6606</v>
      </c>
      <c r="C128">
        <v>1123657</v>
      </c>
      <c r="D128">
        <v>283</v>
      </c>
      <c r="E128">
        <v>601533</v>
      </c>
      <c r="F128">
        <v>6323</v>
      </c>
      <c r="G128">
        <v>522124</v>
      </c>
      <c r="H128">
        <v>770</v>
      </c>
      <c r="I128">
        <v>45540</v>
      </c>
      <c r="J128">
        <v>5553</v>
      </c>
      <c r="K128">
        <v>476584</v>
      </c>
      <c r="L128">
        <v>18804</v>
      </c>
      <c r="M128">
        <v>13413</v>
      </c>
      <c r="N128">
        <v>3718</v>
      </c>
      <c r="O128">
        <v>9695</v>
      </c>
      <c r="P128">
        <v>5391</v>
      </c>
      <c r="Q128">
        <v>2674</v>
      </c>
      <c r="R128">
        <v>2717</v>
      </c>
    </row>
    <row r="129" spans="1:18">
      <c r="A129" s="30" t="s">
        <v>644</v>
      </c>
      <c r="B129">
        <v>6804</v>
      </c>
      <c r="C129">
        <v>1162685</v>
      </c>
      <c r="D129">
        <v>253</v>
      </c>
      <c r="E129">
        <v>563697</v>
      </c>
      <c r="F129">
        <v>6551</v>
      </c>
      <c r="G129">
        <v>598988</v>
      </c>
      <c r="H129">
        <v>755</v>
      </c>
      <c r="I129">
        <v>74556</v>
      </c>
      <c r="J129">
        <v>5796</v>
      </c>
      <c r="K129">
        <v>524432</v>
      </c>
      <c r="L129">
        <v>18524</v>
      </c>
      <c r="M129">
        <v>13277</v>
      </c>
      <c r="N129">
        <v>4721</v>
      </c>
      <c r="O129">
        <v>8556</v>
      </c>
      <c r="P129">
        <v>5247</v>
      </c>
      <c r="Q129">
        <v>2553</v>
      </c>
      <c r="R129">
        <v>2694</v>
      </c>
    </row>
    <row r="130" spans="1:18">
      <c r="A130" s="30" t="s">
        <v>645</v>
      </c>
      <c r="B130">
        <v>5268</v>
      </c>
      <c r="C130">
        <v>379098</v>
      </c>
      <c r="D130">
        <v>12</v>
      </c>
      <c r="E130">
        <v>13368</v>
      </c>
      <c r="F130">
        <v>5256</v>
      </c>
      <c r="G130">
        <v>365730</v>
      </c>
      <c r="H130">
        <v>692</v>
      </c>
      <c r="I130">
        <v>41779</v>
      </c>
      <c r="J130">
        <v>4564</v>
      </c>
      <c r="K130">
        <v>323951</v>
      </c>
      <c r="L130">
        <v>20273</v>
      </c>
      <c r="M130">
        <v>14356</v>
      </c>
      <c r="N130">
        <v>4576</v>
      </c>
      <c r="O130">
        <v>9780</v>
      </c>
      <c r="P130">
        <v>5917</v>
      </c>
      <c r="Q130">
        <v>2988</v>
      </c>
      <c r="R130">
        <v>2929</v>
      </c>
    </row>
    <row r="131" spans="1:18">
      <c r="A131" s="30" t="s">
        <v>646</v>
      </c>
      <c r="B131">
        <v>5387</v>
      </c>
      <c r="C131">
        <v>568315</v>
      </c>
      <c r="D131">
        <v>65</v>
      </c>
      <c r="E131">
        <v>177326</v>
      </c>
      <c r="F131">
        <v>5322</v>
      </c>
      <c r="G131">
        <v>390989</v>
      </c>
      <c r="H131">
        <v>667</v>
      </c>
      <c r="I131">
        <v>40043</v>
      </c>
      <c r="J131">
        <v>4655</v>
      </c>
      <c r="K131">
        <v>350946</v>
      </c>
      <c r="L131">
        <v>20855</v>
      </c>
      <c r="M131">
        <v>15157</v>
      </c>
      <c r="N131">
        <v>5306</v>
      </c>
      <c r="O131">
        <v>9851</v>
      </c>
      <c r="P131">
        <v>5698</v>
      </c>
      <c r="Q131">
        <v>2860</v>
      </c>
      <c r="R131">
        <v>2838</v>
      </c>
    </row>
    <row r="132" spans="1:18">
      <c r="A132" s="30" t="s">
        <v>647</v>
      </c>
      <c r="B132">
        <v>6129</v>
      </c>
      <c r="C132">
        <v>978458</v>
      </c>
      <c r="D132">
        <v>132</v>
      </c>
      <c r="E132">
        <v>383313</v>
      </c>
      <c r="F132">
        <v>5997</v>
      </c>
      <c r="G132">
        <v>595145</v>
      </c>
      <c r="H132">
        <v>746</v>
      </c>
      <c r="I132">
        <v>88994</v>
      </c>
      <c r="J132">
        <v>5251</v>
      </c>
      <c r="K132">
        <v>506151</v>
      </c>
      <c r="L132">
        <v>20820</v>
      </c>
      <c r="M132">
        <v>14818</v>
      </c>
      <c r="N132">
        <v>5661</v>
      </c>
      <c r="O132">
        <v>9157</v>
      </c>
      <c r="P132">
        <v>6002</v>
      </c>
      <c r="Q132">
        <v>3096</v>
      </c>
      <c r="R132">
        <v>2906</v>
      </c>
    </row>
    <row r="133" spans="1:18">
      <c r="A133" s="30" t="s">
        <v>648</v>
      </c>
      <c r="B133">
        <v>5932</v>
      </c>
      <c r="C133">
        <v>863029</v>
      </c>
      <c r="D133">
        <v>123</v>
      </c>
      <c r="E133">
        <v>352467</v>
      </c>
      <c r="F133">
        <v>5809</v>
      </c>
      <c r="G133">
        <v>510562</v>
      </c>
      <c r="H133">
        <v>723</v>
      </c>
      <c r="I133">
        <v>89139</v>
      </c>
      <c r="J133">
        <v>5086</v>
      </c>
      <c r="K133">
        <v>421423</v>
      </c>
      <c r="L133">
        <v>20343</v>
      </c>
      <c r="M133">
        <v>14304</v>
      </c>
      <c r="N133">
        <v>5506</v>
      </c>
      <c r="O133">
        <v>8798</v>
      </c>
      <c r="P133">
        <v>6039</v>
      </c>
      <c r="Q133">
        <v>3197</v>
      </c>
      <c r="R133">
        <v>2842</v>
      </c>
    </row>
    <row r="134" spans="1:18">
      <c r="A134" s="30" t="s">
        <v>649</v>
      </c>
      <c r="B134">
        <v>5547</v>
      </c>
      <c r="C134">
        <v>690932</v>
      </c>
      <c r="D134">
        <v>146</v>
      </c>
      <c r="E134">
        <v>359807</v>
      </c>
      <c r="F134">
        <v>5401</v>
      </c>
      <c r="G134">
        <v>331125</v>
      </c>
      <c r="H134">
        <v>681</v>
      </c>
      <c r="I134">
        <v>43508</v>
      </c>
      <c r="J134">
        <v>4720</v>
      </c>
      <c r="K134">
        <v>287617</v>
      </c>
      <c r="L134">
        <v>19840</v>
      </c>
      <c r="M134">
        <v>13991</v>
      </c>
      <c r="N134">
        <v>5362</v>
      </c>
      <c r="O134">
        <v>8629</v>
      </c>
      <c r="P134">
        <v>5849</v>
      </c>
      <c r="Q134">
        <v>2940</v>
      </c>
      <c r="R134">
        <v>2909</v>
      </c>
    </row>
    <row r="135" spans="1:18">
      <c r="A135" s="30" t="s">
        <v>650</v>
      </c>
      <c r="B135">
        <v>5877</v>
      </c>
      <c r="C135">
        <v>887010</v>
      </c>
      <c r="D135">
        <v>243</v>
      </c>
      <c r="E135">
        <v>546680</v>
      </c>
      <c r="F135">
        <v>5634</v>
      </c>
      <c r="G135">
        <v>340330</v>
      </c>
      <c r="H135">
        <v>739</v>
      </c>
      <c r="I135">
        <v>43571</v>
      </c>
      <c r="J135">
        <v>4895</v>
      </c>
      <c r="K135">
        <v>296759</v>
      </c>
      <c r="L135">
        <v>20851</v>
      </c>
      <c r="M135">
        <v>15036</v>
      </c>
      <c r="N135">
        <v>5303</v>
      </c>
      <c r="O135">
        <v>9733</v>
      </c>
      <c r="P135">
        <v>5815</v>
      </c>
      <c r="Q135">
        <v>2963</v>
      </c>
      <c r="R135">
        <v>2852</v>
      </c>
    </row>
    <row r="136" spans="1:18">
      <c r="A136" s="30" t="s">
        <v>651</v>
      </c>
      <c r="B136">
        <v>5464</v>
      </c>
      <c r="C136">
        <v>913179</v>
      </c>
      <c r="D136">
        <v>227</v>
      </c>
      <c r="E136">
        <v>554191</v>
      </c>
      <c r="F136">
        <v>5237</v>
      </c>
      <c r="G136">
        <v>358988</v>
      </c>
      <c r="H136">
        <v>657</v>
      </c>
      <c r="I136">
        <v>43945</v>
      </c>
      <c r="J136">
        <v>4580</v>
      </c>
      <c r="K136">
        <v>315043</v>
      </c>
      <c r="L136">
        <v>20559</v>
      </c>
      <c r="M136">
        <v>15218</v>
      </c>
      <c r="N136">
        <v>5538</v>
      </c>
      <c r="O136">
        <v>9680</v>
      </c>
      <c r="P136">
        <v>5341</v>
      </c>
      <c r="Q136">
        <v>2731</v>
      </c>
      <c r="R136">
        <v>2610</v>
      </c>
    </row>
    <row r="137" spans="1:18">
      <c r="A137" s="30" t="s">
        <v>652</v>
      </c>
      <c r="B137">
        <v>6097</v>
      </c>
      <c r="C137">
        <v>1237540</v>
      </c>
      <c r="D137">
        <v>309</v>
      </c>
      <c r="E137">
        <v>725602</v>
      </c>
      <c r="F137">
        <v>5788</v>
      </c>
      <c r="G137">
        <v>511938</v>
      </c>
      <c r="H137">
        <v>733</v>
      </c>
      <c r="I137">
        <v>78810</v>
      </c>
      <c r="J137">
        <v>5055</v>
      </c>
      <c r="K137">
        <v>433128</v>
      </c>
      <c r="L137">
        <v>21509</v>
      </c>
      <c r="M137">
        <v>15530</v>
      </c>
      <c r="N137">
        <v>5454</v>
      </c>
      <c r="O137">
        <v>10076</v>
      </c>
      <c r="P137">
        <v>5979</v>
      </c>
      <c r="Q137">
        <v>3020</v>
      </c>
      <c r="R137">
        <v>2959</v>
      </c>
    </row>
    <row r="138" spans="1:18">
      <c r="A138" s="30" t="s">
        <v>653</v>
      </c>
      <c r="B138">
        <v>6045</v>
      </c>
      <c r="C138">
        <v>1157845</v>
      </c>
      <c r="D138">
        <v>327</v>
      </c>
      <c r="E138">
        <v>701274</v>
      </c>
      <c r="F138">
        <v>5718</v>
      </c>
      <c r="G138">
        <v>456571</v>
      </c>
      <c r="H138">
        <v>676</v>
      </c>
      <c r="I138">
        <v>62455</v>
      </c>
      <c r="J138">
        <v>5042</v>
      </c>
      <c r="K138">
        <v>394116</v>
      </c>
      <c r="L138">
        <v>20514.238000000001</v>
      </c>
      <c r="M138">
        <v>15014.707</v>
      </c>
      <c r="N138">
        <v>5405.299</v>
      </c>
      <c r="O138">
        <v>9609.4079999999994</v>
      </c>
      <c r="P138">
        <v>5499.5309999999999</v>
      </c>
      <c r="Q138">
        <v>2734.2190000000001</v>
      </c>
      <c r="R138">
        <v>2765.3119999999999</v>
      </c>
    </row>
    <row r="139" spans="1:18">
      <c r="A139" s="30" t="s">
        <v>654</v>
      </c>
      <c r="B139">
        <v>5377</v>
      </c>
      <c r="C139">
        <v>1008307</v>
      </c>
      <c r="D139">
        <v>272</v>
      </c>
      <c r="E139">
        <v>594633</v>
      </c>
      <c r="F139">
        <v>5105</v>
      </c>
      <c r="G139">
        <v>413674</v>
      </c>
      <c r="H139">
        <v>620</v>
      </c>
      <c r="I139">
        <v>43770</v>
      </c>
      <c r="J139">
        <v>4485</v>
      </c>
      <c r="K139">
        <v>369904</v>
      </c>
      <c r="L139">
        <v>19461.382000000001</v>
      </c>
      <c r="M139">
        <v>13990.386</v>
      </c>
      <c r="N139">
        <v>5246.01</v>
      </c>
      <c r="O139">
        <v>8744.3760000000002</v>
      </c>
      <c r="P139">
        <v>5470.9960000000001</v>
      </c>
      <c r="Q139">
        <v>2739.4630000000002</v>
      </c>
      <c r="R139">
        <v>2731.5329999999999</v>
      </c>
    </row>
    <row r="140" spans="1:18">
      <c r="A140" s="30" t="s">
        <v>655</v>
      </c>
      <c r="B140">
        <v>6088</v>
      </c>
      <c r="C140">
        <v>1252866</v>
      </c>
      <c r="D140">
        <v>340</v>
      </c>
      <c r="E140">
        <v>784935</v>
      </c>
      <c r="F140">
        <v>5748</v>
      </c>
      <c r="G140">
        <v>467931</v>
      </c>
      <c r="H140">
        <v>715</v>
      </c>
      <c r="I140">
        <v>58841</v>
      </c>
      <c r="J140">
        <v>5033</v>
      </c>
      <c r="K140">
        <v>409090</v>
      </c>
      <c r="L140">
        <v>22693.666000000001</v>
      </c>
      <c r="M140">
        <v>16782.294999999998</v>
      </c>
      <c r="N140">
        <v>6556.3590000000004</v>
      </c>
      <c r="O140">
        <v>10225.936</v>
      </c>
      <c r="P140">
        <v>5911.3710000000001</v>
      </c>
      <c r="Q140">
        <v>2891.8820000000001</v>
      </c>
      <c r="R140">
        <v>3019.489</v>
      </c>
    </row>
    <row r="141" spans="1:18">
      <c r="A141" s="30" t="s">
        <v>656</v>
      </c>
      <c r="B141">
        <v>5964</v>
      </c>
      <c r="C141">
        <v>1135078</v>
      </c>
      <c r="D141">
        <v>284</v>
      </c>
      <c r="E141">
        <v>681250</v>
      </c>
      <c r="F141">
        <v>5680</v>
      </c>
      <c r="G141">
        <v>453828</v>
      </c>
      <c r="H141">
        <v>715</v>
      </c>
      <c r="I141">
        <v>59197</v>
      </c>
      <c r="J141">
        <v>4965</v>
      </c>
      <c r="K141">
        <v>394631</v>
      </c>
      <c r="L141">
        <v>22579.476999999999</v>
      </c>
      <c r="M141">
        <v>16401.933000000001</v>
      </c>
      <c r="N141">
        <v>6380.857</v>
      </c>
      <c r="O141">
        <v>10021.075999999999</v>
      </c>
      <c r="P141">
        <v>6177.5439999999999</v>
      </c>
      <c r="Q141">
        <v>3060.8789999999999</v>
      </c>
      <c r="R141">
        <v>3116.665</v>
      </c>
    </row>
    <row r="142" spans="1:18">
      <c r="A142" s="30" t="s">
        <v>657</v>
      </c>
      <c r="B142">
        <v>5717</v>
      </c>
      <c r="C142">
        <v>857987</v>
      </c>
      <c r="D142">
        <v>168</v>
      </c>
      <c r="E142">
        <v>414951</v>
      </c>
      <c r="F142">
        <v>5549</v>
      </c>
      <c r="G142">
        <v>443036</v>
      </c>
      <c r="H142">
        <v>698</v>
      </c>
      <c r="I142">
        <v>70687</v>
      </c>
      <c r="J142">
        <v>4851</v>
      </c>
      <c r="K142">
        <v>372349</v>
      </c>
      <c r="L142">
        <v>23997.366999999998</v>
      </c>
      <c r="M142">
        <v>17152.941999999999</v>
      </c>
      <c r="N142">
        <v>6585.6210000000001</v>
      </c>
      <c r="O142">
        <v>10567.321</v>
      </c>
      <c r="P142">
        <v>6844.4250000000002</v>
      </c>
      <c r="Q142">
        <v>3364.556</v>
      </c>
      <c r="R142">
        <v>3479.8690000000001</v>
      </c>
    </row>
    <row r="143" spans="1:18">
      <c r="A143" s="30" t="s">
        <v>658</v>
      </c>
      <c r="B143">
        <v>5574</v>
      </c>
      <c r="C143">
        <v>777414</v>
      </c>
      <c r="D143">
        <v>130</v>
      </c>
      <c r="E143">
        <v>398920</v>
      </c>
      <c r="F143">
        <v>5444</v>
      </c>
      <c r="G143">
        <v>378494</v>
      </c>
      <c r="H143">
        <v>670</v>
      </c>
      <c r="I143">
        <v>47151</v>
      </c>
      <c r="J143">
        <v>4774</v>
      </c>
      <c r="K143">
        <v>331343</v>
      </c>
      <c r="L143">
        <v>22542.141</v>
      </c>
      <c r="M143">
        <v>15694.081</v>
      </c>
      <c r="N143">
        <v>6401.9470000000001</v>
      </c>
      <c r="O143">
        <v>9292.134</v>
      </c>
      <c r="P143">
        <v>6848.06</v>
      </c>
      <c r="Q143">
        <v>3441.9769999999999</v>
      </c>
      <c r="R143">
        <v>3406.0830000000001</v>
      </c>
    </row>
    <row r="144" spans="1:18">
      <c r="A144" s="30" t="s">
        <v>659</v>
      </c>
      <c r="B144">
        <v>5567</v>
      </c>
      <c r="C144">
        <v>949202</v>
      </c>
      <c r="D144">
        <v>139</v>
      </c>
      <c r="E144">
        <v>417417</v>
      </c>
      <c r="F144">
        <v>5428</v>
      </c>
      <c r="G144">
        <v>531785</v>
      </c>
      <c r="H144">
        <v>710</v>
      </c>
      <c r="I144">
        <v>92542</v>
      </c>
      <c r="J144">
        <v>4718</v>
      </c>
      <c r="K144">
        <v>439243</v>
      </c>
      <c r="L144">
        <v>24943.632000000001</v>
      </c>
      <c r="M144">
        <v>18280.761999999999</v>
      </c>
      <c r="N144">
        <v>7030.942</v>
      </c>
      <c r="O144">
        <v>11249.82</v>
      </c>
      <c r="P144">
        <v>6662.87</v>
      </c>
      <c r="Q144">
        <v>3290.5720000000001</v>
      </c>
      <c r="R144">
        <v>3372.2979999999998</v>
      </c>
    </row>
    <row r="145" spans="1:18">
      <c r="A145" s="30" t="s">
        <v>660</v>
      </c>
      <c r="B145">
        <v>5129</v>
      </c>
      <c r="C145">
        <v>922372</v>
      </c>
      <c r="D145">
        <v>147</v>
      </c>
      <c r="E145">
        <v>434906</v>
      </c>
      <c r="F145">
        <v>4982</v>
      </c>
      <c r="G145">
        <v>487466</v>
      </c>
      <c r="H145">
        <v>722</v>
      </c>
      <c r="I145">
        <v>86421</v>
      </c>
      <c r="J145">
        <v>4260</v>
      </c>
      <c r="K145">
        <v>401045</v>
      </c>
      <c r="L145">
        <v>23462.548999999999</v>
      </c>
      <c r="M145">
        <v>17269.428</v>
      </c>
      <c r="N145">
        <v>6357.7629999999999</v>
      </c>
      <c r="O145">
        <v>10911.665000000001</v>
      </c>
      <c r="P145">
        <v>6193.1210000000001</v>
      </c>
      <c r="Q145">
        <v>3146.7779999999998</v>
      </c>
      <c r="R145">
        <v>3046.3429999999998</v>
      </c>
    </row>
    <row r="146" spans="1:18">
      <c r="A146" s="30" t="s">
        <v>661</v>
      </c>
      <c r="B146">
        <v>5130</v>
      </c>
      <c r="C146">
        <v>741323</v>
      </c>
      <c r="D146">
        <v>156</v>
      </c>
      <c r="E146">
        <v>419583</v>
      </c>
      <c r="F146">
        <v>4974</v>
      </c>
      <c r="G146">
        <v>321740</v>
      </c>
      <c r="H146">
        <v>665</v>
      </c>
      <c r="I146">
        <v>49085</v>
      </c>
      <c r="J146">
        <v>4309</v>
      </c>
      <c r="K146">
        <v>272655</v>
      </c>
      <c r="L146">
        <v>22131.16</v>
      </c>
      <c r="M146">
        <v>15849.441999999999</v>
      </c>
      <c r="N146">
        <v>5999.7209999999995</v>
      </c>
      <c r="O146">
        <v>9849.7209999999995</v>
      </c>
      <c r="P146">
        <v>6281.7179999999998</v>
      </c>
      <c r="Q146">
        <v>3015.06</v>
      </c>
      <c r="R146">
        <v>3266.6579999999999</v>
      </c>
    </row>
    <row r="147" spans="1:18">
      <c r="A147" s="30" t="s">
        <v>662</v>
      </c>
      <c r="B147">
        <v>4719</v>
      </c>
      <c r="C147">
        <v>803548</v>
      </c>
      <c r="D147">
        <v>193</v>
      </c>
      <c r="E147">
        <v>481234</v>
      </c>
      <c r="F147">
        <v>4526</v>
      </c>
      <c r="G147">
        <v>322314</v>
      </c>
      <c r="H147">
        <v>694</v>
      </c>
      <c r="I147">
        <v>43110</v>
      </c>
      <c r="J147">
        <v>3832</v>
      </c>
      <c r="K147">
        <v>279204</v>
      </c>
      <c r="L147">
        <v>24016.393</v>
      </c>
      <c r="M147">
        <v>17242.078000000001</v>
      </c>
      <c r="N147">
        <v>6492.7179999999998</v>
      </c>
      <c r="O147">
        <v>10749.36</v>
      </c>
      <c r="P147">
        <v>6774.3149999999996</v>
      </c>
      <c r="Q147">
        <v>3475.866</v>
      </c>
      <c r="R147">
        <v>3298.4490000000001</v>
      </c>
    </row>
    <row r="148" spans="1:18">
      <c r="A148" s="30" t="s">
        <v>663</v>
      </c>
      <c r="B148">
        <v>4619</v>
      </c>
      <c r="C148">
        <v>951418</v>
      </c>
      <c r="D148">
        <v>237</v>
      </c>
      <c r="E148">
        <v>582610</v>
      </c>
      <c r="F148">
        <v>4382</v>
      </c>
      <c r="G148">
        <v>368808</v>
      </c>
      <c r="H148">
        <v>710</v>
      </c>
      <c r="I148">
        <v>46079</v>
      </c>
      <c r="J148">
        <v>3672</v>
      </c>
      <c r="K148">
        <v>322729</v>
      </c>
      <c r="L148">
        <v>22849.738000000001</v>
      </c>
      <c r="M148">
        <v>16858.756000000001</v>
      </c>
      <c r="N148">
        <v>6634.5330000000004</v>
      </c>
      <c r="O148">
        <v>10224.223</v>
      </c>
      <c r="P148">
        <v>5990.982</v>
      </c>
      <c r="Q148">
        <v>2988.7539999999999</v>
      </c>
      <c r="R148">
        <v>3002.2280000000001</v>
      </c>
    </row>
    <row r="149" spans="1:18">
      <c r="A149" s="30" t="s">
        <v>664</v>
      </c>
      <c r="B149">
        <v>5650</v>
      </c>
      <c r="C149">
        <v>1241256</v>
      </c>
      <c r="D149">
        <v>312</v>
      </c>
      <c r="E149">
        <v>751620</v>
      </c>
      <c r="F149">
        <v>5338</v>
      </c>
      <c r="G149">
        <v>489636</v>
      </c>
      <c r="H149">
        <v>753</v>
      </c>
      <c r="I149">
        <v>79232</v>
      </c>
      <c r="J149">
        <v>4585</v>
      </c>
      <c r="K149">
        <v>410404</v>
      </c>
      <c r="L149">
        <v>23619.595000000001</v>
      </c>
      <c r="M149">
        <v>17788.345000000001</v>
      </c>
      <c r="N149">
        <v>6467.8720000000003</v>
      </c>
      <c r="O149">
        <v>11320.473</v>
      </c>
      <c r="P149">
        <v>5831.25</v>
      </c>
      <c r="Q149">
        <v>2903.2570000000001</v>
      </c>
      <c r="R149">
        <v>2927.9929999999999</v>
      </c>
    </row>
    <row r="150" spans="1:18">
      <c r="A150" s="30" t="s">
        <v>665</v>
      </c>
      <c r="B150">
        <v>5485</v>
      </c>
      <c r="C150">
        <v>1118299</v>
      </c>
      <c r="D150">
        <v>291</v>
      </c>
      <c r="E150">
        <v>659926</v>
      </c>
      <c r="F150">
        <v>5194</v>
      </c>
      <c r="G150">
        <v>458373</v>
      </c>
      <c r="H150">
        <v>701</v>
      </c>
      <c r="I150">
        <v>66419</v>
      </c>
      <c r="J150">
        <v>4493</v>
      </c>
      <c r="K150">
        <v>391954</v>
      </c>
      <c r="L150">
        <v>23388.584999999999</v>
      </c>
      <c r="M150">
        <v>17650.858</v>
      </c>
      <c r="N150">
        <v>6352.8689999999997</v>
      </c>
      <c r="O150">
        <v>11297.989</v>
      </c>
      <c r="P150">
        <v>5737.7269999999999</v>
      </c>
      <c r="Q150">
        <v>2709.9050000000002</v>
      </c>
      <c r="R150">
        <v>3027.8220000000001</v>
      </c>
    </row>
    <row r="151" spans="1:18">
      <c r="A151" s="30" t="s">
        <v>666</v>
      </c>
      <c r="B151">
        <v>4542</v>
      </c>
      <c r="C151">
        <v>977591</v>
      </c>
      <c r="D151">
        <v>248</v>
      </c>
      <c r="E151">
        <v>596210</v>
      </c>
      <c r="F151">
        <v>4294</v>
      </c>
      <c r="G151">
        <v>381381</v>
      </c>
      <c r="H151">
        <v>684</v>
      </c>
      <c r="I151">
        <v>46901</v>
      </c>
      <c r="J151">
        <v>3610</v>
      </c>
      <c r="K151">
        <v>334480</v>
      </c>
      <c r="L151">
        <v>20751.922999999999</v>
      </c>
      <c r="M151">
        <v>15042.462</v>
      </c>
      <c r="N151">
        <v>5373.8689999999997</v>
      </c>
      <c r="O151">
        <v>9668.5930000000008</v>
      </c>
      <c r="P151">
        <v>5709.4610000000002</v>
      </c>
      <c r="Q151">
        <v>2901.91</v>
      </c>
      <c r="R151">
        <v>2807.5509999999999</v>
      </c>
    </row>
    <row r="152" spans="1:18">
      <c r="A152" s="30" t="s">
        <v>667</v>
      </c>
      <c r="B152">
        <v>5081</v>
      </c>
      <c r="C152">
        <v>1152257</v>
      </c>
      <c r="D152">
        <v>272</v>
      </c>
      <c r="E152">
        <v>692508</v>
      </c>
      <c r="F152">
        <v>4809</v>
      </c>
      <c r="G152">
        <v>459749</v>
      </c>
      <c r="H152">
        <v>770</v>
      </c>
      <c r="I152">
        <v>57144</v>
      </c>
      <c r="J152">
        <v>4039</v>
      </c>
      <c r="K152">
        <v>402605</v>
      </c>
      <c r="L152">
        <v>24203.784</v>
      </c>
      <c r="M152">
        <v>17886.052</v>
      </c>
      <c r="N152">
        <v>6566.9520000000002</v>
      </c>
      <c r="O152">
        <v>11319.1</v>
      </c>
      <c r="P152">
        <v>6317.732</v>
      </c>
      <c r="Q152">
        <v>3157.6019999999999</v>
      </c>
      <c r="R152">
        <v>3160.13</v>
      </c>
    </row>
    <row r="153" spans="1:18">
      <c r="A153" s="30" t="s">
        <v>668</v>
      </c>
      <c r="B153">
        <v>5465</v>
      </c>
      <c r="C153">
        <v>1151304</v>
      </c>
      <c r="D153">
        <v>267</v>
      </c>
      <c r="E153">
        <v>634483</v>
      </c>
      <c r="F153">
        <v>5198</v>
      </c>
      <c r="G153">
        <v>516821</v>
      </c>
      <c r="H153">
        <v>807</v>
      </c>
      <c r="I153">
        <v>90566</v>
      </c>
      <c r="J153">
        <v>4391</v>
      </c>
      <c r="K153">
        <v>426255</v>
      </c>
      <c r="L153">
        <v>22888.68</v>
      </c>
      <c r="M153">
        <v>16331.701999999999</v>
      </c>
      <c r="N153">
        <v>6454.9920000000002</v>
      </c>
      <c r="O153">
        <v>9876.7099999999991</v>
      </c>
      <c r="P153">
        <v>6556.9780000000001</v>
      </c>
      <c r="Q153">
        <v>3274.7440000000001</v>
      </c>
      <c r="R153">
        <v>3282.2339999999999</v>
      </c>
    </row>
    <row r="154" spans="1:18">
      <c r="A154" s="30" t="s">
        <v>669</v>
      </c>
      <c r="B154">
        <v>5469</v>
      </c>
      <c r="C154">
        <v>769682</v>
      </c>
      <c r="D154">
        <v>144</v>
      </c>
      <c r="E154">
        <v>350854</v>
      </c>
      <c r="F154">
        <v>5325</v>
      </c>
      <c r="G154">
        <v>418828</v>
      </c>
      <c r="H154">
        <v>769</v>
      </c>
      <c r="I154">
        <v>57859</v>
      </c>
      <c r="J154">
        <v>4556</v>
      </c>
      <c r="K154">
        <v>360969</v>
      </c>
      <c r="L154">
        <v>24641.543000000001</v>
      </c>
      <c r="M154">
        <v>18099.213</v>
      </c>
      <c r="N154">
        <v>7232.9279999999999</v>
      </c>
      <c r="O154">
        <v>10866.285</v>
      </c>
      <c r="P154">
        <v>6542.33</v>
      </c>
      <c r="Q154">
        <v>3345.125</v>
      </c>
      <c r="R154">
        <v>3197.2049999999999</v>
      </c>
    </row>
    <row r="155" spans="1:18">
      <c r="A155" s="30" t="s">
        <v>670</v>
      </c>
      <c r="B155">
        <v>4721</v>
      </c>
      <c r="C155">
        <v>688515</v>
      </c>
      <c r="D155">
        <v>119</v>
      </c>
      <c r="E155">
        <v>325025</v>
      </c>
      <c r="F155">
        <v>4602</v>
      </c>
      <c r="G155">
        <v>363490</v>
      </c>
      <c r="H155">
        <v>740</v>
      </c>
      <c r="I155">
        <v>47999</v>
      </c>
      <c r="J155">
        <v>3862</v>
      </c>
      <c r="K155">
        <v>315491</v>
      </c>
      <c r="L155">
        <v>24044.668000000001</v>
      </c>
      <c r="M155">
        <v>17744.444</v>
      </c>
      <c r="N155">
        <v>6769.7420000000002</v>
      </c>
      <c r="O155">
        <v>10974.701999999999</v>
      </c>
      <c r="P155">
        <v>6300.2240000000002</v>
      </c>
      <c r="Q155">
        <v>3043.1190000000001</v>
      </c>
      <c r="R155">
        <v>3257.105</v>
      </c>
    </row>
    <row r="156" spans="1:18">
      <c r="A156" s="30" t="s">
        <v>671</v>
      </c>
      <c r="B156">
        <v>5545</v>
      </c>
      <c r="C156">
        <v>835356</v>
      </c>
      <c r="D156">
        <v>123</v>
      </c>
      <c r="E156">
        <v>307783</v>
      </c>
      <c r="F156">
        <v>5422</v>
      </c>
      <c r="G156">
        <v>527573</v>
      </c>
      <c r="H156">
        <v>806</v>
      </c>
      <c r="I156">
        <v>92511</v>
      </c>
      <c r="J156">
        <v>4616</v>
      </c>
      <c r="K156">
        <v>435062</v>
      </c>
      <c r="L156">
        <v>24208.221000000001</v>
      </c>
      <c r="M156">
        <v>17627.399000000001</v>
      </c>
      <c r="N156">
        <v>7475.0969999999998</v>
      </c>
      <c r="O156">
        <v>10152.302</v>
      </c>
      <c r="P156">
        <v>6580.8220000000001</v>
      </c>
      <c r="Q156">
        <v>3246.2539999999999</v>
      </c>
      <c r="R156">
        <v>3334.5680000000002</v>
      </c>
    </row>
    <row r="157" spans="1:18">
      <c r="A157" s="30" t="s">
        <v>672</v>
      </c>
      <c r="B157">
        <v>4786</v>
      </c>
      <c r="C157">
        <v>851680</v>
      </c>
      <c r="D157">
        <v>136</v>
      </c>
      <c r="E157">
        <v>373127</v>
      </c>
      <c r="F157">
        <v>4650</v>
      </c>
      <c r="G157">
        <v>478553</v>
      </c>
      <c r="H157">
        <v>789</v>
      </c>
      <c r="I157">
        <v>86064</v>
      </c>
      <c r="J157">
        <v>3861</v>
      </c>
      <c r="K157">
        <v>392489</v>
      </c>
      <c r="L157">
        <v>24744.044000000002</v>
      </c>
      <c r="M157">
        <v>18044.008000000002</v>
      </c>
      <c r="N157">
        <v>7121.3329999999996</v>
      </c>
      <c r="O157">
        <v>10922.674999999999</v>
      </c>
      <c r="P157">
        <v>6700.0360000000001</v>
      </c>
      <c r="Q157">
        <v>3317.2919999999999</v>
      </c>
      <c r="R157">
        <v>3382.7440000000001</v>
      </c>
    </row>
    <row r="158" spans="1:18">
      <c r="A158" s="30" t="s">
        <v>673</v>
      </c>
      <c r="B158">
        <v>4372</v>
      </c>
      <c r="C158">
        <v>620733</v>
      </c>
      <c r="D158">
        <v>118</v>
      </c>
      <c r="E158">
        <v>286378</v>
      </c>
      <c r="F158">
        <v>4254</v>
      </c>
      <c r="G158">
        <v>334355</v>
      </c>
      <c r="H158">
        <v>652</v>
      </c>
      <c r="I158">
        <v>44741</v>
      </c>
      <c r="J158">
        <v>3602</v>
      </c>
      <c r="K158">
        <v>289614</v>
      </c>
      <c r="L158">
        <v>23002.073</v>
      </c>
      <c r="M158">
        <v>16948.266</v>
      </c>
      <c r="N158">
        <v>6710.3209999999999</v>
      </c>
      <c r="O158">
        <v>10237.945</v>
      </c>
      <c r="P158">
        <v>6053.8069999999998</v>
      </c>
      <c r="Q158">
        <v>3049.674</v>
      </c>
      <c r="R158">
        <v>3004.1329999999998</v>
      </c>
    </row>
    <row r="159" spans="1:18">
      <c r="A159" s="30" t="s">
        <v>674</v>
      </c>
      <c r="B159">
        <v>4120</v>
      </c>
      <c r="C159">
        <v>676638</v>
      </c>
      <c r="D159">
        <v>153</v>
      </c>
      <c r="E159">
        <v>369068</v>
      </c>
      <c r="F159">
        <v>3967</v>
      </c>
      <c r="G159">
        <v>307570</v>
      </c>
      <c r="H159">
        <v>613</v>
      </c>
      <c r="I159">
        <v>40569</v>
      </c>
      <c r="J159">
        <v>3354</v>
      </c>
      <c r="K159">
        <v>267001</v>
      </c>
      <c r="L159">
        <v>24684.694</v>
      </c>
      <c r="M159">
        <v>18225.694</v>
      </c>
      <c r="N159">
        <v>7481.6319999999996</v>
      </c>
      <c r="O159">
        <v>10744.062</v>
      </c>
      <c r="P159">
        <v>6459</v>
      </c>
      <c r="Q159">
        <v>3349.5509999999999</v>
      </c>
      <c r="R159">
        <v>3109.4490000000001</v>
      </c>
    </row>
    <row r="160" spans="1:18">
      <c r="A160" s="30" t="s">
        <v>675</v>
      </c>
      <c r="B160">
        <v>4366</v>
      </c>
      <c r="C160">
        <v>866201</v>
      </c>
      <c r="D160">
        <v>184</v>
      </c>
      <c r="E160">
        <v>475792</v>
      </c>
      <c r="F160">
        <v>4182</v>
      </c>
      <c r="G160">
        <v>390409</v>
      </c>
      <c r="H160">
        <v>703</v>
      </c>
      <c r="I160">
        <v>49530</v>
      </c>
      <c r="J160">
        <v>3479</v>
      </c>
      <c r="K160">
        <v>340879</v>
      </c>
      <c r="L160">
        <v>23123.931</v>
      </c>
      <c r="M160">
        <v>17062.739000000001</v>
      </c>
      <c r="N160">
        <v>6990.366</v>
      </c>
      <c r="O160">
        <v>10072.373</v>
      </c>
      <c r="P160">
        <v>6061.192</v>
      </c>
      <c r="Q160">
        <v>3087.9549999999999</v>
      </c>
      <c r="R160">
        <v>2973.2370000000001</v>
      </c>
    </row>
    <row r="161" spans="1:18">
      <c r="A161" s="30" t="s">
        <v>676</v>
      </c>
      <c r="B161">
        <v>4937</v>
      </c>
      <c r="C161">
        <v>1105476</v>
      </c>
      <c r="D161">
        <v>228</v>
      </c>
      <c r="E161">
        <v>590498</v>
      </c>
      <c r="F161">
        <v>4709</v>
      </c>
      <c r="G161">
        <v>514978</v>
      </c>
      <c r="H161">
        <v>738</v>
      </c>
      <c r="I161">
        <v>81150</v>
      </c>
      <c r="J161">
        <v>3971</v>
      </c>
      <c r="K161">
        <v>433828</v>
      </c>
      <c r="L161">
        <v>23196.466</v>
      </c>
      <c r="M161">
        <v>17496.648000000001</v>
      </c>
      <c r="N161">
        <v>7095.1589999999997</v>
      </c>
      <c r="O161">
        <v>10401.489</v>
      </c>
      <c r="P161">
        <v>5699.8180000000002</v>
      </c>
      <c r="Q161">
        <v>2727.2550000000001</v>
      </c>
      <c r="R161">
        <v>2972.5630000000001</v>
      </c>
    </row>
    <row r="162" spans="1:18">
      <c r="A162" s="30" t="s">
        <v>677</v>
      </c>
      <c r="B162">
        <v>5046</v>
      </c>
      <c r="C162">
        <v>970566</v>
      </c>
      <c r="D162">
        <v>214</v>
      </c>
      <c r="E162">
        <v>519668</v>
      </c>
      <c r="F162">
        <v>4832</v>
      </c>
      <c r="G162">
        <v>450898</v>
      </c>
      <c r="H162">
        <v>699</v>
      </c>
      <c r="I162">
        <v>62012</v>
      </c>
      <c r="J162">
        <v>4133</v>
      </c>
      <c r="K162">
        <v>388886</v>
      </c>
      <c r="L162">
        <v>22628.239000000001</v>
      </c>
      <c r="M162">
        <v>16734</v>
      </c>
      <c r="N162">
        <v>6904</v>
      </c>
      <c r="O162">
        <v>9830</v>
      </c>
      <c r="P162">
        <v>5894.2389999999996</v>
      </c>
      <c r="Q162">
        <v>2916.7379999999998</v>
      </c>
      <c r="R162">
        <v>2977.5010000000002</v>
      </c>
    </row>
    <row r="163" spans="1:18">
      <c r="A163" s="30" t="s">
        <v>678</v>
      </c>
      <c r="B163">
        <v>4664</v>
      </c>
      <c r="C163">
        <v>936987</v>
      </c>
      <c r="D163">
        <v>205</v>
      </c>
      <c r="E163">
        <v>503559</v>
      </c>
      <c r="F163">
        <v>4459</v>
      </c>
      <c r="G163">
        <v>433428</v>
      </c>
      <c r="H163">
        <v>678</v>
      </c>
      <c r="I163">
        <v>51733</v>
      </c>
      <c r="J163">
        <v>3781</v>
      </c>
      <c r="K163">
        <v>381695</v>
      </c>
      <c r="L163">
        <v>20941.605</v>
      </c>
      <c r="M163">
        <v>15658</v>
      </c>
      <c r="N163">
        <v>6368</v>
      </c>
      <c r="O163">
        <v>9290</v>
      </c>
      <c r="P163">
        <v>5283.6049999999996</v>
      </c>
      <c r="Q163">
        <v>2650.7440000000001</v>
      </c>
      <c r="R163">
        <v>2632.8609999999999</v>
      </c>
    </row>
    <row r="164" spans="1:18">
      <c r="A164" s="30" t="s">
        <v>679</v>
      </c>
      <c r="B164">
        <v>4881</v>
      </c>
      <c r="C164">
        <v>1042778</v>
      </c>
      <c r="D164">
        <v>225</v>
      </c>
      <c r="E164">
        <v>580384</v>
      </c>
      <c r="F164">
        <v>4656</v>
      </c>
      <c r="G164">
        <v>462394</v>
      </c>
      <c r="H164">
        <v>713</v>
      </c>
      <c r="I164">
        <v>57536</v>
      </c>
      <c r="J164">
        <v>3943</v>
      </c>
      <c r="K164">
        <v>404858</v>
      </c>
      <c r="L164">
        <v>23636.248</v>
      </c>
      <c r="M164">
        <v>17912</v>
      </c>
      <c r="N164">
        <v>7344</v>
      </c>
      <c r="O164">
        <v>10568</v>
      </c>
      <c r="P164">
        <v>5724.2479999999996</v>
      </c>
      <c r="Q164">
        <v>2832.5990000000002</v>
      </c>
      <c r="R164">
        <v>2891.6489999999999</v>
      </c>
    </row>
    <row r="165" spans="1:18">
      <c r="A165" s="30" t="s">
        <v>680</v>
      </c>
      <c r="B165">
        <v>5442</v>
      </c>
      <c r="C165">
        <v>974217</v>
      </c>
      <c r="D165">
        <v>166</v>
      </c>
      <c r="E165">
        <v>447518</v>
      </c>
      <c r="F165">
        <v>5276</v>
      </c>
      <c r="G165">
        <v>526699</v>
      </c>
      <c r="H165">
        <v>744</v>
      </c>
      <c r="I165">
        <v>88991</v>
      </c>
      <c r="J165">
        <v>4532</v>
      </c>
      <c r="K165">
        <v>437708</v>
      </c>
      <c r="L165">
        <v>23378.724999999999</v>
      </c>
      <c r="M165">
        <v>16915</v>
      </c>
      <c r="N165">
        <v>7025</v>
      </c>
      <c r="O165">
        <v>9890</v>
      </c>
      <c r="P165">
        <v>6463.7250000000004</v>
      </c>
      <c r="Q165">
        <v>3133.0360000000001</v>
      </c>
      <c r="R165">
        <v>3330.6889999999999</v>
      </c>
    </row>
    <row r="166" spans="1:18">
      <c r="A166" s="30" t="s">
        <v>681</v>
      </c>
      <c r="B166">
        <v>5094</v>
      </c>
      <c r="C166">
        <v>748030</v>
      </c>
      <c r="D166">
        <v>118</v>
      </c>
      <c r="E166">
        <v>330170</v>
      </c>
      <c r="F166">
        <v>4976</v>
      </c>
      <c r="G166">
        <v>417860</v>
      </c>
      <c r="H166">
        <v>683</v>
      </c>
      <c r="I166">
        <v>51798</v>
      </c>
      <c r="J166">
        <v>4293</v>
      </c>
      <c r="K166">
        <v>366062</v>
      </c>
      <c r="L166">
        <v>23931.741999999998</v>
      </c>
      <c r="M166">
        <v>17782</v>
      </c>
      <c r="N166">
        <v>7467</v>
      </c>
      <c r="O166">
        <v>10315</v>
      </c>
      <c r="P166">
        <v>6149.7420000000002</v>
      </c>
      <c r="Q166">
        <v>3001.21</v>
      </c>
      <c r="R166">
        <v>3148.5320000000002</v>
      </c>
    </row>
    <row r="167" spans="1:18">
      <c r="A167" s="30" t="s">
        <v>682</v>
      </c>
      <c r="B167">
        <v>4843</v>
      </c>
      <c r="C167">
        <v>667896</v>
      </c>
      <c r="D167">
        <v>82</v>
      </c>
      <c r="E167">
        <v>273358</v>
      </c>
      <c r="F167">
        <v>4761</v>
      </c>
      <c r="G167">
        <v>394538</v>
      </c>
      <c r="H167">
        <v>690</v>
      </c>
      <c r="I167">
        <v>48999</v>
      </c>
      <c r="J167">
        <v>4071</v>
      </c>
      <c r="K167">
        <v>345539</v>
      </c>
      <c r="L167">
        <v>23049.573</v>
      </c>
      <c r="M167">
        <v>17089</v>
      </c>
      <c r="N167">
        <v>7038</v>
      </c>
      <c r="O167">
        <v>10051</v>
      </c>
      <c r="P167">
        <v>5960.5730000000003</v>
      </c>
      <c r="Q167">
        <v>3006.6439999999998</v>
      </c>
      <c r="R167">
        <v>2953.9290000000001</v>
      </c>
    </row>
    <row r="168" spans="1:18">
      <c r="A168" s="30" t="s">
        <v>683</v>
      </c>
      <c r="B168">
        <v>5330</v>
      </c>
      <c r="C168">
        <v>873954</v>
      </c>
      <c r="D168">
        <v>81</v>
      </c>
      <c r="E168">
        <v>273361</v>
      </c>
      <c r="F168">
        <v>5249</v>
      </c>
      <c r="G168">
        <v>600593</v>
      </c>
      <c r="H168">
        <v>745</v>
      </c>
      <c r="I168">
        <v>97437</v>
      </c>
      <c r="J168">
        <v>4504</v>
      </c>
      <c r="K168">
        <v>503156</v>
      </c>
      <c r="L168">
        <v>24072.144</v>
      </c>
      <c r="M168">
        <v>17590</v>
      </c>
      <c r="N168">
        <v>7220</v>
      </c>
      <c r="O168">
        <v>10370</v>
      </c>
      <c r="P168">
        <v>6482.1440000000002</v>
      </c>
      <c r="Q168">
        <v>3156.2719999999999</v>
      </c>
      <c r="R168">
        <v>3325.8719999999998</v>
      </c>
    </row>
    <row r="169" spans="1:18">
      <c r="A169" s="30" t="s">
        <v>684</v>
      </c>
      <c r="B169">
        <v>5280</v>
      </c>
      <c r="C169">
        <v>784318</v>
      </c>
      <c r="D169">
        <v>82</v>
      </c>
      <c r="E169">
        <v>280458</v>
      </c>
      <c r="F169">
        <v>5198</v>
      </c>
      <c r="G169">
        <v>503860</v>
      </c>
      <c r="H169">
        <v>785</v>
      </c>
      <c r="I169">
        <v>92445</v>
      </c>
      <c r="J169">
        <v>4413</v>
      </c>
      <c r="K169">
        <v>411415</v>
      </c>
      <c r="L169">
        <v>25015.93</v>
      </c>
      <c r="M169">
        <v>18602</v>
      </c>
      <c r="N169">
        <v>7535</v>
      </c>
      <c r="O169">
        <v>11067</v>
      </c>
      <c r="P169">
        <v>6413.93</v>
      </c>
      <c r="Q169">
        <v>3303.4859999999999</v>
      </c>
      <c r="R169">
        <v>3110.444</v>
      </c>
    </row>
    <row r="170" spans="1:18">
      <c r="A170" s="30" t="s">
        <v>685</v>
      </c>
      <c r="B170">
        <v>4981</v>
      </c>
      <c r="C170">
        <v>632761</v>
      </c>
      <c r="D170">
        <v>91</v>
      </c>
      <c r="E170">
        <v>256087</v>
      </c>
      <c r="F170">
        <v>4890</v>
      </c>
      <c r="G170">
        <v>376674</v>
      </c>
      <c r="H170">
        <v>684</v>
      </c>
      <c r="I170">
        <v>46924</v>
      </c>
      <c r="J170">
        <v>4206</v>
      </c>
      <c r="K170">
        <v>329750</v>
      </c>
      <c r="L170">
        <v>23848.245999999999</v>
      </c>
      <c r="M170">
        <v>18149</v>
      </c>
      <c r="N170">
        <v>7398</v>
      </c>
      <c r="O170">
        <v>10751</v>
      </c>
      <c r="P170">
        <v>5699.2460000000001</v>
      </c>
      <c r="Q170">
        <v>2815.2460000000001</v>
      </c>
      <c r="R170">
        <v>2884</v>
      </c>
    </row>
    <row r="171" spans="1:18">
      <c r="A171" s="30" t="s">
        <v>686</v>
      </c>
      <c r="B171">
        <v>5151</v>
      </c>
      <c r="C171">
        <v>742388</v>
      </c>
      <c r="D171">
        <v>145</v>
      </c>
      <c r="E171">
        <v>376881</v>
      </c>
      <c r="F171">
        <v>5006</v>
      </c>
      <c r="G171">
        <v>365507</v>
      </c>
      <c r="H171">
        <v>718</v>
      </c>
      <c r="I171">
        <v>42747</v>
      </c>
      <c r="J171">
        <v>4288</v>
      </c>
      <c r="K171">
        <v>322760</v>
      </c>
      <c r="L171">
        <v>24821.316999999999</v>
      </c>
      <c r="M171">
        <v>19341</v>
      </c>
      <c r="N171">
        <v>8264</v>
      </c>
      <c r="O171">
        <v>11077</v>
      </c>
      <c r="P171">
        <v>5480.317</v>
      </c>
      <c r="Q171">
        <v>2775.317</v>
      </c>
      <c r="R171">
        <v>2705</v>
      </c>
    </row>
    <row r="172" spans="1:18">
      <c r="A172" s="30" t="s">
        <v>687</v>
      </c>
      <c r="B172">
        <v>5098</v>
      </c>
      <c r="C172">
        <v>863412</v>
      </c>
      <c r="D172">
        <v>170</v>
      </c>
      <c r="E172">
        <v>449134</v>
      </c>
      <c r="F172">
        <v>4928</v>
      </c>
      <c r="G172">
        <v>414278</v>
      </c>
      <c r="H172">
        <v>733</v>
      </c>
      <c r="I172">
        <v>48921</v>
      </c>
      <c r="J172">
        <v>4195</v>
      </c>
      <c r="K172">
        <v>365357</v>
      </c>
      <c r="L172">
        <v>24755.288</v>
      </c>
      <c r="M172">
        <v>18815</v>
      </c>
      <c r="N172">
        <v>7749</v>
      </c>
      <c r="O172">
        <v>11066</v>
      </c>
      <c r="P172">
        <v>5940.2879999999996</v>
      </c>
      <c r="Q172">
        <v>2900.288</v>
      </c>
      <c r="R172">
        <v>3040</v>
      </c>
    </row>
    <row r="173" spans="1:18">
      <c r="A173" s="30" t="s">
        <v>688</v>
      </c>
      <c r="B173">
        <v>5531</v>
      </c>
      <c r="C173">
        <v>1030408</v>
      </c>
      <c r="D173">
        <v>193</v>
      </c>
      <c r="E173">
        <v>484345</v>
      </c>
      <c r="F173">
        <v>5338</v>
      </c>
      <c r="G173">
        <v>546063</v>
      </c>
      <c r="H173">
        <v>803</v>
      </c>
      <c r="I173">
        <v>75114</v>
      </c>
      <c r="J173">
        <v>4535</v>
      </c>
      <c r="K173">
        <v>470949</v>
      </c>
      <c r="L173">
        <v>23382.084999999999</v>
      </c>
      <c r="M173">
        <v>17985</v>
      </c>
      <c r="N173">
        <v>7416</v>
      </c>
      <c r="O173">
        <v>10569</v>
      </c>
      <c r="P173">
        <v>5397.085</v>
      </c>
      <c r="Q173">
        <v>2667.6350000000002</v>
      </c>
      <c r="R173">
        <v>2729.45</v>
      </c>
    </row>
    <row r="174" spans="1:18">
      <c r="A174" s="30" t="s">
        <v>689</v>
      </c>
      <c r="B174">
        <v>4911</v>
      </c>
      <c r="C174">
        <v>1015521</v>
      </c>
      <c r="D174">
        <v>211</v>
      </c>
      <c r="E174">
        <v>519521</v>
      </c>
      <c r="F174">
        <v>4700</v>
      </c>
      <c r="G174">
        <v>496000</v>
      </c>
      <c r="H174">
        <v>770</v>
      </c>
      <c r="I174">
        <v>60576</v>
      </c>
      <c r="J174">
        <v>3930</v>
      </c>
      <c r="K174">
        <v>435424</v>
      </c>
      <c r="L174">
        <v>22033.454000000002</v>
      </c>
      <c r="M174">
        <v>16206.007</v>
      </c>
      <c r="N174">
        <v>6163.0360000000001</v>
      </c>
      <c r="O174">
        <v>10042.971</v>
      </c>
      <c r="P174">
        <v>5827.4470000000001</v>
      </c>
      <c r="Q174">
        <v>2875.3380000000002</v>
      </c>
      <c r="R174">
        <v>2952.1089999999999</v>
      </c>
    </row>
    <row r="175" spans="1:18">
      <c r="A175" s="30" t="s">
        <v>690</v>
      </c>
      <c r="B175">
        <v>4352</v>
      </c>
      <c r="C175">
        <v>854474</v>
      </c>
      <c r="D175">
        <v>162</v>
      </c>
      <c r="E175">
        <v>411519</v>
      </c>
      <c r="F175">
        <v>4190</v>
      </c>
      <c r="G175">
        <v>442955</v>
      </c>
      <c r="H175">
        <v>697</v>
      </c>
      <c r="I175">
        <v>47776</v>
      </c>
      <c r="J175">
        <v>3493</v>
      </c>
      <c r="K175">
        <v>395179</v>
      </c>
      <c r="L175">
        <v>22159.294000000002</v>
      </c>
      <c r="M175">
        <v>16564.076000000001</v>
      </c>
      <c r="N175">
        <v>6611.0680000000002</v>
      </c>
      <c r="O175">
        <v>9953.0079999999998</v>
      </c>
      <c r="P175">
        <v>5595.2179999999998</v>
      </c>
      <c r="Q175">
        <v>2661.0050000000001</v>
      </c>
      <c r="R175">
        <v>2934.2130000000002</v>
      </c>
    </row>
    <row r="176" spans="1:18">
      <c r="A176" s="30" t="s">
        <v>691</v>
      </c>
      <c r="B176">
        <v>5126</v>
      </c>
      <c r="C176">
        <v>1009392</v>
      </c>
      <c r="D176">
        <v>191</v>
      </c>
      <c r="E176">
        <v>483517</v>
      </c>
      <c r="F176">
        <v>4935</v>
      </c>
      <c r="G176">
        <v>525875</v>
      </c>
      <c r="H176">
        <v>866</v>
      </c>
      <c r="I176">
        <v>62991</v>
      </c>
      <c r="J176">
        <v>4069</v>
      </c>
      <c r="K176">
        <v>462884</v>
      </c>
      <c r="L176">
        <v>23751.64</v>
      </c>
      <c r="M176">
        <v>17888.423999999999</v>
      </c>
      <c r="N176">
        <v>6721.53</v>
      </c>
      <c r="O176">
        <v>11166.894</v>
      </c>
      <c r="P176">
        <v>5863.2160000000003</v>
      </c>
      <c r="Q176">
        <v>2933.2510000000002</v>
      </c>
      <c r="R176">
        <v>2929.9650000000001</v>
      </c>
    </row>
    <row r="177" spans="1:18">
      <c r="A177" s="30" t="s">
        <v>692</v>
      </c>
      <c r="B177">
        <v>4790</v>
      </c>
      <c r="C177">
        <v>879519</v>
      </c>
      <c r="D177">
        <v>150</v>
      </c>
      <c r="E177">
        <v>390512</v>
      </c>
      <c r="F177">
        <v>4640</v>
      </c>
      <c r="G177">
        <v>489007</v>
      </c>
      <c r="H177">
        <v>806</v>
      </c>
      <c r="I177">
        <v>59353</v>
      </c>
      <c r="J177">
        <v>3834</v>
      </c>
      <c r="K177">
        <v>429654</v>
      </c>
      <c r="L177">
        <v>23737.901000000002</v>
      </c>
      <c r="M177">
        <v>17776.241999999998</v>
      </c>
      <c r="N177">
        <v>7078.6279999999997</v>
      </c>
      <c r="O177">
        <v>10697.614</v>
      </c>
      <c r="P177">
        <v>5961.6589999999997</v>
      </c>
      <c r="Q177">
        <v>2894.0410000000002</v>
      </c>
      <c r="R177">
        <v>3067.6179999999999</v>
      </c>
    </row>
    <row r="178" spans="1:18">
      <c r="A178" s="30" t="s">
        <v>693</v>
      </c>
      <c r="B178">
        <v>4740</v>
      </c>
      <c r="C178">
        <v>721289</v>
      </c>
      <c r="D178">
        <v>96</v>
      </c>
      <c r="E178">
        <v>266657</v>
      </c>
      <c r="F178">
        <v>4644</v>
      </c>
      <c r="G178">
        <v>454632</v>
      </c>
      <c r="H178">
        <v>817</v>
      </c>
      <c r="I178">
        <v>51661</v>
      </c>
      <c r="J178">
        <v>3827</v>
      </c>
      <c r="K178">
        <v>402971</v>
      </c>
      <c r="L178">
        <v>25182.937999999998</v>
      </c>
      <c r="M178">
        <v>18693.348999999998</v>
      </c>
      <c r="N178">
        <v>7413.5690000000004</v>
      </c>
      <c r="O178">
        <v>11279.78</v>
      </c>
      <c r="P178">
        <v>6489.5889999999999</v>
      </c>
      <c r="Q178">
        <v>3092.9090000000001</v>
      </c>
      <c r="R178">
        <v>3396.68</v>
      </c>
    </row>
    <row r="179" spans="1:18">
      <c r="A179" s="30" t="s">
        <v>694</v>
      </c>
      <c r="B179">
        <v>4409</v>
      </c>
      <c r="C179">
        <v>616372</v>
      </c>
      <c r="D179">
        <v>64</v>
      </c>
      <c r="E179">
        <v>206668</v>
      </c>
      <c r="F179">
        <v>4345</v>
      </c>
      <c r="G179">
        <v>409704</v>
      </c>
      <c r="H179">
        <v>687</v>
      </c>
      <c r="I179">
        <v>42581</v>
      </c>
      <c r="J179">
        <v>3658</v>
      </c>
      <c r="K179">
        <v>367123</v>
      </c>
      <c r="L179">
        <v>23335.187999999998</v>
      </c>
      <c r="M179">
        <v>17374.731</v>
      </c>
      <c r="N179">
        <v>6705.3490000000002</v>
      </c>
      <c r="O179">
        <v>10669.382</v>
      </c>
      <c r="P179">
        <v>5960.4570000000003</v>
      </c>
      <c r="Q179">
        <v>2830.7280000000001</v>
      </c>
      <c r="R179">
        <v>3129.7289999999998</v>
      </c>
    </row>
    <row r="180" spans="1:18">
      <c r="A180" s="30" t="s">
        <v>695</v>
      </c>
      <c r="B180">
        <v>5078</v>
      </c>
      <c r="C180">
        <v>865805</v>
      </c>
      <c r="D180">
        <v>70</v>
      </c>
      <c r="E180">
        <v>239793</v>
      </c>
      <c r="F180">
        <v>5008</v>
      </c>
      <c r="G180">
        <v>626012</v>
      </c>
      <c r="H180">
        <v>837</v>
      </c>
      <c r="I180">
        <v>97943</v>
      </c>
      <c r="J180">
        <v>4171</v>
      </c>
      <c r="K180">
        <v>528069</v>
      </c>
      <c r="L180">
        <v>26406.077000000001</v>
      </c>
      <c r="M180">
        <v>19813.914000000001</v>
      </c>
      <c r="N180">
        <v>6935.7049999999999</v>
      </c>
      <c r="O180">
        <v>12878.209000000001</v>
      </c>
      <c r="P180">
        <v>6592.1629999999996</v>
      </c>
      <c r="Q180">
        <v>3188.3560000000002</v>
      </c>
      <c r="R180">
        <v>3403.8069999999998</v>
      </c>
    </row>
    <row r="181" spans="1:18">
      <c r="A181" s="30" t="s">
        <v>696</v>
      </c>
      <c r="B181">
        <v>4784</v>
      </c>
      <c r="C181">
        <v>762835</v>
      </c>
      <c r="D181">
        <v>74</v>
      </c>
      <c r="E181">
        <v>246626</v>
      </c>
      <c r="F181">
        <v>4710</v>
      </c>
      <c r="G181">
        <v>516209</v>
      </c>
      <c r="H181">
        <v>808</v>
      </c>
      <c r="I181">
        <v>74936</v>
      </c>
      <c r="J181">
        <v>3902</v>
      </c>
      <c r="K181">
        <v>441273</v>
      </c>
      <c r="L181">
        <v>25073.545999999998</v>
      </c>
      <c r="M181">
        <v>18302.667000000001</v>
      </c>
      <c r="N181">
        <v>7302</v>
      </c>
      <c r="O181">
        <v>11000.666999999999</v>
      </c>
      <c r="P181">
        <v>6770.8789999999999</v>
      </c>
      <c r="Q181">
        <v>3342.7779999999998</v>
      </c>
      <c r="R181">
        <v>3428.1010000000001</v>
      </c>
    </row>
    <row r="182" spans="1:18">
      <c r="A182" s="30" t="s">
        <v>697</v>
      </c>
      <c r="B182">
        <v>4385</v>
      </c>
      <c r="C182">
        <v>602523</v>
      </c>
      <c r="D182">
        <v>88</v>
      </c>
      <c r="E182">
        <v>241158</v>
      </c>
      <c r="F182">
        <v>4297</v>
      </c>
      <c r="G182">
        <v>361365</v>
      </c>
      <c r="H182">
        <v>654</v>
      </c>
      <c r="I182">
        <v>39992</v>
      </c>
      <c r="J182">
        <v>3643</v>
      </c>
      <c r="K182">
        <v>321373</v>
      </c>
      <c r="L182">
        <v>23597.405999999999</v>
      </c>
      <c r="M182">
        <v>17660.223000000002</v>
      </c>
      <c r="N182">
        <v>7228</v>
      </c>
      <c r="O182">
        <v>10432.223</v>
      </c>
      <c r="P182">
        <v>5937.183</v>
      </c>
      <c r="Q182">
        <v>2923.7510000000002</v>
      </c>
      <c r="R182">
        <v>3013.4319999999998</v>
      </c>
    </row>
    <row r="183" spans="1:18">
      <c r="A183" s="30" t="s">
        <v>698</v>
      </c>
      <c r="B183">
        <v>4632</v>
      </c>
      <c r="C183">
        <v>716498</v>
      </c>
      <c r="D183">
        <v>130</v>
      </c>
      <c r="E183">
        <v>353847</v>
      </c>
      <c r="F183">
        <v>4502</v>
      </c>
      <c r="G183">
        <v>362651</v>
      </c>
      <c r="H183">
        <v>733</v>
      </c>
      <c r="I183">
        <v>39671</v>
      </c>
      <c r="J183">
        <v>3769</v>
      </c>
      <c r="K183">
        <v>322980</v>
      </c>
      <c r="L183">
        <v>25902.528999999999</v>
      </c>
      <c r="M183">
        <v>18850.796999999999</v>
      </c>
      <c r="N183">
        <v>7327.6710000000003</v>
      </c>
      <c r="O183">
        <v>11523.126</v>
      </c>
      <c r="P183">
        <v>7051.732</v>
      </c>
      <c r="Q183">
        <v>3408.3539999999998</v>
      </c>
      <c r="R183">
        <v>3643.3780000000002</v>
      </c>
    </row>
    <row r="184" spans="1:18">
      <c r="A184" s="30" t="s">
        <v>699</v>
      </c>
      <c r="B184">
        <v>4528</v>
      </c>
      <c r="C184">
        <v>855964</v>
      </c>
      <c r="D184">
        <v>176</v>
      </c>
      <c r="E184">
        <v>460726</v>
      </c>
      <c r="F184">
        <v>4352</v>
      </c>
      <c r="G184">
        <v>395238</v>
      </c>
      <c r="H184">
        <v>705</v>
      </c>
      <c r="I184">
        <v>42624</v>
      </c>
      <c r="J184">
        <v>3647</v>
      </c>
      <c r="K184">
        <v>352614</v>
      </c>
      <c r="L184">
        <v>22812.195</v>
      </c>
      <c r="M184">
        <v>17060.492999999999</v>
      </c>
      <c r="N184">
        <v>6556.2870000000003</v>
      </c>
      <c r="O184">
        <v>10504.206</v>
      </c>
      <c r="P184">
        <v>5751.7020000000002</v>
      </c>
      <c r="Q184">
        <v>2982.848</v>
      </c>
      <c r="R184">
        <v>2768.8539999999998</v>
      </c>
    </row>
    <row r="185" spans="1:18">
      <c r="A185" s="30" t="s">
        <v>700</v>
      </c>
      <c r="B185">
        <v>4945</v>
      </c>
      <c r="C185">
        <v>1068380</v>
      </c>
      <c r="D185">
        <v>210</v>
      </c>
      <c r="E185">
        <v>528314</v>
      </c>
      <c r="F185">
        <v>4735</v>
      </c>
      <c r="G185">
        <v>540066</v>
      </c>
      <c r="H185">
        <v>721</v>
      </c>
      <c r="I185">
        <v>68247</v>
      </c>
      <c r="J185">
        <v>4014</v>
      </c>
      <c r="K185">
        <v>471819</v>
      </c>
      <c r="L185">
        <v>24704.010999999999</v>
      </c>
      <c r="M185">
        <v>19682.317999999999</v>
      </c>
      <c r="N185">
        <v>7347.3519999999999</v>
      </c>
      <c r="O185">
        <v>12334.966</v>
      </c>
      <c r="P185">
        <v>5021.6930000000002</v>
      </c>
      <c r="Q185">
        <v>2356.5100000000002</v>
      </c>
      <c r="R185">
        <v>2665.183</v>
      </c>
    </row>
    <row r="186" spans="1:18">
      <c r="A186" s="30" t="s">
        <v>701</v>
      </c>
      <c r="B186">
        <v>4935</v>
      </c>
      <c r="C186">
        <v>1033828</v>
      </c>
      <c r="D186">
        <v>228</v>
      </c>
      <c r="E186">
        <v>546737</v>
      </c>
      <c r="F186">
        <v>4707</v>
      </c>
      <c r="G186">
        <v>487091</v>
      </c>
      <c r="H186">
        <v>724</v>
      </c>
      <c r="I186">
        <v>61142</v>
      </c>
      <c r="J186">
        <v>3983</v>
      </c>
      <c r="K186">
        <v>425949</v>
      </c>
      <c r="L186">
        <v>23898.089</v>
      </c>
      <c r="M186">
        <v>17915.857</v>
      </c>
      <c r="N186">
        <v>6936.6750000000002</v>
      </c>
      <c r="O186">
        <v>10979.182000000001</v>
      </c>
      <c r="P186">
        <v>5982.232</v>
      </c>
      <c r="Q186">
        <v>2867.3440000000001</v>
      </c>
      <c r="R186">
        <v>3114.8879999999999</v>
      </c>
    </row>
    <row r="187" spans="1:18">
      <c r="A187" s="30" t="s">
        <v>702</v>
      </c>
      <c r="B187">
        <v>5160</v>
      </c>
      <c r="C187">
        <v>995185</v>
      </c>
      <c r="D187">
        <v>214</v>
      </c>
      <c r="E187">
        <v>515862</v>
      </c>
      <c r="F187">
        <v>4946</v>
      </c>
      <c r="G187">
        <v>479323</v>
      </c>
      <c r="H187">
        <v>643</v>
      </c>
      <c r="I187">
        <v>38794</v>
      </c>
      <c r="J187">
        <v>4303</v>
      </c>
      <c r="K187">
        <v>440529</v>
      </c>
      <c r="L187">
        <v>21942.741999999998</v>
      </c>
      <c r="M187">
        <v>16260.464</v>
      </c>
      <c r="N187">
        <v>6546.0389999999998</v>
      </c>
      <c r="O187">
        <v>9714.4249999999993</v>
      </c>
      <c r="P187">
        <v>5682.2780000000002</v>
      </c>
      <c r="Q187">
        <v>2732.741</v>
      </c>
      <c r="R187">
        <v>2949.5369999999998</v>
      </c>
    </row>
    <row r="188" spans="1:18">
      <c r="A188" s="30" t="s">
        <v>703</v>
      </c>
      <c r="B188">
        <v>5658</v>
      </c>
      <c r="C188">
        <v>1173142</v>
      </c>
      <c r="D188">
        <v>237</v>
      </c>
      <c r="E188">
        <v>629790</v>
      </c>
      <c r="F188">
        <v>5421</v>
      </c>
      <c r="G188">
        <v>543352</v>
      </c>
      <c r="H188">
        <v>698</v>
      </c>
      <c r="I188">
        <v>48894</v>
      </c>
      <c r="J188">
        <v>4723</v>
      </c>
      <c r="K188">
        <v>494458</v>
      </c>
      <c r="L188">
        <v>24229.422999999999</v>
      </c>
      <c r="M188">
        <v>18458.587</v>
      </c>
      <c r="N188">
        <v>7614.4489999999996</v>
      </c>
      <c r="O188">
        <v>10844.138000000001</v>
      </c>
      <c r="P188">
        <v>5770.8360000000002</v>
      </c>
      <c r="Q188">
        <v>2738.9609999999998</v>
      </c>
      <c r="R188">
        <v>3031.875</v>
      </c>
    </row>
    <row r="189" spans="1:18">
      <c r="A189" s="30" t="s">
        <v>704</v>
      </c>
      <c r="B189">
        <v>5890</v>
      </c>
      <c r="C189">
        <v>1202218</v>
      </c>
      <c r="D189">
        <v>223</v>
      </c>
      <c r="E189">
        <v>583975</v>
      </c>
      <c r="F189">
        <v>5667</v>
      </c>
      <c r="G189">
        <v>618243</v>
      </c>
      <c r="H189">
        <v>813</v>
      </c>
      <c r="I189">
        <v>89618</v>
      </c>
      <c r="J189">
        <v>4854</v>
      </c>
      <c r="K189">
        <v>528625</v>
      </c>
      <c r="L189">
        <v>23858.994999999999</v>
      </c>
      <c r="M189">
        <v>17605.867999999999</v>
      </c>
      <c r="N189">
        <v>7304.6639999999998</v>
      </c>
      <c r="O189">
        <v>10301.204</v>
      </c>
      <c r="P189">
        <v>6253.1270000000004</v>
      </c>
      <c r="Q189">
        <v>3059.6439999999998</v>
      </c>
      <c r="R189">
        <v>3193.4830000000002</v>
      </c>
    </row>
    <row r="190" spans="1:18">
      <c r="A190" s="30" t="s">
        <v>705</v>
      </c>
      <c r="B190">
        <v>5575</v>
      </c>
      <c r="C190">
        <v>859001</v>
      </c>
      <c r="D190">
        <v>136</v>
      </c>
      <c r="E190">
        <v>347062</v>
      </c>
      <c r="F190">
        <v>5439</v>
      </c>
      <c r="G190">
        <v>511939</v>
      </c>
      <c r="H190">
        <v>822</v>
      </c>
      <c r="I190">
        <v>54251</v>
      </c>
      <c r="J190">
        <v>4617</v>
      </c>
      <c r="K190">
        <v>457688</v>
      </c>
      <c r="L190">
        <v>24864.186000000002</v>
      </c>
      <c r="M190">
        <v>17955.618999999999</v>
      </c>
      <c r="N190">
        <v>7592.7190000000001</v>
      </c>
      <c r="O190">
        <v>10362.9</v>
      </c>
      <c r="P190">
        <v>6908.567</v>
      </c>
      <c r="Q190">
        <v>3444.422</v>
      </c>
      <c r="R190">
        <v>3464.145</v>
      </c>
    </row>
    <row r="191" spans="1:18">
      <c r="A191" s="30" t="s">
        <v>706</v>
      </c>
      <c r="B191">
        <v>6157</v>
      </c>
      <c r="C191">
        <v>795324</v>
      </c>
      <c r="D191">
        <v>92</v>
      </c>
      <c r="E191">
        <v>289499</v>
      </c>
      <c r="F191">
        <v>6065</v>
      </c>
      <c r="G191">
        <v>505825</v>
      </c>
      <c r="H191">
        <v>678</v>
      </c>
      <c r="I191">
        <v>46778</v>
      </c>
      <c r="J191">
        <v>5387</v>
      </c>
      <c r="K191">
        <v>459047</v>
      </c>
      <c r="L191">
        <v>23156.106</v>
      </c>
      <c r="M191">
        <v>16755.474999999999</v>
      </c>
      <c r="N191">
        <v>7221.6490000000003</v>
      </c>
      <c r="O191">
        <v>9533.8259999999991</v>
      </c>
      <c r="P191">
        <v>6400.6310000000003</v>
      </c>
      <c r="Q191">
        <v>3523.16</v>
      </c>
      <c r="R191">
        <v>2877.471</v>
      </c>
    </row>
    <row r="192" spans="1:18">
      <c r="A192" s="30" t="s">
        <v>707</v>
      </c>
      <c r="B192">
        <v>5912</v>
      </c>
      <c r="C192">
        <v>976123</v>
      </c>
      <c r="D192">
        <v>100</v>
      </c>
      <c r="E192">
        <v>332620</v>
      </c>
      <c r="F192">
        <v>5812</v>
      </c>
      <c r="G192">
        <v>643503</v>
      </c>
      <c r="H192">
        <v>764</v>
      </c>
      <c r="I192">
        <v>85769</v>
      </c>
      <c r="J192">
        <v>5048</v>
      </c>
      <c r="K192">
        <v>557734</v>
      </c>
      <c r="L192">
        <v>24998.933000000001</v>
      </c>
      <c r="M192">
        <v>17680.651999999998</v>
      </c>
      <c r="N192">
        <v>7820.2830000000004</v>
      </c>
      <c r="O192">
        <v>9860.3690000000006</v>
      </c>
      <c r="P192">
        <v>7318.2809999999999</v>
      </c>
      <c r="Q192">
        <v>3654.9879999999998</v>
      </c>
      <c r="R192">
        <v>3663.2930000000001</v>
      </c>
    </row>
    <row r="193" spans="1:18">
      <c r="A193" s="30" t="s">
        <v>708</v>
      </c>
      <c r="B193">
        <v>5677</v>
      </c>
      <c r="C193">
        <v>938550</v>
      </c>
      <c r="D193">
        <v>100</v>
      </c>
      <c r="E193">
        <v>336376</v>
      </c>
      <c r="F193">
        <v>5577</v>
      </c>
      <c r="G193">
        <v>602174</v>
      </c>
      <c r="H193">
        <v>837</v>
      </c>
      <c r="I193">
        <v>78429</v>
      </c>
      <c r="J193">
        <v>4740</v>
      </c>
      <c r="K193">
        <v>523745</v>
      </c>
      <c r="L193">
        <v>24683.771000000001</v>
      </c>
      <c r="M193">
        <v>18333.810000000001</v>
      </c>
      <c r="N193">
        <v>7781.665</v>
      </c>
      <c r="O193">
        <v>10552.145</v>
      </c>
      <c r="P193">
        <v>6349.9610000000002</v>
      </c>
      <c r="Q193">
        <v>3215.91</v>
      </c>
      <c r="R193">
        <v>3134.0509999999999</v>
      </c>
    </row>
    <row r="194" spans="1:18">
      <c r="A194" s="30" t="s">
        <v>709</v>
      </c>
      <c r="B194">
        <v>5365</v>
      </c>
      <c r="C194">
        <v>712082</v>
      </c>
      <c r="D194">
        <v>103</v>
      </c>
      <c r="E194">
        <v>288434</v>
      </c>
      <c r="F194">
        <v>5262</v>
      </c>
      <c r="G194">
        <v>423648</v>
      </c>
      <c r="H194">
        <v>768</v>
      </c>
      <c r="I194">
        <v>52601</v>
      </c>
      <c r="J194">
        <v>4494</v>
      </c>
      <c r="K194">
        <v>371047</v>
      </c>
      <c r="L194">
        <v>22887.785</v>
      </c>
      <c r="M194">
        <v>17031.114000000001</v>
      </c>
      <c r="N194">
        <v>7120.1509999999998</v>
      </c>
      <c r="O194">
        <v>9910.9629999999997</v>
      </c>
      <c r="P194">
        <v>5856.6710000000003</v>
      </c>
      <c r="Q194">
        <v>2908.4870000000001</v>
      </c>
      <c r="R194">
        <v>2948.1840000000002</v>
      </c>
    </row>
    <row r="195" spans="1:18">
      <c r="A195" s="30" t="s">
        <v>710</v>
      </c>
      <c r="B195">
        <v>5540</v>
      </c>
      <c r="C195">
        <v>903667</v>
      </c>
      <c r="D195">
        <v>169</v>
      </c>
      <c r="E195">
        <v>461146</v>
      </c>
      <c r="F195">
        <v>5371</v>
      </c>
      <c r="G195">
        <v>442521</v>
      </c>
      <c r="H195">
        <v>827</v>
      </c>
      <c r="I195">
        <v>56672</v>
      </c>
      <c r="J195">
        <v>4544</v>
      </c>
      <c r="K195">
        <v>385849</v>
      </c>
      <c r="L195">
        <v>24228.902999999998</v>
      </c>
      <c r="M195">
        <v>18201.04</v>
      </c>
      <c r="N195">
        <v>8349.4740000000002</v>
      </c>
      <c r="O195">
        <v>9851.5660000000007</v>
      </c>
      <c r="P195">
        <v>6027.8630000000003</v>
      </c>
      <c r="Q195">
        <v>2948.2649999999999</v>
      </c>
      <c r="R195">
        <v>3079.598</v>
      </c>
    </row>
    <row r="196" spans="1:18">
      <c r="A196" s="30" t="s">
        <v>711</v>
      </c>
      <c r="B196">
        <v>5391</v>
      </c>
      <c r="C196">
        <v>1051955</v>
      </c>
      <c r="D196">
        <v>222</v>
      </c>
      <c r="E196">
        <v>567504</v>
      </c>
      <c r="F196">
        <v>5169</v>
      </c>
      <c r="G196">
        <v>484451</v>
      </c>
      <c r="H196">
        <v>723</v>
      </c>
      <c r="I196">
        <v>49706</v>
      </c>
      <c r="J196">
        <v>4446</v>
      </c>
      <c r="K196">
        <v>434745</v>
      </c>
      <c r="L196">
        <v>23276.584999999999</v>
      </c>
      <c r="M196">
        <v>17410.257000000001</v>
      </c>
      <c r="N196">
        <v>7646.37</v>
      </c>
      <c r="O196">
        <v>9763.8870000000006</v>
      </c>
      <c r="P196">
        <v>5866.3280000000004</v>
      </c>
      <c r="Q196">
        <v>2942.3119999999999</v>
      </c>
      <c r="R196">
        <v>2924.0160000000001</v>
      </c>
    </row>
    <row r="197" spans="1:18">
      <c r="A197" s="30" t="s">
        <v>712</v>
      </c>
      <c r="B197">
        <v>6090</v>
      </c>
      <c r="C197">
        <v>1307017</v>
      </c>
      <c r="D197">
        <v>267</v>
      </c>
      <c r="E197">
        <v>664103</v>
      </c>
      <c r="F197">
        <v>5823</v>
      </c>
      <c r="G197">
        <v>642914</v>
      </c>
      <c r="H197">
        <v>766</v>
      </c>
      <c r="I197">
        <v>75643</v>
      </c>
      <c r="J197">
        <v>5057</v>
      </c>
      <c r="K197">
        <v>567271</v>
      </c>
      <c r="L197">
        <v>24523.633999999998</v>
      </c>
      <c r="M197">
        <v>18227.762999999999</v>
      </c>
      <c r="N197">
        <v>7696.2039999999997</v>
      </c>
      <c r="O197">
        <v>10531.558999999999</v>
      </c>
      <c r="P197">
        <v>6295.8710000000001</v>
      </c>
      <c r="Q197">
        <v>3087.05</v>
      </c>
      <c r="R197">
        <v>3208.8209999999999</v>
      </c>
    </row>
    <row r="198" spans="1:18">
      <c r="A198" s="30" t="s">
        <v>713</v>
      </c>
      <c r="B198">
        <v>6105</v>
      </c>
      <c r="C198">
        <v>1291230</v>
      </c>
      <c r="D198">
        <v>266</v>
      </c>
      <c r="E198">
        <v>668661</v>
      </c>
      <c r="F198">
        <v>5839</v>
      </c>
      <c r="G198">
        <v>622569</v>
      </c>
      <c r="H198">
        <v>772</v>
      </c>
      <c r="I198">
        <v>64404</v>
      </c>
      <c r="J198">
        <v>5067</v>
      </c>
      <c r="K198">
        <v>558165</v>
      </c>
      <c r="L198">
        <v>24343.797999999999</v>
      </c>
      <c r="M198">
        <v>18180.858</v>
      </c>
      <c r="N198">
        <v>7741.2650000000003</v>
      </c>
      <c r="O198">
        <v>10439.593000000001</v>
      </c>
      <c r="P198">
        <v>6162.94</v>
      </c>
      <c r="Q198">
        <v>2974.4079999999999</v>
      </c>
      <c r="R198">
        <v>3188.5320000000002</v>
      </c>
    </row>
    <row r="199" spans="1:18">
      <c r="A199" s="30" t="s">
        <v>714</v>
      </c>
      <c r="B199">
        <v>5686</v>
      </c>
      <c r="C199">
        <v>1134176</v>
      </c>
      <c r="D199">
        <v>229</v>
      </c>
      <c r="E199">
        <v>588380</v>
      </c>
      <c r="F199">
        <v>5457</v>
      </c>
      <c r="G199">
        <v>545796</v>
      </c>
      <c r="H199">
        <v>749</v>
      </c>
      <c r="I199">
        <v>47974</v>
      </c>
      <c r="J199">
        <v>4708</v>
      </c>
      <c r="K199">
        <v>497822</v>
      </c>
      <c r="L199">
        <v>22410.15</v>
      </c>
      <c r="M199">
        <v>17071.664000000001</v>
      </c>
      <c r="N199">
        <v>7176.9549999999999</v>
      </c>
      <c r="O199">
        <v>9894.7090000000007</v>
      </c>
      <c r="P199">
        <v>5338.4859999999999</v>
      </c>
      <c r="Q199">
        <v>2602.7130000000002</v>
      </c>
      <c r="R199">
        <v>2735.7730000000001</v>
      </c>
    </row>
    <row r="200" spans="1:18">
      <c r="A200" s="30" t="s">
        <v>715</v>
      </c>
      <c r="B200">
        <v>6693</v>
      </c>
      <c r="C200">
        <v>1292378</v>
      </c>
      <c r="D200">
        <v>240</v>
      </c>
      <c r="E200">
        <v>643170</v>
      </c>
      <c r="F200">
        <v>6453</v>
      </c>
      <c r="G200">
        <v>649208</v>
      </c>
      <c r="H200">
        <v>856</v>
      </c>
      <c r="I200">
        <v>61026</v>
      </c>
      <c r="J200">
        <v>5597</v>
      </c>
      <c r="K200">
        <v>588182</v>
      </c>
      <c r="L200">
        <v>24323.940999999999</v>
      </c>
      <c r="M200">
        <v>18216.330000000002</v>
      </c>
      <c r="N200">
        <v>8184.09</v>
      </c>
      <c r="O200">
        <v>10032.24</v>
      </c>
      <c r="P200">
        <v>6107.6109999999999</v>
      </c>
      <c r="Q200">
        <v>2978.0970000000002</v>
      </c>
      <c r="R200">
        <v>3129.5140000000001</v>
      </c>
    </row>
    <row r="201" spans="1:18">
      <c r="A201" s="30" t="s">
        <v>716</v>
      </c>
      <c r="B201">
        <v>6538</v>
      </c>
      <c r="C201">
        <v>1323753</v>
      </c>
      <c r="D201">
        <v>229</v>
      </c>
      <c r="E201">
        <v>604394</v>
      </c>
      <c r="F201">
        <v>6309</v>
      </c>
      <c r="G201">
        <v>719359</v>
      </c>
      <c r="H201">
        <v>857</v>
      </c>
      <c r="I201">
        <v>82145</v>
      </c>
      <c r="J201">
        <v>5452</v>
      </c>
      <c r="K201">
        <v>637214</v>
      </c>
      <c r="L201">
        <v>22606.768</v>
      </c>
      <c r="M201">
        <v>16803.536</v>
      </c>
      <c r="N201">
        <v>8141.3180000000002</v>
      </c>
      <c r="O201">
        <v>8662.2180000000008</v>
      </c>
      <c r="P201">
        <v>5803.232</v>
      </c>
      <c r="Q201">
        <v>2787.895</v>
      </c>
      <c r="R201">
        <v>3015.337</v>
      </c>
    </row>
    <row r="202" spans="1:18">
      <c r="A202" s="30" t="s">
        <v>717</v>
      </c>
      <c r="B202">
        <v>6479</v>
      </c>
      <c r="C202">
        <v>969294</v>
      </c>
      <c r="D202">
        <v>125</v>
      </c>
      <c r="E202">
        <v>343087</v>
      </c>
      <c r="F202">
        <v>6354</v>
      </c>
      <c r="G202">
        <v>626207</v>
      </c>
      <c r="H202">
        <v>742</v>
      </c>
      <c r="I202">
        <v>52266</v>
      </c>
      <c r="J202">
        <v>5612</v>
      </c>
      <c r="K202">
        <v>573941</v>
      </c>
      <c r="L202">
        <v>24453.491999999998</v>
      </c>
      <c r="M202">
        <v>18071.812000000002</v>
      </c>
      <c r="N202">
        <v>8309.0969999999998</v>
      </c>
      <c r="O202">
        <v>9762.7150000000001</v>
      </c>
      <c r="P202">
        <v>6381.68</v>
      </c>
      <c r="Q202">
        <v>2738.0639999999999</v>
      </c>
      <c r="R202">
        <v>3643.616</v>
      </c>
    </row>
    <row r="203" spans="1:18">
      <c r="A203" s="30" t="s">
        <v>718</v>
      </c>
      <c r="B203">
        <v>6152</v>
      </c>
      <c r="C203">
        <v>887604</v>
      </c>
      <c r="D203">
        <v>106</v>
      </c>
      <c r="E203">
        <v>330188</v>
      </c>
      <c r="F203">
        <v>6046</v>
      </c>
      <c r="G203">
        <v>557416</v>
      </c>
      <c r="H203">
        <v>711</v>
      </c>
      <c r="I203">
        <v>47381</v>
      </c>
      <c r="J203">
        <v>5335</v>
      </c>
      <c r="K203">
        <v>510035</v>
      </c>
      <c r="L203">
        <v>24056.205999999998</v>
      </c>
      <c r="M203">
        <v>17734.654999999999</v>
      </c>
      <c r="N203">
        <v>8295.0040000000008</v>
      </c>
      <c r="O203">
        <v>9439.6509999999998</v>
      </c>
      <c r="P203">
        <v>6321.5510000000004</v>
      </c>
      <c r="Q203">
        <v>3064.12</v>
      </c>
      <c r="R203">
        <v>3257.431</v>
      </c>
    </row>
    <row r="204" spans="1:18">
      <c r="A204" s="30" t="s">
        <v>719</v>
      </c>
      <c r="B204">
        <v>7110</v>
      </c>
      <c r="C204">
        <v>1177672</v>
      </c>
      <c r="D204">
        <v>106</v>
      </c>
      <c r="E204">
        <v>342714</v>
      </c>
      <c r="F204">
        <v>7004</v>
      </c>
      <c r="G204">
        <v>834958</v>
      </c>
      <c r="H204">
        <v>840</v>
      </c>
      <c r="I204">
        <v>88450</v>
      </c>
      <c r="J204">
        <v>6164</v>
      </c>
      <c r="K204">
        <v>746508</v>
      </c>
      <c r="L204">
        <v>26041.510999999999</v>
      </c>
      <c r="M204">
        <v>19598.309000000001</v>
      </c>
      <c r="N204">
        <v>9235.5570000000007</v>
      </c>
      <c r="O204">
        <v>10362.752</v>
      </c>
      <c r="P204">
        <v>6443.2020000000002</v>
      </c>
      <c r="Q204">
        <v>2956.3519999999999</v>
      </c>
      <c r="R204">
        <v>3486.85</v>
      </c>
    </row>
    <row r="205" spans="1:18">
      <c r="A205" s="30" t="s">
        <v>720</v>
      </c>
      <c r="B205">
        <v>7119</v>
      </c>
      <c r="C205">
        <v>1153699</v>
      </c>
      <c r="D205">
        <v>105</v>
      </c>
      <c r="E205">
        <v>344307</v>
      </c>
      <c r="F205">
        <v>7014</v>
      </c>
      <c r="G205">
        <v>809392</v>
      </c>
      <c r="H205">
        <v>838</v>
      </c>
      <c r="I205">
        <v>90804</v>
      </c>
      <c r="J205">
        <v>6176</v>
      </c>
      <c r="K205">
        <v>718588</v>
      </c>
      <c r="L205">
        <v>25879.813999999998</v>
      </c>
      <c r="M205">
        <v>19024.392</v>
      </c>
      <c r="N205">
        <v>8198.6820000000007</v>
      </c>
      <c r="O205">
        <v>10825.71</v>
      </c>
      <c r="P205">
        <v>6855.4219999999996</v>
      </c>
      <c r="Q205">
        <v>3344.569</v>
      </c>
      <c r="R205">
        <v>3510.8530000000001</v>
      </c>
    </row>
    <row r="206" spans="1:18">
      <c r="A206" s="30" t="s">
        <v>721</v>
      </c>
      <c r="B206">
        <v>5937</v>
      </c>
      <c r="C206">
        <v>851530</v>
      </c>
      <c r="D206">
        <v>115</v>
      </c>
      <c r="E206">
        <v>327851</v>
      </c>
      <c r="F206">
        <v>5822</v>
      </c>
      <c r="G206">
        <v>523679</v>
      </c>
      <c r="H206">
        <v>771</v>
      </c>
      <c r="I206">
        <v>42759</v>
      </c>
      <c r="J206">
        <v>5051</v>
      </c>
      <c r="K206">
        <v>480920</v>
      </c>
      <c r="L206">
        <v>24461.63</v>
      </c>
      <c r="M206">
        <v>18471.744999999999</v>
      </c>
      <c r="N206">
        <v>8368.3119999999999</v>
      </c>
      <c r="O206">
        <v>10103.433000000001</v>
      </c>
      <c r="P206">
        <v>5989.8850000000002</v>
      </c>
      <c r="Q206">
        <v>2923.6320000000001</v>
      </c>
      <c r="R206">
        <v>3066.2530000000002</v>
      </c>
    </row>
    <row r="207" spans="1:18">
      <c r="A207" s="30" t="s">
        <v>722</v>
      </c>
      <c r="B207">
        <v>6210</v>
      </c>
      <c r="C207">
        <v>959700</v>
      </c>
      <c r="D207">
        <v>171</v>
      </c>
      <c r="E207">
        <v>442337</v>
      </c>
      <c r="F207">
        <v>6039</v>
      </c>
      <c r="G207">
        <v>517363</v>
      </c>
      <c r="H207">
        <v>792</v>
      </c>
      <c r="I207">
        <v>45380</v>
      </c>
      <c r="J207">
        <v>5247</v>
      </c>
      <c r="K207">
        <v>471983</v>
      </c>
      <c r="L207">
        <v>24406.33</v>
      </c>
      <c r="M207">
        <v>18653.826000000001</v>
      </c>
      <c r="N207">
        <v>8333.8080000000009</v>
      </c>
      <c r="O207">
        <v>10320.018</v>
      </c>
      <c r="P207">
        <v>5752.5039999999999</v>
      </c>
      <c r="Q207">
        <v>2803.866</v>
      </c>
      <c r="R207">
        <v>2948.6379999999999</v>
      </c>
    </row>
    <row r="208" spans="1:18">
      <c r="A208" s="30" t="s">
        <v>723</v>
      </c>
      <c r="B208">
        <v>6667</v>
      </c>
      <c r="C208">
        <v>1153126</v>
      </c>
      <c r="D208">
        <v>210</v>
      </c>
      <c r="E208">
        <v>567662</v>
      </c>
      <c r="F208">
        <v>6457</v>
      </c>
      <c r="G208">
        <v>585464</v>
      </c>
      <c r="H208">
        <v>788</v>
      </c>
      <c r="I208">
        <v>47021</v>
      </c>
      <c r="J208">
        <v>5669</v>
      </c>
      <c r="K208">
        <v>538443</v>
      </c>
      <c r="L208">
        <v>24463.535</v>
      </c>
      <c r="M208">
        <v>18766.382000000001</v>
      </c>
      <c r="N208">
        <v>8227.1929999999993</v>
      </c>
      <c r="O208">
        <v>10539.189</v>
      </c>
      <c r="P208">
        <v>5697.1530000000002</v>
      </c>
      <c r="Q208">
        <v>2770.1170000000002</v>
      </c>
      <c r="R208">
        <v>2927.0360000000001</v>
      </c>
    </row>
    <row r="209" spans="1:18">
      <c r="A209" s="30" t="s">
        <v>724</v>
      </c>
      <c r="B209">
        <v>7571</v>
      </c>
      <c r="C209">
        <v>1484583</v>
      </c>
      <c r="D209">
        <v>273</v>
      </c>
      <c r="E209">
        <v>720198</v>
      </c>
      <c r="F209">
        <v>7298</v>
      </c>
      <c r="G209">
        <v>764385</v>
      </c>
      <c r="H209">
        <v>837</v>
      </c>
      <c r="I209">
        <v>71574</v>
      </c>
      <c r="J209">
        <v>6461</v>
      </c>
      <c r="K209">
        <v>692811</v>
      </c>
      <c r="L209">
        <v>22235.397000000001</v>
      </c>
      <c r="M209">
        <v>16790.242999999999</v>
      </c>
      <c r="N209">
        <v>8075.5209999999997</v>
      </c>
      <c r="O209">
        <v>8714.7219999999998</v>
      </c>
      <c r="P209">
        <v>5445.1540000000005</v>
      </c>
      <c r="Q209">
        <v>2605.0439999999999</v>
      </c>
      <c r="R209">
        <v>2840.11</v>
      </c>
    </row>
    <row r="210" spans="1:18">
      <c r="A210" s="30" t="s">
        <v>725</v>
      </c>
      <c r="B210">
        <v>7339</v>
      </c>
      <c r="C210">
        <v>1324854</v>
      </c>
      <c r="D210">
        <v>242</v>
      </c>
      <c r="E210">
        <v>612656</v>
      </c>
      <c r="F210">
        <v>7097</v>
      </c>
      <c r="G210">
        <v>712198</v>
      </c>
      <c r="H210">
        <v>759</v>
      </c>
      <c r="I210">
        <v>62793</v>
      </c>
      <c r="J210">
        <v>6338</v>
      </c>
      <c r="K210">
        <v>649405</v>
      </c>
      <c r="L210">
        <v>22664.629000000001</v>
      </c>
      <c r="M210">
        <v>17615.046999999999</v>
      </c>
      <c r="N210">
        <v>8199.2510000000002</v>
      </c>
      <c r="O210">
        <v>9415.7960000000003</v>
      </c>
      <c r="P210">
        <v>5049.5820000000003</v>
      </c>
      <c r="Q210">
        <v>2353.5210000000002</v>
      </c>
      <c r="R210">
        <v>2696.0610000000001</v>
      </c>
    </row>
    <row r="211" spans="1:18">
      <c r="A211" s="30" t="s">
        <v>726</v>
      </c>
      <c r="B211">
        <v>6856</v>
      </c>
      <c r="C211">
        <v>1248563</v>
      </c>
      <c r="D211">
        <v>242</v>
      </c>
      <c r="E211">
        <v>607688</v>
      </c>
      <c r="F211">
        <v>6614</v>
      </c>
      <c r="G211">
        <v>640875</v>
      </c>
      <c r="H211">
        <v>763</v>
      </c>
      <c r="I211">
        <v>44163</v>
      </c>
      <c r="J211">
        <v>5851</v>
      </c>
      <c r="K211">
        <v>596712</v>
      </c>
      <c r="L211">
        <v>22390.09</v>
      </c>
      <c r="M211">
        <v>17640.28</v>
      </c>
      <c r="N211">
        <v>7759.9920000000002</v>
      </c>
      <c r="O211">
        <v>9880.2880000000005</v>
      </c>
      <c r="P211">
        <v>4749.8100000000004</v>
      </c>
      <c r="Q211">
        <v>2305.8519999999999</v>
      </c>
      <c r="R211">
        <v>2443.9580000000001</v>
      </c>
    </row>
    <row r="212" spans="1:18">
      <c r="A212" s="30" t="s">
        <v>727</v>
      </c>
      <c r="B212">
        <v>8116</v>
      </c>
      <c r="C212">
        <v>1549441</v>
      </c>
      <c r="D212">
        <v>266</v>
      </c>
      <c r="E212">
        <v>719952</v>
      </c>
      <c r="F212">
        <v>7850</v>
      </c>
      <c r="G212">
        <v>829489</v>
      </c>
      <c r="H212">
        <v>907</v>
      </c>
      <c r="I212">
        <v>84164</v>
      </c>
      <c r="J212">
        <v>6943</v>
      </c>
      <c r="K212">
        <v>745325</v>
      </c>
      <c r="L212">
        <v>23770.007000000001</v>
      </c>
      <c r="M212">
        <v>18077.972000000002</v>
      </c>
      <c r="N212">
        <v>8463.64</v>
      </c>
      <c r="O212">
        <v>9614.3320000000003</v>
      </c>
      <c r="P212">
        <v>5692.0349999999999</v>
      </c>
      <c r="Q212">
        <v>2684.5369999999998</v>
      </c>
      <c r="R212">
        <v>3007.498</v>
      </c>
    </row>
    <row r="213" spans="1:18">
      <c r="A213" s="30" t="s">
        <v>728</v>
      </c>
      <c r="B213">
        <v>7186</v>
      </c>
      <c r="C213">
        <v>1270807</v>
      </c>
      <c r="D213">
        <v>207</v>
      </c>
      <c r="E213">
        <v>564237</v>
      </c>
      <c r="F213">
        <v>6979</v>
      </c>
      <c r="G213">
        <v>706570</v>
      </c>
      <c r="H213">
        <v>868</v>
      </c>
      <c r="I213">
        <v>61537</v>
      </c>
      <c r="J213">
        <v>6111</v>
      </c>
      <c r="K213">
        <v>645033</v>
      </c>
      <c r="L213">
        <v>24145.048999999999</v>
      </c>
      <c r="M213">
        <v>18888.094000000001</v>
      </c>
      <c r="N213">
        <v>9092.2659999999996</v>
      </c>
      <c r="O213">
        <v>9795.8279999999995</v>
      </c>
      <c r="P213">
        <v>5256.9549999999999</v>
      </c>
      <c r="Q213">
        <v>2755.5659999999998</v>
      </c>
      <c r="R213">
        <v>2501.3890000000001</v>
      </c>
    </row>
    <row r="214" spans="1:18">
      <c r="A214" s="30" t="s">
        <v>729</v>
      </c>
      <c r="B214">
        <v>6671</v>
      </c>
      <c r="C214">
        <v>1110254</v>
      </c>
      <c r="D214">
        <v>133</v>
      </c>
      <c r="E214">
        <v>404000</v>
      </c>
      <c r="F214">
        <v>6538</v>
      </c>
      <c r="G214">
        <v>706254</v>
      </c>
      <c r="H214">
        <v>895</v>
      </c>
      <c r="I214">
        <v>54584</v>
      </c>
      <c r="J214">
        <v>5643</v>
      </c>
      <c r="K214">
        <v>651670</v>
      </c>
      <c r="L214">
        <v>25969.948</v>
      </c>
      <c r="M214">
        <v>19979.514999999999</v>
      </c>
      <c r="N214">
        <v>9366.4570000000003</v>
      </c>
      <c r="O214">
        <v>10613.058000000001</v>
      </c>
      <c r="P214">
        <v>5990.433</v>
      </c>
      <c r="Q214">
        <v>2977.3330000000001</v>
      </c>
      <c r="R214">
        <v>3013.1</v>
      </c>
    </row>
    <row r="215" spans="1:18">
      <c r="A215" s="30" t="s">
        <v>730</v>
      </c>
      <c r="B215">
        <v>6395</v>
      </c>
      <c r="C215">
        <v>1060284</v>
      </c>
      <c r="D215">
        <v>116</v>
      </c>
      <c r="E215">
        <v>397732</v>
      </c>
      <c r="F215">
        <v>6279</v>
      </c>
      <c r="G215">
        <v>662552</v>
      </c>
      <c r="H215">
        <v>749</v>
      </c>
      <c r="I215">
        <v>53758</v>
      </c>
      <c r="J215">
        <v>5530</v>
      </c>
      <c r="K215">
        <v>608794</v>
      </c>
      <c r="L215">
        <v>25086.095000000001</v>
      </c>
      <c r="M215">
        <v>19227.989000000001</v>
      </c>
      <c r="N215">
        <v>9227.3029999999999</v>
      </c>
      <c r="O215">
        <v>10000.686</v>
      </c>
      <c r="P215">
        <v>5858.1059999999998</v>
      </c>
      <c r="Q215">
        <v>2673.5120000000002</v>
      </c>
      <c r="R215">
        <v>3184.5940000000001</v>
      </c>
    </row>
    <row r="216" spans="1:18">
      <c r="A216" s="30" t="s">
        <v>731</v>
      </c>
      <c r="B216">
        <v>7731</v>
      </c>
      <c r="C216">
        <v>1306488</v>
      </c>
      <c r="D216">
        <v>102</v>
      </c>
      <c r="E216">
        <v>364167</v>
      </c>
      <c r="F216">
        <v>7629</v>
      </c>
      <c r="G216">
        <v>942321</v>
      </c>
      <c r="H216">
        <v>893</v>
      </c>
      <c r="I216">
        <v>104840</v>
      </c>
      <c r="J216">
        <v>6736</v>
      </c>
      <c r="K216">
        <v>837481</v>
      </c>
      <c r="L216">
        <v>26636.151999999998</v>
      </c>
      <c r="M216">
        <v>20674.514999999999</v>
      </c>
      <c r="N216">
        <v>10230.75</v>
      </c>
      <c r="O216">
        <v>10443.764999999999</v>
      </c>
      <c r="P216">
        <v>5961.6369999999997</v>
      </c>
      <c r="Q216">
        <v>2955.1669999999999</v>
      </c>
      <c r="R216">
        <v>3006.47</v>
      </c>
    </row>
    <row r="217" spans="1:18">
      <c r="A217" s="30" t="s">
        <v>732</v>
      </c>
      <c r="B217">
        <v>7700</v>
      </c>
      <c r="C217">
        <v>1176960</v>
      </c>
      <c r="D217">
        <v>102</v>
      </c>
      <c r="E217">
        <v>357067</v>
      </c>
      <c r="F217">
        <v>7598</v>
      </c>
      <c r="G217">
        <v>819893</v>
      </c>
      <c r="H217">
        <v>942</v>
      </c>
      <c r="I217">
        <v>92113</v>
      </c>
      <c r="J217">
        <v>6656</v>
      </c>
      <c r="K217">
        <v>727780</v>
      </c>
      <c r="L217">
        <v>26411.647000000001</v>
      </c>
      <c r="M217">
        <v>20793.935000000001</v>
      </c>
      <c r="N217">
        <v>9506.5</v>
      </c>
      <c r="O217">
        <v>11287.434999999999</v>
      </c>
      <c r="P217">
        <v>5617.7120000000004</v>
      </c>
      <c r="Q217">
        <v>2769.991</v>
      </c>
      <c r="R217">
        <v>2847.721</v>
      </c>
    </row>
    <row r="218" spans="1:18">
      <c r="A218" s="30" t="s">
        <v>733</v>
      </c>
      <c r="B218">
        <v>6738</v>
      </c>
      <c r="C218">
        <v>991679</v>
      </c>
      <c r="D218">
        <v>125</v>
      </c>
      <c r="E218">
        <v>379640</v>
      </c>
      <c r="F218">
        <v>6613</v>
      </c>
      <c r="G218">
        <v>612039</v>
      </c>
      <c r="H218">
        <v>893</v>
      </c>
      <c r="I218">
        <v>50439</v>
      </c>
      <c r="J218">
        <v>5720</v>
      </c>
      <c r="K218">
        <v>561600</v>
      </c>
      <c r="L218">
        <v>25951.120999999999</v>
      </c>
      <c r="M218">
        <v>20733.572</v>
      </c>
      <c r="N218">
        <v>9422.2049999999999</v>
      </c>
      <c r="O218">
        <v>11311.367</v>
      </c>
      <c r="P218">
        <v>5217.549</v>
      </c>
      <c r="Q218">
        <v>2597.154</v>
      </c>
      <c r="R218">
        <v>2620.395</v>
      </c>
    </row>
    <row r="219" spans="1:18">
      <c r="A219" s="30" t="s">
        <v>734</v>
      </c>
      <c r="B219">
        <v>6932</v>
      </c>
      <c r="C219">
        <v>1126217</v>
      </c>
      <c r="D219">
        <v>180</v>
      </c>
      <c r="E219">
        <v>501310</v>
      </c>
      <c r="F219">
        <v>6752</v>
      </c>
      <c r="G219">
        <v>624907</v>
      </c>
      <c r="H219">
        <v>912</v>
      </c>
      <c r="I219">
        <v>47291</v>
      </c>
      <c r="J219">
        <v>5840</v>
      </c>
      <c r="K219">
        <v>577616</v>
      </c>
      <c r="L219">
        <v>26114.134999999998</v>
      </c>
      <c r="M219">
        <v>21181.331999999999</v>
      </c>
      <c r="N219">
        <v>9991.848</v>
      </c>
      <c r="O219">
        <v>11189.484</v>
      </c>
      <c r="P219">
        <v>4932.8029999999999</v>
      </c>
      <c r="Q219">
        <v>2337.5360000000001</v>
      </c>
      <c r="R219">
        <v>2595.2669999999998</v>
      </c>
    </row>
    <row r="220" spans="1:18">
      <c r="A220" s="30" t="s">
        <v>735</v>
      </c>
      <c r="B220">
        <v>7228</v>
      </c>
      <c r="C220">
        <v>1387481</v>
      </c>
      <c r="D220">
        <v>248</v>
      </c>
      <c r="E220">
        <v>703623</v>
      </c>
      <c r="F220">
        <v>6980</v>
      </c>
      <c r="G220">
        <v>683858</v>
      </c>
      <c r="H220">
        <v>909</v>
      </c>
      <c r="I220">
        <v>53507</v>
      </c>
      <c r="J220">
        <v>6071</v>
      </c>
      <c r="K220">
        <v>630351</v>
      </c>
      <c r="L220">
        <v>23984.557000000001</v>
      </c>
      <c r="M220">
        <v>19749.642</v>
      </c>
      <c r="N220">
        <v>9220.1980000000003</v>
      </c>
      <c r="O220">
        <v>10529.444</v>
      </c>
      <c r="P220">
        <v>4234.915</v>
      </c>
      <c r="Q220">
        <v>2214.48</v>
      </c>
      <c r="R220">
        <v>2020.4349999999999</v>
      </c>
    </row>
    <row r="221" spans="1:18">
      <c r="A221" s="30" t="s">
        <v>736</v>
      </c>
      <c r="B221">
        <v>8355</v>
      </c>
      <c r="C221">
        <v>1718698</v>
      </c>
      <c r="D221">
        <v>306</v>
      </c>
      <c r="E221">
        <v>815606</v>
      </c>
      <c r="F221">
        <v>8049</v>
      </c>
      <c r="G221">
        <v>903092</v>
      </c>
      <c r="H221">
        <v>952</v>
      </c>
      <c r="I221">
        <v>86641</v>
      </c>
      <c r="J221">
        <v>7097</v>
      </c>
      <c r="K221">
        <v>816451</v>
      </c>
      <c r="L221">
        <v>24075.376</v>
      </c>
      <c r="M221">
        <v>19586.852999999999</v>
      </c>
      <c r="N221">
        <v>9645.5740000000005</v>
      </c>
      <c r="O221">
        <v>9941.2790000000005</v>
      </c>
      <c r="P221">
        <v>4488.5230000000001</v>
      </c>
      <c r="Q221">
        <v>2301.9499999999998</v>
      </c>
      <c r="R221">
        <v>2186.5729999999999</v>
      </c>
    </row>
    <row r="222" spans="1:18">
      <c r="A222" s="30" t="s">
        <v>737</v>
      </c>
      <c r="B222">
        <v>8309</v>
      </c>
      <c r="C222">
        <v>1644903</v>
      </c>
      <c r="D222">
        <v>313</v>
      </c>
      <c r="E222">
        <v>776650</v>
      </c>
      <c r="F222">
        <v>7996</v>
      </c>
      <c r="G222">
        <v>868253</v>
      </c>
      <c r="H222">
        <v>900</v>
      </c>
      <c r="I222">
        <v>71505</v>
      </c>
      <c r="J222">
        <v>7096</v>
      </c>
      <c r="K222">
        <v>796748</v>
      </c>
      <c r="L222">
        <v>23488.089</v>
      </c>
      <c r="M222">
        <v>19156.518</v>
      </c>
      <c r="N222">
        <v>9597.7060000000001</v>
      </c>
      <c r="O222">
        <v>9558.8119999999999</v>
      </c>
      <c r="P222">
        <v>4331.5709999999999</v>
      </c>
      <c r="Q222">
        <v>2154.422</v>
      </c>
      <c r="R222">
        <v>2177.1489999999999</v>
      </c>
    </row>
    <row r="223" spans="1:18">
      <c r="A223" s="30" t="s">
        <v>738</v>
      </c>
      <c r="B223">
        <v>7353</v>
      </c>
      <c r="C223">
        <v>1433277</v>
      </c>
      <c r="D223">
        <v>261</v>
      </c>
      <c r="E223">
        <v>663164</v>
      </c>
      <c r="F223">
        <v>7092</v>
      </c>
      <c r="G223">
        <v>770113</v>
      </c>
      <c r="H223">
        <v>834</v>
      </c>
      <c r="I223">
        <v>56546</v>
      </c>
      <c r="J223">
        <v>6258</v>
      </c>
      <c r="K223">
        <v>713567</v>
      </c>
      <c r="L223">
        <v>24720.714</v>
      </c>
      <c r="M223">
        <v>19896.440999999999</v>
      </c>
      <c r="N223">
        <v>9538.9719999999998</v>
      </c>
      <c r="O223">
        <v>10357.468999999999</v>
      </c>
      <c r="P223">
        <v>4824.2730000000001</v>
      </c>
      <c r="Q223">
        <v>2297.8049999999998</v>
      </c>
      <c r="R223">
        <v>2526.4679999999998</v>
      </c>
    </row>
    <row r="224" spans="1:18">
      <c r="A224" s="30" t="s">
        <v>739</v>
      </c>
      <c r="B224">
        <v>8133</v>
      </c>
      <c r="C224">
        <v>1643732</v>
      </c>
      <c r="D224">
        <v>275</v>
      </c>
      <c r="E224">
        <v>806309</v>
      </c>
      <c r="F224">
        <v>7858</v>
      </c>
      <c r="G224">
        <v>837423</v>
      </c>
      <c r="H224">
        <v>946</v>
      </c>
      <c r="I224">
        <v>65483</v>
      </c>
      <c r="J224">
        <v>6912</v>
      </c>
      <c r="K224">
        <v>771940</v>
      </c>
      <c r="L224">
        <v>24796.475999999999</v>
      </c>
      <c r="M224">
        <v>18798.900000000001</v>
      </c>
      <c r="N224">
        <v>9644.3719999999994</v>
      </c>
      <c r="O224">
        <v>9154.5280000000002</v>
      </c>
      <c r="P224">
        <v>5997.576</v>
      </c>
      <c r="Q224">
        <v>2912.02</v>
      </c>
      <c r="R224">
        <v>3085.556</v>
      </c>
    </row>
    <row r="225" spans="1:18">
      <c r="A225" s="30" t="s">
        <v>740</v>
      </c>
      <c r="B225">
        <v>8303</v>
      </c>
      <c r="C225">
        <v>1635708</v>
      </c>
      <c r="D225">
        <v>234</v>
      </c>
      <c r="E225">
        <v>654899</v>
      </c>
      <c r="F225">
        <v>8069</v>
      </c>
      <c r="G225">
        <v>980809</v>
      </c>
      <c r="H225">
        <v>984</v>
      </c>
      <c r="I225">
        <v>117377</v>
      </c>
      <c r="J225">
        <v>7085</v>
      </c>
      <c r="K225">
        <v>863432</v>
      </c>
      <c r="L225">
        <v>24687.763999999999</v>
      </c>
      <c r="M225">
        <v>19560.564999999999</v>
      </c>
      <c r="N225">
        <v>9738.4339999999993</v>
      </c>
      <c r="O225">
        <v>9822.1309999999994</v>
      </c>
      <c r="P225">
        <v>5127.1989999999996</v>
      </c>
      <c r="Q225">
        <v>2661.5819999999999</v>
      </c>
      <c r="R225">
        <v>2465.6170000000002</v>
      </c>
    </row>
    <row r="226" spans="1:18">
      <c r="A226" s="30" t="s">
        <v>741</v>
      </c>
      <c r="B226">
        <v>7826</v>
      </c>
      <c r="C226">
        <v>1298291</v>
      </c>
      <c r="D226">
        <v>168</v>
      </c>
      <c r="E226">
        <v>459194</v>
      </c>
      <c r="F226">
        <v>7658</v>
      </c>
      <c r="G226">
        <v>839097</v>
      </c>
      <c r="H226">
        <v>933</v>
      </c>
      <c r="I226">
        <v>68408</v>
      </c>
      <c r="J226">
        <v>6725</v>
      </c>
      <c r="K226">
        <v>770689</v>
      </c>
      <c r="L226">
        <v>25693.466</v>
      </c>
      <c r="M226">
        <v>20122.838</v>
      </c>
      <c r="N226">
        <v>10595.218999999999</v>
      </c>
      <c r="O226">
        <v>9527.6190000000006</v>
      </c>
      <c r="P226">
        <v>5570.6279999999997</v>
      </c>
      <c r="Q226">
        <v>2653.1219999999998</v>
      </c>
      <c r="R226">
        <v>2917.5059999999999</v>
      </c>
    </row>
    <row r="227" spans="1:18">
      <c r="A227" s="30" t="s">
        <v>742</v>
      </c>
      <c r="B227">
        <v>7422</v>
      </c>
      <c r="C227">
        <v>1213816</v>
      </c>
      <c r="D227">
        <v>142</v>
      </c>
      <c r="E227">
        <v>437172</v>
      </c>
      <c r="F227">
        <v>7280</v>
      </c>
      <c r="G227">
        <v>776644</v>
      </c>
      <c r="H227">
        <v>861</v>
      </c>
      <c r="I227">
        <v>59790</v>
      </c>
      <c r="J227">
        <v>6419</v>
      </c>
      <c r="K227">
        <v>716854</v>
      </c>
      <c r="L227">
        <v>26117.584999999999</v>
      </c>
      <c r="M227">
        <v>21784.153999999999</v>
      </c>
      <c r="N227">
        <v>11004.764999999999</v>
      </c>
      <c r="O227">
        <v>10779.388999999999</v>
      </c>
      <c r="P227">
        <v>4333.4309999999996</v>
      </c>
      <c r="Q227">
        <v>1954.9760000000001</v>
      </c>
      <c r="R227">
        <v>2378.4549999999999</v>
      </c>
    </row>
    <row r="228" spans="1:18">
      <c r="A228" s="30" t="s">
        <v>743</v>
      </c>
      <c r="B228">
        <v>8242</v>
      </c>
      <c r="C228">
        <v>1470531</v>
      </c>
      <c r="D228">
        <v>124</v>
      </c>
      <c r="E228">
        <v>410724</v>
      </c>
      <c r="F228">
        <v>8118</v>
      </c>
      <c r="G228">
        <v>1059807</v>
      </c>
      <c r="H228">
        <v>924</v>
      </c>
      <c r="I228">
        <v>112255</v>
      </c>
      <c r="J228">
        <v>7194</v>
      </c>
      <c r="K228">
        <v>947552</v>
      </c>
      <c r="L228">
        <v>27264.575000000001</v>
      </c>
      <c r="M228">
        <v>21546.342000000001</v>
      </c>
      <c r="N228">
        <v>10686.739</v>
      </c>
      <c r="O228">
        <v>10859.602999999999</v>
      </c>
      <c r="P228">
        <v>5718.2330000000002</v>
      </c>
      <c r="Q228">
        <v>2376.9209999999998</v>
      </c>
      <c r="R228">
        <v>3341.3119999999999</v>
      </c>
    </row>
    <row r="229" spans="1:18">
      <c r="A229" s="30" t="s">
        <v>744</v>
      </c>
      <c r="B229">
        <v>8361</v>
      </c>
      <c r="C229">
        <v>1314293</v>
      </c>
      <c r="D229">
        <v>115</v>
      </c>
      <c r="E229">
        <v>380911</v>
      </c>
      <c r="F229">
        <v>8246</v>
      </c>
      <c r="G229">
        <v>933382</v>
      </c>
      <c r="H229">
        <v>953</v>
      </c>
      <c r="I229">
        <v>100003</v>
      </c>
      <c r="J229">
        <v>7293</v>
      </c>
      <c r="K229">
        <v>833379</v>
      </c>
      <c r="L229">
        <v>26673.066999999999</v>
      </c>
      <c r="M229">
        <v>21417.656999999999</v>
      </c>
      <c r="N229">
        <v>11084.826999999999</v>
      </c>
      <c r="O229">
        <v>10332.83</v>
      </c>
      <c r="P229">
        <v>5255.41</v>
      </c>
      <c r="Q229">
        <v>2436.6729999999998</v>
      </c>
      <c r="R229">
        <v>2818.7370000000001</v>
      </c>
    </row>
    <row r="230" spans="1:18">
      <c r="A230" s="30" t="s">
        <v>745</v>
      </c>
      <c r="B230">
        <v>7283</v>
      </c>
      <c r="C230">
        <v>1156986</v>
      </c>
      <c r="D230">
        <v>158</v>
      </c>
      <c r="E230">
        <v>485164</v>
      </c>
      <c r="F230">
        <v>7125</v>
      </c>
      <c r="G230">
        <v>671822</v>
      </c>
      <c r="H230">
        <v>865</v>
      </c>
      <c r="I230">
        <v>55481</v>
      </c>
      <c r="J230">
        <v>6260</v>
      </c>
      <c r="K230">
        <v>616341</v>
      </c>
      <c r="L230">
        <v>24689.228999999999</v>
      </c>
      <c r="M230">
        <v>20262.482</v>
      </c>
      <c r="N230">
        <v>10308.444</v>
      </c>
      <c r="O230">
        <v>9954.0380000000005</v>
      </c>
      <c r="P230">
        <v>4426.7470000000003</v>
      </c>
      <c r="Q230">
        <v>2092.4229999999998</v>
      </c>
      <c r="R230">
        <v>2334.3240000000001</v>
      </c>
    </row>
    <row r="231" spans="1:18">
      <c r="A231" s="30" t="s">
        <v>746</v>
      </c>
      <c r="B231">
        <v>7210</v>
      </c>
      <c r="C231">
        <v>1303229</v>
      </c>
      <c r="D231">
        <v>218</v>
      </c>
      <c r="E231">
        <v>643889</v>
      </c>
      <c r="F231">
        <v>6992</v>
      </c>
      <c r="G231">
        <v>659340</v>
      </c>
      <c r="H231">
        <v>817</v>
      </c>
      <c r="I231">
        <v>55094</v>
      </c>
      <c r="J231">
        <v>6175</v>
      </c>
      <c r="K231">
        <v>604246</v>
      </c>
      <c r="L231">
        <v>26622.865000000002</v>
      </c>
      <c r="M231">
        <v>22016.019</v>
      </c>
      <c r="N231">
        <v>11138.454</v>
      </c>
      <c r="O231">
        <v>10877.565000000001</v>
      </c>
      <c r="P231">
        <v>4606.8459999999995</v>
      </c>
      <c r="Q231">
        <v>2013.86</v>
      </c>
      <c r="R231">
        <v>2592.9859999999999</v>
      </c>
    </row>
    <row r="232" spans="1:18">
      <c r="A232" s="30" t="s">
        <v>747</v>
      </c>
      <c r="B232">
        <v>7566</v>
      </c>
      <c r="C232">
        <v>1563108</v>
      </c>
      <c r="D232">
        <v>261</v>
      </c>
      <c r="E232">
        <v>789474</v>
      </c>
      <c r="F232">
        <v>7305</v>
      </c>
      <c r="G232">
        <v>773634</v>
      </c>
      <c r="H232">
        <v>891</v>
      </c>
      <c r="I232">
        <v>62865</v>
      </c>
      <c r="J232">
        <v>6414</v>
      </c>
      <c r="K232">
        <v>710769</v>
      </c>
      <c r="L232">
        <v>25979.800999999999</v>
      </c>
      <c r="M232">
        <v>20994.080999999998</v>
      </c>
      <c r="N232">
        <v>9816.2990000000009</v>
      </c>
      <c r="O232">
        <v>11177.781999999999</v>
      </c>
      <c r="P232">
        <v>4985.72</v>
      </c>
      <c r="Q232">
        <v>2395.9830000000002</v>
      </c>
      <c r="R232">
        <v>2589.7370000000001</v>
      </c>
    </row>
    <row r="233" spans="1:18">
      <c r="A233" s="30" t="s">
        <v>748</v>
      </c>
      <c r="B233">
        <v>8577</v>
      </c>
      <c r="C233">
        <v>1748649</v>
      </c>
      <c r="D233">
        <v>289</v>
      </c>
      <c r="E233">
        <v>791730</v>
      </c>
      <c r="F233">
        <v>8289</v>
      </c>
      <c r="G233">
        <v>959336</v>
      </c>
      <c r="H233">
        <v>887</v>
      </c>
      <c r="I233">
        <v>86784</v>
      </c>
      <c r="J233">
        <v>7402</v>
      </c>
      <c r="K233">
        <v>872821</v>
      </c>
      <c r="L233">
        <v>27355.314999999999</v>
      </c>
      <c r="M233">
        <v>22851.834999999999</v>
      </c>
      <c r="N233">
        <v>11331.919</v>
      </c>
      <c r="O233">
        <v>11519.915999999999</v>
      </c>
      <c r="P233">
        <v>4503.4799999999996</v>
      </c>
      <c r="Q233">
        <v>2066.7779999999998</v>
      </c>
      <c r="R233">
        <v>2436.7020000000002</v>
      </c>
    </row>
    <row r="234" spans="1:18">
      <c r="A234" s="30" t="s">
        <v>749</v>
      </c>
      <c r="B234">
        <v>8908</v>
      </c>
      <c r="C234">
        <v>1749171</v>
      </c>
      <c r="D234">
        <v>336</v>
      </c>
      <c r="E234">
        <v>846886</v>
      </c>
      <c r="F234">
        <v>8572</v>
      </c>
      <c r="G234">
        <v>902285</v>
      </c>
      <c r="H234">
        <v>879</v>
      </c>
      <c r="I234">
        <v>77868</v>
      </c>
      <c r="J234">
        <v>7693</v>
      </c>
      <c r="K234">
        <v>824417</v>
      </c>
      <c r="L234">
        <v>23707.687000000002</v>
      </c>
      <c r="M234">
        <v>19369.304</v>
      </c>
      <c r="N234">
        <v>9534.9879999999994</v>
      </c>
      <c r="O234">
        <v>9834.3160000000007</v>
      </c>
      <c r="P234">
        <v>4338.3829999999998</v>
      </c>
      <c r="Q234">
        <v>2081.5030000000002</v>
      </c>
      <c r="R234">
        <v>2256.88</v>
      </c>
    </row>
    <row r="235" spans="1:18">
      <c r="A235" s="30" t="s">
        <v>750</v>
      </c>
      <c r="B235">
        <v>8224</v>
      </c>
      <c r="C235">
        <v>1600750</v>
      </c>
      <c r="D235">
        <v>302</v>
      </c>
      <c r="E235">
        <v>776109</v>
      </c>
      <c r="F235">
        <v>7922</v>
      </c>
      <c r="G235">
        <v>824641</v>
      </c>
      <c r="H235">
        <v>951</v>
      </c>
      <c r="I235">
        <v>55114</v>
      </c>
      <c r="J235">
        <v>6971</v>
      </c>
      <c r="K235">
        <v>769527</v>
      </c>
      <c r="L235">
        <v>24449.865000000002</v>
      </c>
      <c r="M235">
        <v>20353.798999999999</v>
      </c>
      <c r="N235">
        <v>9635.3430000000008</v>
      </c>
      <c r="O235">
        <v>10718.456</v>
      </c>
      <c r="P235">
        <v>4096.0659999999998</v>
      </c>
      <c r="Q235">
        <v>1891.5889999999999</v>
      </c>
      <c r="R235">
        <v>2204.4769999999999</v>
      </c>
    </row>
    <row r="236" spans="1:18">
      <c r="A236" s="30" t="s">
        <v>751</v>
      </c>
      <c r="B236">
        <v>10372</v>
      </c>
      <c r="C236">
        <v>1829954</v>
      </c>
      <c r="D236">
        <v>305</v>
      </c>
      <c r="E236">
        <v>877090</v>
      </c>
      <c r="F236">
        <v>10067</v>
      </c>
      <c r="G236">
        <v>952864</v>
      </c>
      <c r="H236">
        <v>1268</v>
      </c>
      <c r="I236">
        <v>87136</v>
      </c>
      <c r="J236">
        <v>8799</v>
      </c>
      <c r="K236">
        <v>865728</v>
      </c>
      <c r="L236">
        <v>26969.062999999998</v>
      </c>
      <c r="M236">
        <v>22195.393</v>
      </c>
      <c r="N236">
        <v>11303.933000000001</v>
      </c>
      <c r="O236">
        <v>10891.46</v>
      </c>
      <c r="P236">
        <v>4773.67</v>
      </c>
      <c r="Q236">
        <v>2293.0129999999999</v>
      </c>
      <c r="R236">
        <v>2480.6570000000002</v>
      </c>
    </row>
    <row r="237" spans="1:18">
      <c r="A237" s="30" t="s">
        <v>752</v>
      </c>
      <c r="B237">
        <v>9934</v>
      </c>
      <c r="C237">
        <v>1578417</v>
      </c>
      <c r="D237">
        <v>236</v>
      </c>
      <c r="E237">
        <v>667561</v>
      </c>
      <c r="F237">
        <v>9698</v>
      </c>
      <c r="G237">
        <v>910856</v>
      </c>
      <c r="H237">
        <v>1170</v>
      </c>
      <c r="I237">
        <v>72812</v>
      </c>
      <c r="J237">
        <v>8528</v>
      </c>
      <c r="K237">
        <v>838044</v>
      </c>
      <c r="L237">
        <v>27685.043000000001</v>
      </c>
      <c r="M237">
        <v>23266.157999999999</v>
      </c>
      <c r="N237">
        <v>10385.431</v>
      </c>
      <c r="O237">
        <v>12880.727000000001</v>
      </c>
      <c r="P237">
        <v>4418.8850000000002</v>
      </c>
      <c r="Q237">
        <v>2053.8339999999998</v>
      </c>
      <c r="R237">
        <v>2365.0509999999999</v>
      </c>
    </row>
    <row r="238" spans="1:18">
      <c r="A238" s="30" t="s">
        <v>753</v>
      </c>
      <c r="B238">
        <v>9737</v>
      </c>
      <c r="C238">
        <v>1353801</v>
      </c>
      <c r="D238">
        <v>179</v>
      </c>
      <c r="E238">
        <v>538658</v>
      </c>
      <c r="F238">
        <v>9558</v>
      </c>
      <c r="G238">
        <v>815143</v>
      </c>
      <c r="H238">
        <v>1188</v>
      </c>
      <c r="I238">
        <v>49741</v>
      </c>
      <c r="J238">
        <v>8370</v>
      </c>
      <c r="K238">
        <v>765402</v>
      </c>
      <c r="L238">
        <v>28140.794000000002</v>
      </c>
      <c r="M238">
        <v>22903.917000000001</v>
      </c>
      <c r="N238">
        <v>10981.835999999999</v>
      </c>
      <c r="O238">
        <v>11922.081</v>
      </c>
      <c r="P238">
        <v>5236.8770000000004</v>
      </c>
      <c r="Q238">
        <v>2557.4250000000002</v>
      </c>
      <c r="R238">
        <v>2679.4520000000002</v>
      </c>
    </row>
    <row r="239" spans="1:18">
      <c r="A239" s="30" t="s">
        <v>754</v>
      </c>
      <c r="B239">
        <v>10117</v>
      </c>
      <c r="C239">
        <v>1303676</v>
      </c>
      <c r="D239">
        <v>143</v>
      </c>
      <c r="E239">
        <v>487095</v>
      </c>
      <c r="F239">
        <v>9974</v>
      </c>
      <c r="G239">
        <v>816581</v>
      </c>
      <c r="H239">
        <v>1143</v>
      </c>
      <c r="I239">
        <v>46609</v>
      </c>
      <c r="J239">
        <v>8831</v>
      </c>
      <c r="K239">
        <v>769972</v>
      </c>
      <c r="L239">
        <v>26211.345000000001</v>
      </c>
      <c r="M239">
        <v>21440.107</v>
      </c>
      <c r="N239">
        <v>11419.732</v>
      </c>
      <c r="O239">
        <v>10020.375</v>
      </c>
      <c r="P239">
        <v>4771.2380000000003</v>
      </c>
      <c r="Q239">
        <v>2307.5070000000001</v>
      </c>
      <c r="R239">
        <v>2463.7310000000002</v>
      </c>
    </row>
    <row r="240" spans="1:18">
      <c r="A240" s="30" t="s">
        <v>755</v>
      </c>
      <c r="B240">
        <v>11692</v>
      </c>
      <c r="C240">
        <v>1660544</v>
      </c>
      <c r="D240">
        <v>139</v>
      </c>
      <c r="E240">
        <v>490842</v>
      </c>
      <c r="F240">
        <v>11553</v>
      </c>
      <c r="G240">
        <v>1169702</v>
      </c>
      <c r="H240">
        <v>1144</v>
      </c>
      <c r="I240">
        <v>104296</v>
      </c>
      <c r="J240">
        <v>10409</v>
      </c>
      <c r="K240">
        <v>1065406</v>
      </c>
      <c r="L240">
        <v>28840.121999999999</v>
      </c>
      <c r="M240">
        <v>23868.646000000001</v>
      </c>
      <c r="N240">
        <v>12440.763999999999</v>
      </c>
      <c r="O240">
        <v>11427.882</v>
      </c>
      <c r="P240">
        <v>4971.4759999999997</v>
      </c>
      <c r="Q240">
        <v>2322.2959999999998</v>
      </c>
      <c r="R240">
        <v>2649.18</v>
      </c>
    </row>
    <row r="241" spans="1:18">
      <c r="A241" s="30" t="s">
        <v>756</v>
      </c>
      <c r="B241">
        <v>11726</v>
      </c>
      <c r="C241">
        <v>1627695</v>
      </c>
      <c r="D241">
        <v>148</v>
      </c>
      <c r="E241">
        <v>522359</v>
      </c>
      <c r="F241">
        <v>11578</v>
      </c>
      <c r="G241">
        <v>1105336</v>
      </c>
      <c r="H241">
        <v>1094</v>
      </c>
      <c r="I241">
        <v>93047</v>
      </c>
      <c r="J241">
        <v>10484</v>
      </c>
      <c r="K241">
        <v>1012289</v>
      </c>
      <c r="L241">
        <v>27752.239000000001</v>
      </c>
      <c r="M241">
        <v>22809.153999999999</v>
      </c>
      <c r="N241">
        <v>11799.92</v>
      </c>
      <c r="O241">
        <v>11009.234</v>
      </c>
      <c r="P241">
        <v>4943.085</v>
      </c>
      <c r="Q241">
        <v>2315.5410000000002</v>
      </c>
      <c r="R241">
        <v>2627.5439999999999</v>
      </c>
    </row>
    <row r="242" spans="1:18">
      <c r="A242" s="30" t="s">
        <v>757</v>
      </c>
      <c r="B242">
        <v>10439</v>
      </c>
      <c r="C242">
        <v>1224716</v>
      </c>
      <c r="D242">
        <v>146</v>
      </c>
      <c r="E242">
        <v>452685</v>
      </c>
      <c r="F242">
        <v>10293</v>
      </c>
      <c r="G242">
        <v>772031</v>
      </c>
      <c r="H242">
        <v>1484</v>
      </c>
      <c r="I242">
        <v>62064</v>
      </c>
      <c r="J242">
        <v>8809</v>
      </c>
      <c r="K242">
        <v>709967</v>
      </c>
      <c r="L242">
        <v>25845.24</v>
      </c>
      <c r="M242">
        <v>21205.642</v>
      </c>
      <c r="N242">
        <v>11129.304</v>
      </c>
      <c r="O242">
        <v>10076.338</v>
      </c>
      <c r="P242">
        <v>4639.598</v>
      </c>
      <c r="Q242">
        <v>2281.0430000000001</v>
      </c>
      <c r="R242">
        <v>2358.5549999999998</v>
      </c>
    </row>
    <row r="243" spans="1:18">
      <c r="A243" s="30" t="s">
        <v>758</v>
      </c>
      <c r="B243">
        <v>8721</v>
      </c>
      <c r="C243">
        <v>1359910</v>
      </c>
      <c r="D243">
        <v>205</v>
      </c>
      <c r="E243">
        <v>612248</v>
      </c>
      <c r="F243">
        <v>8516</v>
      </c>
      <c r="G243">
        <v>747662</v>
      </c>
      <c r="H243">
        <v>1473</v>
      </c>
      <c r="I243">
        <v>65401</v>
      </c>
      <c r="J243">
        <v>7043</v>
      </c>
      <c r="K243">
        <v>682261</v>
      </c>
      <c r="L243">
        <v>26410.793000000001</v>
      </c>
      <c r="M243">
        <v>22249.149000000001</v>
      </c>
      <c r="N243">
        <v>11809.091</v>
      </c>
      <c r="O243">
        <v>10440.058000000001</v>
      </c>
      <c r="P243">
        <v>4161.6440000000002</v>
      </c>
      <c r="Q243">
        <v>2071.7150000000001</v>
      </c>
      <c r="R243">
        <v>2089.9290000000001</v>
      </c>
    </row>
    <row r="244" spans="1:18">
      <c r="A244" s="30" t="s">
        <v>759</v>
      </c>
      <c r="B244">
        <v>8705</v>
      </c>
      <c r="C244">
        <v>1532180</v>
      </c>
      <c r="D244">
        <v>224</v>
      </c>
      <c r="E244">
        <v>710911</v>
      </c>
      <c r="F244">
        <v>8481</v>
      </c>
      <c r="G244">
        <v>821269</v>
      </c>
      <c r="H244">
        <v>1634</v>
      </c>
      <c r="I244">
        <v>70182</v>
      </c>
      <c r="J244">
        <v>6847</v>
      </c>
      <c r="K244">
        <v>751087</v>
      </c>
      <c r="L244">
        <v>25047.39</v>
      </c>
      <c r="M244">
        <v>20616.274000000001</v>
      </c>
      <c r="N244">
        <v>10858.138000000001</v>
      </c>
      <c r="O244">
        <v>9758.1360000000004</v>
      </c>
      <c r="P244">
        <v>4431.116</v>
      </c>
      <c r="Q244">
        <v>2028.1010000000001</v>
      </c>
      <c r="R244">
        <v>2403.0149999999999</v>
      </c>
    </row>
    <row r="245" spans="1:18">
      <c r="A245" s="30" t="s">
        <v>760</v>
      </c>
      <c r="B245">
        <v>10238</v>
      </c>
      <c r="C245">
        <v>1875230</v>
      </c>
      <c r="D245">
        <v>306</v>
      </c>
      <c r="E245">
        <v>882462</v>
      </c>
      <c r="F245">
        <v>9932</v>
      </c>
      <c r="G245">
        <v>992768</v>
      </c>
      <c r="H245">
        <v>1672</v>
      </c>
      <c r="I245">
        <v>92234</v>
      </c>
      <c r="J245">
        <v>8260</v>
      </c>
      <c r="K245">
        <v>900534</v>
      </c>
      <c r="L245">
        <v>25266.9</v>
      </c>
      <c r="M245">
        <v>21234.614000000001</v>
      </c>
      <c r="N245">
        <v>10629.974</v>
      </c>
      <c r="O245">
        <v>10604.64</v>
      </c>
      <c r="P245">
        <v>4032.2860000000001</v>
      </c>
      <c r="Q245">
        <v>1982.559</v>
      </c>
      <c r="R245">
        <v>2049.7269999999999</v>
      </c>
    </row>
    <row r="246" spans="1:18">
      <c r="A246" s="30" t="s">
        <v>761</v>
      </c>
      <c r="B246">
        <v>9460</v>
      </c>
      <c r="C246">
        <v>1879502</v>
      </c>
      <c r="D246">
        <v>345</v>
      </c>
      <c r="E246">
        <v>963144</v>
      </c>
      <c r="F246">
        <v>9115</v>
      </c>
      <c r="G246">
        <v>916358</v>
      </c>
      <c r="H246">
        <v>1707</v>
      </c>
      <c r="I246">
        <v>93322</v>
      </c>
      <c r="J246">
        <v>7408</v>
      </c>
      <c r="K246">
        <v>823036</v>
      </c>
      <c r="L246">
        <v>25914.999</v>
      </c>
      <c r="M246">
        <v>21831.47</v>
      </c>
      <c r="N246">
        <v>10317.973</v>
      </c>
      <c r="O246">
        <v>11513.496999999999</v>
      </c>
      <c r="P246">
        <v>4083.529</v>
      </c>
      <c r="Q246">
        <v>1951.943</v>
      </c>
      <c r="R246">
        <v>2131.5859999999998</v>
      </c>
    </row>
    <row r="247" spans="1:18">
      <c r="A247" s="30" t="s">
        <v>762</v>
      </c>
      <c r="B247">
        <v>7913</v>
      </c>
      <c r="C247">
        <v>1630804</v>
      </c>
      <c r="D247">
        <v>298</v>
      </c>
      <c r="E247">
        <v>795614</v>
      </c>
      <c r="F247">
        <v>7615</v>
      </c>
      <c r="G247">
        <v>835190</v>
      </c>
      <c r="H247">
        <v>1579</v>
      </c>
      <c r="I247">
        <v>80783</v>
      </c>
      <c r="J247">
        <v>6036</v>
      </c>
      <c r="K247">
        <v>754407</v>
      </c>
      <c r="L247">
        <v>23805.281999999999</v>
      </c>
      <c r="M247">
        <v>19716.567999999999</v>
      </c>
      <c r="N247">
        <v>9546.3349999999991</v>
      </c>
      <c r="O247">
        <v>10170.233</v>
      </c>
      <c r="P247">
        <v>4088.7139999999999</v>
      </c>
      <c r="Q247">
        <v>1882.665</v>
      </c>
      <c r="R247">
        <v>2206.049</v>
      </c>
    </row>
    <row r="248" spans="1:18">
      <c r="A248" s="30" t="s">
        <v>763</v>
      </c>
      <c r="B248">
        <v>8848</v>
      </c>
      <c r="C248">
        <v>1943932</v>
      </c>
      <c r="D248">
        <v>315</v>
      </c>
      <c r="E248">
        <v>945780</v>
      </c>
      <c r="F248">
        <v>8533</v>
      </c>
      <c r="G248">
        <v>998152</v>
      </c>
      <c r="H248">
        <v>1665</v>
      </c>
      <c r="I248">
        <v>99410</v>
      </c>
      <c r="J248">
        <v>6868</v>
      </c>
      <c r="K248">
        <v>898742</v>
      </c>
      <c r="L248">
        <v>25981.758000000002</v>
      </c>
      <c r="M248">
        <v>21274.566999999999</v>
      </c>
      <c r="N248">
        <v>10647.74</v>
      </c>
      <c r="O248">
        <v>10626.826999999999</v>
      </c>
      <c r="P248">
        <v>4707.1909999999998</v>
      </c>
      <c r="Q248">
        <v>2408.2489999999998</v>
      </c>
      <c r="R248">
        <v>2298.942</v>
      </c>
    </row>
    <row r="249" spans="1:18">
      <c r="A249" s="30" t="s">
        <v>764</v>
      </c>
      <c r="B249">
        <v>8481</v>
      </c>
      <c r="C249">
        <v>1919888</v>
      </c>
      <c r="D249">
        <v>295</v>
      </c>
      <c r="E249">
        <v>910285</v>
      </c>
      <c r="F249">
        <v>8186</v>
      </c>
      <c r="G249">
        <v>1009603</v>
      </c>
      <c r="H249">
        <v>1501</v>
      </c>
      <c r="I249">
        <v>128068</v>
      </c>
      <c r="J249">
        <v>6685</v>
      </c>
      <c r="K249">
        <v>881535</v>
      </c>
      <c r="L249">
        <v>25635.226999999999</v>
      </c>
      <c r="M249">
        <v>20997.258000000002</v>
      </c>
      <c r="N249">
        <v>10857.996999999999</v>
      </c>
      <c r="O249">
        <v>10139.261</v>
      </c>
      <c r="P249">
        <v>4637.9690000000001</v>
      </c>
      <c r="Q249">
        <v>2220.0459999999998</v>
      </c>
      <c r="R249">
        <v>2417.9229999999998</v>
      </c>
    </row>
    <row r="250" spans="1:18">
      <c r="A250" s="30" t="s">
        <v>765</v>
      </c>
      <c r="B250">
        <v>8132</v>
      </c>
      <c r="C250">
        <v>1476710</v>
      </c>
      <c r="D250">
        <v>168</v>
      </c>
      <c r="E250">
        <v>536094</v>
      </c>
      <c r="F250">
        <v>7964</v>
      </c>
      <c r="G250">
        <v>940616</v>
      </c>
      <c r="H250">
        <v>1529</v>
      </c>
      <c r="I250">
        <v>95469</v>
      </c>
      <c r="J250">
        <v>6435</v>
      </c>
      <c r="K250">
        <v>845147</v>
      </c>
      <c r="L250">
        <v>27628.981</v>
      </c>
      <c r="M250">
        <v>23037.580999999998</v>
      </c>
      <c r="N250">
        <v>11291.02</v>
      </c>
      <c r="O250">
        <v>11746.561</v>
      </c>
      <c r="P250">
        <v>4591.3999999999996</v>
      </c>
      <c r="Q250">
        <v>2199.0810000000001</v>
      </c>
      <c r="R250">
        <v>2392.319</v>
      </c>
    </row>
    <row r="251" spans="1:18">
      <c r="A251" s="30" t="s">
        <v>766</v>
      </c>
      <c r="B251">
        <v>7726</v>
      </c>
      <c r="C251">
        <v>1450283</v>
      </c>
      <c r="D251">
        <v>150</v>
      </c>
      <c r="E251">
        <v>522195</v>
      </c>
      <c r="F251">
        <v>7576</v>
      </c>
      <c r="G251">
        <v>928088</v>
      </c>
      <c r="H251">
        <v>1232</v>
      </c>
      <c r="I251">
        <v>78648</v>
      </c>
      <c r="J251">
        <v>6344</v>
      </c>
      <c r="K251">
        <v>849440</v>
      </c>
      <c r="L251">
        <v>25503.736000000001</v>
      </c>
      <c r="M251">
        <v>20537.977999999999</v>
      </c>
      <c r="N251">
        <v>10863.05</v>
      </c>
      <c r="O251">
        <v>9674.9279999999999</v>
      </c>
      <c r="P251">
        <v>4965.7579999999998</v>
      </c>
      <c r="Q251">
        <v>2393.1019999999999</v>
      </c>
      <c r="R251">
        <v>2572.6559999999999</v>
      </c>
    </row>
    <row r="252" spans="1:18">
      <c r="A252" s="30" t="s">
        <v>767</v>
      </c>
      <c r="B252">
        <v>8539</v>
      </c>
      <c r="C252">
        <v>1767094</v>
      </c>
      <c r="D252">
        <v>168</v>
      </c>
      <c r="E252">
        <v>598025</v>
      </c>
      <c r="F252">
        <v>8371</v>
      </c>
      <c r="G252">
        <v>1169069</v>
      </c>
      <c r="H252">
        <v>1335</v>
      </c>
      <c r="I252">
        <v>111137</v>
      </c>
      <c r="J252">
        <v>7036</v>
      </c>
      <c r="K252">
        <v>1057932</v>
      </c>
      <c r="L252">
        <v>25116.437000000002</v>
      </c>
      <c r="M252">
        <v>20513.475999999999</v>
      </c>
      <c r="N252">
        <v>10741.07</v>
      </c>
      <c r="O252">
        <v>9772.4060000000009</v>
      </c>
      <c r="P252">
        <v>4602.9610000000002</v>
      </c>
      <c r="Q252">
        <v>2156.4070000000002</v>
      </c>
      <c r="R252">
        <v>2446.5540000000001</v>
      </c>
    </row>
    <row r="253" spans="1:18">
      <c r="A253" s="30" t="s">
        <v>768</v>
      </c>
      <c r="B253">
        <v>8128</v>
      </c>
      <c r="C253">
        <v>1615093</v>
      </c>
      <c r="D253">
        <v>167</v>
      </c>
      <c r="E253">
        <v>592492</v>
      </c>
      <c r="F253">
        <v>7961</v>
      </c>
      <c r="G253">
        <v>1022601</v>
      </c>
      <c r="H253">
        <v>1356</v>
      </c>
      <c r="I253">
        <v>98246</v>
      </c>
      <c r="J253">
        <v>6605</v>
      </c>
      <c r="K253">
        <v>924355</v>
      </c>
      <c r="L253">
        <v>26677.42</v>
      </c>
      <c r="M253">
        <v>22218.657999999999</v>
      </c>
      <c r="N253">
        <v>11489.294</v>
      </c>
      <c r="O253">
        <v>10729.364</v>
      </c>
      <c r="P253">
        <v>4458.7619999999997</v>
      </c>
      <c r="Q253">
        <v>2255.8589999999999</v>
      </c>
      <c r="R253">
        <v>2202.9029999999998</v>
      </c>
    </row>
    <row r="254" spans="1:18">
      <c r="A254" s="30" t="s">
        <v>769</v>
      </c>
      <c r="B254">
        <v>7137</v>
      </c>
      <c r="C254">
        <v>1254075</v>
      </c>
      <c r="D254">
        <v>169</v>
      </c>
      <c r="E254">
        <v>513012</v>
      </c>
      <c r="F254">
        <v>6968</v>
      </c>
      <c r="G254">
        <v>741063</v>
      </c>
      <c r="H254">
        <v>1256</v>
      </c>
      <c r="I254">
        <v>69019</v>
      </c>
      <c r="J254">
        <v>5712</v>
      </c>
      <c r="K254">
        <v>672044</v>
      </c>
      <c r="L254">
        <v>24716.861000000001</v>
      </c>
      <c r="M254">
        <v>20251.483</v>
      </c>
      <c r="N254">
        <v>10376.536</v>
      </c>
      <c r="O254">
        <v>9874.9470000000001</v>
      </c>
      <c r="P254">
        <v>4465.3779999999997</v>
      </c>
      <c r="Q254">
        <v>2167.7089999999998</v>
      </c>
      <c r="R254">
        <v>2297.6689999999999</v>
      </c>
    </row>
    <row r="255" spans="1:18">
      <c r="A255" s="30" t="s">
        <v>770</v>
      </c>
      <c r="B255">
        <v>7344</v>
      </c>
      <c r="C255">
        <v>1439107</v>
      </c>
      <c r="D255">
        <v>253</v>
      </c>
      <c r="E255">
        <v>700144</v>
      </c>
      <c r="F255">
        <v>7091</v>
      </c>
      <c r="G255">
        <v>738963</v>
      </c>
      <c r="H255">
        <v>1191</v>
      </c>
      <c r="I255">
        <v>64594</v>
      </c>
      <c r="J255">
        <v>5900</v>
      </c>
      <c r="K255">
        <v>674369</v>
      </c>
      <c r="L255">
        <v>24417.320999999902</v>
      </c>
      <c r="M255">
        <v>20309.471000000001</v>
      </c>
      <c r="N255">
        <v>10426.108</v>
      </c>
      <c r="O255">
        <v>9883.3629999999994</v>
      </c>
      <c r="P255">
        <v>4107.8500000000004</v>
      </c>
      <c r="Q255">
        <v>1978.752</v>
      </c>
      <c r="R255">
        <v>2129.098</v>
      </c>
    </row>
    <row r="256" spans="1:18">
      <c r="A256" s="30" t="s">
        <v>771</v>
      </c>
      <c r="B256">
        <v>7029</v>
      </c>
      <c r="C256">
        <v>1620305</v>
      </c>
      <c r="D256">
        <v>280</v>
      </c>
      <c r="E256">
        <v>827315</v>
      </c>
      <c r="F256">
        <v>6749</v>
      </c>
      <c r="G256">
        <v>792990</v>
      </c>
      <c r="H256">
        <v>1142</v>
      </c>
      <c r="I256">
        <v>78853</v>
      </c>
      <c r="J256">
        <v>5607</v>
      </c>
      <c r="K256">
        <v>714137</v>
      </c>
      <c r="L256">
        <v>24019.907999999999</v>
      </c>
      <c r="M256">
        <v>20458.135999999999</v>
      </c>
      <c r="N256">
        <v>10125.522000000001</v>
      </c>
      <c r="O256">
        <v>10332.614</v>
      </c>
      <c r="P256">
        <v>3561.7719999999999</v>
      </c>
      <c r="Q256">
        <v>1743.8040000000001</v>
      </c>
      <c r="R256">
        <v>1817.9680000000001</v>
      </c>
    </row>
    <row r="257" spans="1:18">
      <c r="A257" s="30" t="s">
        <v>772</v>
      </c>
      <c r="B257">
        <v>7374</v>
      </c>
      <c r="C257">
        <v>1931939</v>
      </c>
      <c r="D257">
        <v>343</v>
      </c>
      <c r="E257">
        <v>1022517</v>
      </c>
      <c r="F257">
        <v>7031</v>
      </c>
      <c r="G257">
        <v>909422</v>
      </c>
      <c r="H257">
        <v>1140</v>
      </c>
      <c r="I257">
        <v>97143</v>
      </c>
      <c r="J257">
        <v>5891</v>
      </c>
      <c r="K257">
        <v>812279</v>
      </c>
      <c r="L257">
        <v>23513.481</v>
      </c>
      <c r="M257">
        <v>19934.297999999999</v>
      </c>
      <c r="N257">
        <v>9415.8850000000002</v>
      </c>
      <c r="O257">
        <v>10518.413</v>
      </c>
      <c r="P257">
        <v>3579.183</v>
      </c>
      <c r="Q257">
        <v>1708.0609999999999</v>
      </c>
      <c r="R257">
        <v>1871.1220000000001</v>
      </c>
    </row>
    <row r="258" spans="1:18">
      <c r="A258" s="30" t="s">
        <v>773</v>
      </c>
      <c r="B258">
        <v>7864</v>
      </c>
      <c r="C258">
        <v>1975400</v>
      </c>
      <c r="D258">
        <v>391</v>
      </c>
      <c r="E258">
        <v>1071041</v>
      </c>
      <c r="F258">
        <v>7473</v>
      </c>
      <c r="G258">
        <v>904359</v>
      </c>
      <c r="H258">
        <v>1093</v>
      </c>
      <c r="I258">
        <v>89706</v>
      </c>
      <c r="J258">
        <v>6380</v>
      </c>
      <c r="K258">
        <v>814653</v>
      </c>
      <c r="L258">
        <v>23930.690999999999</v>
      </c>
      <c r="M258">
        <v>20355.464</v>
      </c>
      <c r="N258">
        <v>9296.7540000000008</v>
      </c>
      <c r="O258">
        <v>11058.71</v>
      </c>
      <c r="P258">
        <v>3575.2269999999999</v>
      </c>
      <c r="Q258">
        <v>1709.771</v>
      </c>
      <c r="R258">
        <v>1865.4559999999999</v>
      </c>
    </row>
    <row r="259" spans="1:18">
      <c r="A259" s="30" t="s">
        <v>774</v>
      </c>
      <c r="B259">
        <v>7356</v>
      </c>
      <c r="C259">
        <v>1643686</v>
      </c>
      <c r="D259">
        <v>306</v>
      </c>
      <c r="E259">
        <v>803921</v>
      </c>
      <c r="F259">
        <v>7050</v>
      </c>
      <c r="G259">
        <v>839765</v>
      </c>
      <c r="H259">
        <v>1003</v>
      </c>
      <c r="I259">
        <v>77815</v>
      </c>
      <c r="J259">
        <v>6047</v>
      </c>
      <c r="K259">
        <v>761950</v>
      </c>
      <c r="L259">
        <v>22457.434000000001</v>
      </c>
      <c r="M259">
        <v>18474.231</v>
      </c>
      <c r="N259">
        <v>8704.34</v>
      </c>
      <c r="O259">
        <v>9769.8909999999996</v>
      </c>
      <c r="P259">
        <v>3983.203</v>
      </c>
      <c r="Q259">
        <v>1906.4549999999999</v>
      </c>
      <c r="R259">
        <v>2076.748</v>
      </c>
    </row>
    <row r="260" spans="1:18">
      <c r="A260" s="30" t="s">
        <v>775</v>
      </c>
      <c r="B260">
        <v>5738</v>
      </c>
      <c r="C260">
        <v>991624</v>
      </c>
      <c r="D260">
        <v>161</v>
      </c>
      <c r="E260">
        <v>413000</v>
      </c>
      <c r="F260">
        <v>5577</v>
      </c>
      <c r="G260">
        <v>578624</v>
      </c>
      <c r="H260">
        <v>1009</v>
      </c>
      <c r="I260">
        <v>62563</v>
      </c>
      <c r="J260">
        <v>4568</v>
      </c>
      <c r="K260">
        <v>516061</v>
      </c>
      <c r="L260">
        <v>23370.384999999998</v>
      </c>
      <c r="M260">
        <v>19373.174999999999</v>
      </c>
      <c r="N260">
        <v>9411.2559999999994</v>
      </c>
      <c r="O260">
        <v>9961.9189999999999</v>
      </c>
      <c r="P260">
        <v>3997.21</v>
      </c>
      <c r="Q260">
        <v>1873.373</v>
      </c>
      <c r="R260">
        <v>2123.837</v>
      </c>
    </row>
    <row r="261" spans="1:18">
      <c r="A261" s="30" t="s">
        <v>776</v>
      </c>
      <c r="B261">
        <v>1500</v>
      </c>
      <c r="C261">
        <v>72223</v>
      </c>
      <c r="D261">
        <v>0</v>
      </c>
      <c r="E261">
        <v>0</v>
      </c>
      <c r="F261">
        <v>1500</v>
      </c>
      <c r="G261">
        <v>72223</v>
      </c>
      <c r="H261">
        <v>684</v>
      </c>
      <c r="I261">
        <v>20987</v>
      </c>
      <c r="J261">
        <v>816</v>
      </c>
      <c r="K261">
        <v>51236</v>
      </c>
      <c r="L261">
        <v>23792.976999999999</v>
      </c>
      <c r="M261">
        <v>19991.948</v>
      </c>
      <c r="N261">
        <v>8916.4599999999991</v>
      </c>
      <c r="O261">
        <v>11075.487999999999</v>
      </c>
      <c r="P261">
        <v>3801.029</v>
      </c>
      <c r="Q261">
        <v>1735.0139999999999</v>
      </c>
      <c r="R261">
        <v>2066.0149999999999</v>
      </c>
    </row>
    <row r="262" spans="1:18">
      <c r="A262" s="30" t="s">
        <v>777</v>
      </c>
      <c r="B262">
        <v>1358</v>
      </c>
      <c r="C262">
        <v>70127</v>
      </c>
      <c r="D262">
        <v>5</v>
      </c>
      <c r="E262">
        <v>5148</v>
      </c>
      <c r="F262">
        <v>1353</v>
      </c>
      <c r="G262">
        <v>64979</v>
      </c>
      <c r="H262">
        <v>629</v>
      </c>
      <c r="I262">
        <v>16838</v>
      </c>
      <c r="J262">
        <v>724</v>
      </c>
      <c r="K262">
        <v>48141</v>
      </c>
      <c r="L262">
        <v>21332.359</v>
      </c>
      <c r="M262">
        <v>17444.5979999999</v>
      </c>
      <c r="N262">
        <v>7829.1350000000002</v>
      </c>
      <c r="O262">
        <v>9615.4629999999997</v>
      </c>
      <c r="P262">
        <v>3887.761</v>
      </c>
      <c r="Q262">
        <v>1844.817</v>
      </c>
      <c r="R262">
        <v>2042.944</v>
      </c>
    </row>
    <row r="263" spans="1:18">
      <c r="A263" s="30" t="s">
        <v>778</v>
      </c>
      <c r="B263">
        <v>1754</v>
      </c>
      <c r="C263">
        <v>116342</v>
      </c>
      <c r="D263">
        <v>0</v>
      </c>
      <c r="E263">
        <v>0</v>
      </c>
      <c r="F263">
        <v>1754</v>
      </c>
      <c r="G263">
        <v>116342</v>
      </c>
      <c r="H263">
        <v>674</v>
      </c>
      <c r="I263">
        <v>21338</v>
      </c>
      <c r="J263">
        <v>1080</v>
      </c>
      <c r="K263">
        <v>95004</v>
      </c>
      <c r="L263">
        <v>20485.208999999999</v>
      </c>
      <c r="M263">
        <v>16868.519</v>
      </c>
      <c r="N263">
        <v>7271.9939999999997</v>
      </c>
      <c r="O263">
        <v>9596.5249999999996</v>
      </c>
      <c r="P263">
        <v>3616.69</v>
      </c>
      <c r="Q263">
        <v>1799.482</v>
      </c>
      <c r="R263">
        <v>1817.2080000000001</v>
      </c>
    </row>
    <row r="264" spans="1:18">
      <c r="A264" s="30" t="s">
        <v>779</v>
      </c>
      <c r="B264">
        <v>2600</v>
      </c>
      <c r="C264">
        <v>278400</v>
      </c>
      <c r="D264">
        <v>0</v>
      </c>
      <c r="E264">
        <v>0</v>
      </c>
      <c r="F264">
        <v>2600</v>
      </c>
      <c r="G264">
        <v>278400</v>
      </c>
      <c r="H264">
        <v>608</v>
      </c>
      <c r="I264">
        <v>44587</v>
      </c>
      <c r="J264">
        <v>1992</v>
      </c>
      <c r="K264">
        <v>233813</v>
      </c>
      <c r="L264">
        <v>20770.484</v>
      </c>
      <c r="M264">
        <v>16728.764999999999</v>
      </c>
      <c r="N264">
        <v>7695.665</v>
      </c>
      <c r="O264">
        <v>9033.1</v>
      </c>
      <c r="P264">
        <v>4041.7190000000001</v>
      </c>
      <c r="Q264">
        <v>1997.2919999999999</v>
      </c>
      <c r="R264">
        <v>2044.4269999999999</v>
      </c>
    </row>
    <row r="265" spans="1:18">
      <c r="A265" s="30" t="s">
        <v>780</v>
      </c>
      <c r="B265">
        <v>2717</v>
      </c>
      <c r="C265">
        <v>291337</v>
      </c>
      <c r="D265">
        <v>2</v>
      </c>
      <c r="E265">
        <v>16</v>
      </c>
      <c r="F265">
        <v>2715</v>
      </c>
      <c r="G265">
        <v>291321</v>
      </c>
      <c r="H265">
        <v>567</v>
      </c>
      <c r="I265">
        <v>37142</v>
      </c>
      <c r="J265">
        <v>2148</v>
      </c>
      <c r="K265">
        <v>254179</v>
      </c>
      <c r="L265">
        <v>22856.096000000001</v>
      </c>
      <c r="M265">
        <v>18801.572</v>
      </c>
      <c r="N265">
        <v>7998.1949999999997</v>
      </c>
      <c r="O265">
        <v>10803.377</v>
      </c>
      <c r="P265">
        <v>4054.5239999999999</v>
      </c>
      <c r="Q265">
        <v>1986.0509999999999</v>
      </c>
      <c r="R265">
        <v>2068.473</v>
      </c>
    </row>
    <row r="266" spans="1:18">
      <c r="A266" s="30" t="s">
        <v>781</v>
      </c>
      <c r="B266">
        <v>2502</v>
      </c>
      <c r="C266">
        <v>360359</v>
      </c>
      <c r="D266">
        <v>0</v>
      </c>
      <c r="E266">
        <v>0</v>
      </c>
      <c r="F266">
        <v>2502</v>
      </c>
      <c r="G266">
        <v>360359</v>
      </c>
      <c r="H266">
        <v>597</v>
      </c>
      <c r="I266">
        <v>55525</v>
      </c>
      <c r="J266">
        <v>1905</v>
      </c>
      <c r="K266">
        <v>304834</v>
      </c>
      <c r="L266">
        <v>20944.036</v>
      </c>
      <c r="M266">
        <v>17064.257000000001</v>
      </c>
      <c r="N266">
        <v>7499.067</v>
      </c>
      <c r="O266">
        <v>9565.19</v>
      </c>
      <c r="P266">
        <v>3879.779</v>
      </c>
      <c r="Q266">
        <v>1725.0309999999999</v>
      </c>
      <c r="R266">
        <v>2154.748</v>
      </c>
    </row>
    <row r="267" spans="1:18">
      <c r="A267" s="30" t="s">
        <v>782</v>
      </c>
      <c r="B267">
        <v>2340</v>
      </c>
      <c r="C267">
        <v>348158</v>
      </c>
      <c r="D267">
        <v>0</v>
      </c>
      <c r="E267">
        <v>0</v>
      </c>
      <c r="F267">
        <v>2340</v>
      </c>
      <c r="G267">
        <v>348158</v>
      </c>
      <c r="H267">
        <v>553</v>
      </c>
      <c r="I267">
        <v>47886</v>
      </c>
      <c r="J267">
        <v>1787</v>
      </c>
      <c r="K267">
        <v>300272</v>
      </c>
      <c r="L267">
        <v>22323.673999999999</v>
      </c>
      <c r="M267">
        <v>18121.701000000001</v>
      </c>
      <c r="N267">
        <v>9059.4609999999993</v>
      </c>
      <c r="O267">
        <v>9062.24</v>
      </c>
      <c r="P267">
        <v>4201.973</v>
      </c>
      <c r="Q267">
        <v>2026.547</v>
      </c>
      <c r="R267">
        <v>2175.4259999999999</v>
      </c>
    </row>
    <row r="268" spans="1:18">
      <c r="A268" s="30" t="s">
        <v>783</v>
      </c>
      <c r="B268">
        <v>2769</v>
      </c>
      <c r="C268">
        <v>424744</v>
      </c>
      <c r="D268">
        <v>0</v>
      </c>
      <c r="E268">
        <v>0</v>
      </c>
      <c r="F268">
        <v>2769</v>
      </c>
      <c r="G268">
        <v>424744</v>
      </c>
      <c r="H268">
        <v>559</v>
      </c>
      <c r="I268">
        <v>54091</v>
      </c>
      <c r="J268">
        <v>2210</v>
      </c>
      <c r="K268">
        <v>370653</v>
      </c>
      <c r="L268">
        <v>22180.241999999998</v>
      </c>
      <c r="M268">
        <v>18518.43</v>
      </c>
      <c r="N268">
        <v>8669.0319999999992</v>
      </c>
      <c r="O268">
        <v>9849.3979999999992</v>
      </c>
      <c r="P268">
        <v>3661.8119999999999</v>
      </c>
      <c r="Q268">
        <v>1886.6790000000001</v>
      </c>
      <c r="R268">
        <v>1775.133</v>
      </c>
    </row>
    <row r="269" spans="1:18">
      <c r="A269" s="30" t="s">
        <v>784</v>
      </c>
      <c r="B269">
        <v>3051</v>
      </c>
      <c r="C269">
        <v>541802</v>
      </c>
      <c r="D269">
        <v>0</v>
      </c>
      <c r="E269">
        <v>0</v>
      </c>
      <c r="F269">
        <v>3051</v>
      </c>
      <c r="G269">
        <v>541802</v>
      </c>
      <c r="H269">
        <v>668</v>
      </c>
      <c r="I269">
        <v>72672</v>
      </c>
      <c r="J269">
        <v>2383</v>
      </c>
      <c r="K269">
        <v>469130</v>
      </c>
      <c r="L269">
        <v>22275.235000000001</v>
      </c>
      <c r="M269">
        <v>18650.198</v>
      </c>
      <c r="N269">
        <v>8528.2199999999993</v>
      </c>
      <c r="O269">
        <v>10121.977999999999</v>
      </c>
      <c r="P269">
        <v>3625.0369999999998</v>
      </c>
      <c r="Q269">
        <v>1703.14</v>
      </c>
      <c r="R269">
        <v>1921.8969999999999</v>
      </c>
    </row>
    <row r="270" spans="1:18">
      <c r="A270" s="30" t="s">
        <v>785</v>
      </c>
      <c r="B270">
        <v>3060</v>
      </c>
      <c r="C270">
        <v>509716</v>
      </c>
      <c r="D270">
        <v>0</v>
      </c>
      <c r="E270">
        <v>0</v>
      </c>
      <c r="F270">
        <v>3060</v>
      </c>
      <c r="G270">
        <v>509716</v>
      </c>
      <c r="H270">
        <v>667</v>
      </c>
      <c r="I270">
        <v>64138</v>
      </c>
      <c r="J270">
        <v>2393</v>
      </c>
      <c r="K270">
        <v>445578</v>
      </c>
      <c r="L270">
        <v>21105.776000000002</v>
      </c>
      <c r="M270">
        <v>17420.022000000001</v>
      </c>
      <c r="N270">
        <v>8464.1319999999996</v>
      </c>
      <c r="O270">
        <v>8955.89</v>
      </c>
      <c r="P270">
        <v>3685.7539999999999</v>
      </c>
      <c r="Q270">
        <v>1765.94</v>
      </c>
      <c r="R270">
        <v>1919.8140000000001</v>
      </c>
    </row>
    <row r="271" spans="1:18">
      <c r="A271" s="30" t="s">
        <v>786</v>
      </c>
      <c r="B271">
        <v>2570</v>
      </c>
      <c r="C271">
        <v>430495</v>
      </c>
      <c r="D271">
        <v>0</v>
      </c>
      <c r="E271">
        <v>0</v>
      </c>
      <c r="F271">
        <v>2570</v>
      </c>
      <c r="G271">
        <v>430495</v>
      </c>
      <c r="H271">
        <v>603</v>
      </c>
      <c r="I271">
        <v>49304</v>
      </c>
      <c r="J271">
        <v>1967</v>
      </c>
      <c r="K271">
        <v>381191</v>
      </c>
      <c r="L271">
        <v>20591.003000000001</v>
      </c>
      <c r="M271">
        <v>16689.954000000002</v>
      </c>
      <c r="N271">
        <v>7797.6310000000003</v>
      </c>
      <c r="O271">
        <v>8892.3230000000003</v>
      </c>
      <c r="P271">
        <v>3901.049</v>
      </c>
      <c r="Q271">
        <v>1867.66</v>
      </c>
      <c r="R271">
        <v>2033.3889999999999</v>
      </c>
    </row>
    <row r="272" spans="1:18">
      <c r="A272" s="30" t="s">
        <v>787</v>
      </c>
      <c r="B272">
        <v>3345</v>
      </c>
      <c r="C272">
        <v>581686</v>
      </c>
      <c r="D272">
        <v>0</v>
      </c>
      <c r="E272">
        <v>0</v>
      </c>
      <c r="F272">
        <v>3345</v>
      </c>
      <c r="G272">
        <v>581686</v>
      </c>
      <c r="H272">
        <v>646</v>
      </c>
      <c r="I272">
        <v>62298</v>
      </c>
      <c r="J272">
        <v>2699</v>
      </c>
      <c r="K272">
        <v>519388</v>
      </c>
      <c r="L272">
        <v>23158.054</v>
      </c>
      <c r="M272">
        <v>18571.261999999999</v>
      </c>
      <c r="N272">
        <v>8782.4500000000007</v>
      </c>
      <c r="O272">
        <v>9788.8119999999999</v>
      </c>
      <c r="P272">
        <v>4586.7920000000004</v>
      </c>
      <c r="Q272">
        <v>2215.107</v>
      </c>
      <c r="R272">
        <v>2371.6849999999999</v>
      </c>
    </row>
    <row r="273" spans="1:18">
      <c r="A273" s="30" t="s">
        <v>788</v>
      </c>
      <c r="B273">
        <v>3594</v>
      </c>
      <c r="C273">
        <v>616139</v>
      </c>
      <c r="D273">
        <v>0</v>
      </c>
      <c r="E273">
        <v>0</v>
      </c>
      <c r="F273">
        <v>3594</v>
      </c>
      <c r="G273">
        <v>616139</v>
      </c>
      <c r="H273">
        <v>654</v>
      </c>
      <c r="I273">
        <v>69362</v>
      </c>
      <c r="J273">
        <v>2940</v>
      </c>
      <c r="K273">
        <v>546777</v>
      </c>
      <c r="L273">
        <v>23975.179</v>
      </c>
      <c r="M273">
        <v>19515.491999999998</v>
      </c>
      <c r="N273">
        <v>10024.880999999999</v>
      </c>
      <c r="O273">
        <v>9490.6110000000008</v>
      </c>
      <c r="P273">
        <v>4459.6869999999999</v>
      </c>
      <c r="Q273">
        <v>2284.3589999999999</v>
      </c>
      <c r="R273">
        <v>2175.328</v>
      </c>
    </row>
    <row r="274" spans="1:18">
      <c r="A274" s="30" t="s">
        <v>789</v>
      </c>
      <c r="B274">
        <v>3701</v>
      </c>
      <c r="C274">
        <v>657100</v>
      </c>
      <c r="D274">
        <v>0</v>
      </c>
      <c r="E274">
        <v>0</v>
      </c>
      <c r="F274">
        <v>3701</v>
      </c>
      <c r="G274">
        <v>657100</v>
      </c>
      <c r="H274">
        <v>634</v>
      </c>
      <c r="I274">
        <v>62974</v>
      </c>
      <c r="J274">
        <v>3067</v>
      </c>
      <c r="K274">
        <v>594126</v>
      </c>
      <c r="L274">
        <v>24938.275000000001</v>
      </c>
      <c r="M274">
        <v>20588.819</v>
      </c>
      <c r="N274">
        <v>10345.456</v>
      </c>
      <c r="O274">
        <v>10243.362999999999</v>
      </c>
      <c r="P274">
        <v>4349.4560000000001</v>
      </c>
      <c r="Q274">
        <v>2056.2730000000001</v>
      </c>
      <c r="R274">
        <v>2293.183</v>
      </c>
    </row>
    <row r="275" spans="1:18">
      <c r="A275" s="30" t="s">
        <v>790</v>
      </c>
      <c r="B275">
        <v>3813</v>
      </c>
      <c r="C275">
        <v>689692</v>
      </c>
      <c r="D275">
        <v>5</v>
      </c>
      <c r="E275">
        <v>5405</v>
      </c>
      <c r="F275">
        <v>3808</v>
      </c>
      <c r="G275">
        <v>684287</v>
      </c>
      <c r="H275">
        <v>605</v>
      </c>
      <c r="I275">
        <v>60039</v>
      </c>
      <c r="J275">
        <v>3203</v>
      </c>
      <c r="K275">
        <v>624248</v>
      </c>
      <c r="L275">
        <v>24320.633000000002</v>
      </c>
      <c r="M275">
        <v>19856.558000000001</v>
      </c>
      <c r="N275">
        <v>10071.24</v>
      </c>
      <c r="O275">
        <v>9785.3179999999993</v>
      </c>
      <c r="P275">
        <v>4464.0749999999998</v>
      </c>
      <c r="Q275">
        <v>2114.0610000000001</v>
      </c>
      <c r="R275">
        <v>2350.0140000000001</v>
      </c>
    </row>
    <row r="276" spans="1:18">
      <c r="A276" s="30" t="s">
        <v>791</v>
      </c>
      <c r="B276">
        <v>5424</v>
      </c>
      <c r="C276">
        <v>909575</v>
      </c>
      <c r="D276">
        <v>18</v>
      </c>
      <c r="E276">
        <v>38611</v>
      </c>
      <c r="F276">
        <v>5406</v>
      </c>
      <c r="G276">
        <v>870964</v>
      </c>
      <c r="H276">
        <v>683</v>
      </c>
      <c r="I276">
        <v>79794</v>
      </c>
      <c r="J276">
        <v>4723</v>
      </c>
      <c r="K276">
        <v>791170</v>
      </c>
      <c r="L276">
        <v>26396.080999999998</v>
      </c>
      <c r="M276">
        <v>22063.603999999999</v>
      </c>
      <c r="N276">
        <v>11026.923000000001</v>
      </c>
      <c r="O276">
        <v>11036.681</v>
      </c>
      <c r="P276">
        <v>4332.4769999999999</v>
      </c>
      <c r="Q276">
        <v>2093.6</v>
      </c>
      <c r="R276">
        <v>2238.877</v>
      </c>
    </row>
    <row r="277" spans="1:18">
      <c r="A277" s="30" t="s">
        <v>792</v>
      </c>
      <c r="B277">
        <v>5696</v>
      </c>
      <c r="C277">
        <v>825188</v>
      </c>
      <c r="D277">
        <v>43</v>
      </c>
      <c r="E277">
        <v>81605</v>
      </c>
      <c r="F277">
        <v>5653</v>
      </c>
      <c r="G277">
        <v>743583</v>
      </c>
      <c r="H277">
        <v>686</v>
      </c>
      <c r="I277">
        <v>69113</v>
      </c>
      <c r="J277">
        <v>4967</v>
      </c>
      <c r="K277">
        <v>674470</v>
      </c>
      <c r="L277">
        <v>25445.433000000001</v>
      </c>
      <c r="M277">
        <v>20958.449000000001</v>
      </c>
      <c r="N277">
        <v>10224.191000000001</v>
      </c>
      <c r="O277">
        <v>10734.258</v>
      </c>
      <c r="P277">
        <v>4486.9840000000004</v>
      </c>
      <c r="Q277">
        <v>2095.5189999999998</v>
      </c>
      <c r="R277">
        <v>2391.4650000000001</v>
      </c>
    </row>
    <row r="278" spans="1:18">
      <c r="A278" s="30" t="s">
        <v>793</v>
      </c>
      <c r="B278">
        <v>5593</v>
      </c>
      <c r="C278">
        <v>760302</v>
      </c>
      <c r="D278">
        <v>85</v>
      </c>
      <c r="E278">
        <v>144610</v>
      </c>
      <c r="F278">
        <v>5508</v>
      </c>
      <c r="G278">
        <v>615692</v>
      </c>
      <c r="H278">
        <v>710</v>
      </c>
      <c r="I278">
        <v>61804</v>
      </c>
      <c r="J278">
        <v>4798</v>
      </c>
      <c r="K278">
        <v>553888</v>
      </c>
      <c r="L278">
        <v>23711.034</v>
      </c>
      <c r="M278">
        <v>19303.261999999999</v>
      </c>
      <c r="N278">
        <v>9437.1530000000002</v>
      </c>
      <c r="O278">
        <v>9866.1090000000004</v>
      </c>
      <c r="P278">
        <v>4407.7719999999999</v>
      </c>
      <c r="Q278">
        <v>2169.2130000000002</v>
      </c>
      <c r="R278">
        <v>2238.5590000000002</v>
      </c>
    </row>
    <row r="279" spans="1:18">
      <c r="A279" s="30" t="s">
        <v>794</v>
      </c>
      <c r="B279">
        <v>5839</v>
      </c>
      <c r="C279">
        <v>903955</v>
      </c>
      <c r="D279">
        <v>145</v>
      </c>
      <c r="E279">
        <v>232980</v>
      </c>
      <c r="F279">
        <v>5694</v>
      </c>
      <c r="G279">
        <v>670975</v>
      </c>
      <c r="H279">
        <v>709</v>
      </c>
      <c r="I279">
        <v>63155</v>
      </c>
      <c r="J279">
        <v>4985</v>
      </c>
      <c r="K279">
        <v>607820</v>
      </c>
      <c r="L279">
        <v>23862.62</v>
      </c>
      <c r="M279">
        <v>19525.808000000001</v>
      </c>
      <c r="N279">
        <v>9524.16</v>
      </c>
      <c r="O279">
        <v>10001.647999999999</v>
      </c>
      <c r="P279">
        <v>4336.8119999999999</v>
      </c>
      <c r="Q279">
        <v>2257.8139999999999</v>
      </c>
      <c r="R279">
        <v>2078.998</v>
      </c>
    </row>
    <row r="280" spans="1:18">
      <c r="A280" s="30" t="s">
        <v>795</v>
      </c>
      <c r="B280">
        <v>5932</v>
      </c>
      <c r="C280">
        <v>1143728</v>
      </c>
      <c r="D280">
        <v>238</v>
      </c>
      <c r="E280">
        <v>426844</v>
      </c>
      <c r="F280">
        <v>5694</v>
      </c>
      <c r="G280">
        <v>716884</v>
      </c>
      <c r="H280">
        <v>695</v>
      </c>
      <c r="I280">
        <v>63296</v>
      </c>
      <c r="J280">
        <v>4999</v>
      </c>
      <c r="K280">
        <v>653588</v>
      </c>
      <c r="L280">
        <v>24265.919999999998</v>
      </c>
      <c r="M280">
        <v>19816.034</v>
      </c>
      <c r="N280">
        <v>9404.6779999999999</v>
      </c>
      <c r="O280">
        <v>10411.356</v>
      </c>
      <c r="P280">
        <v>4449.8860000000004</v>
      </c>
      <c r="Q280">
        <v>2217.634</v>
      </c>
      <c r="R280">
        <v>2232.252</v>
      </c>
    </row>
    <row r="281" spans="1:18">
      <c r="A281" s="30" t="s">
        <v>796</v>
      </c>
      <c r="B281">
        <v>6510</v>
      </c>
      <c r="C281">
        <v>1422949</v>
      </c>
      <c r="D281">
        <v>310</v>
      </c>
      <c r="E281">
        <v>565625</v>
      </c>
      <c r="F281">
        <v>6200</v>
      </c>
      <c r="G281">
        <v>857324</v>
      </c>
      <c r="H281">
        <v>713</v>
      </c>
      <c r="I281">
        <v>79417</v>
      </c>
      <c r="J281">
        <v>5487</v>
      </c>
      <c r="K281">
        <v>777907</v>
      </c>
      <c r="L281">
        <v>25032.003000000001</v>
      </c>
      <c r="M281">
        <v>20430.845000000001</v>
      </c>
      <c r="N281">
        <v>9643</v>
      </c>
      <c r="O281">
        <v>10787.844999999999</v>
      </c>
      <c r="P281">
        <v>4601.1580000000004</v>
      </c>
      <c r="Q281">
        <v>2235.9409999999998</v>
      </c>
      <c r="R281">
        <v>2365.2170000000001</v>
      </c>
    </row>
    <row r="282" spans="1:18">
      <c r="A282" s="30" t="s">
        <v>797</v>
      </c>
      <c r="B282">
        <v>6645</v>
      </c>
      <c r="C282">
        <v>1111999</v>
      </c>
      <c r="D282">
        <v>283</v>
      </c>
      <c r="E282">
        <v>364716</v>
      </c>
      <c r="F282">
        <v>6362</v>
      </c>
      <c r="G282">
        <v>747283</v>
      </c>
      <c r="H282">
        <v>669</v>
      </c>
      <c r="I282">
        <v>67401</v>
      </c>
      <c r="J282">
        <v>5693</v>
      </c>
      <c r="K282">
        <v>679882</v>
      </c>
      <c r="L282">
        <v>21868.51</v>
      </c>
      <c r="M282">
        <v>17701.091</v>
      </c>
      <c r="N282">
        <v>9692.0769999999993</v>
      </c>
      <c r="O282">
        <v>8009.0140000000001</v>
      </c>
      <c r="P282">
        <v>4167.4189999999999</v>
      </c>
      <c r="Q282">
        <v>2056.0590000000002</v>
      </c>
      <c r="R282">
        <v>2111.36</v>
      </c>
    </row>
    <row r="283" spans="1:18">
      <c r="A283" s="30" t="s">
        <v>798</v>
      </c>
      <c r="B283">
        <v>6170</v>
      </c>
      <c r="C283">
        <v>1153074</v>
      </c>
      <c r="D283">
        <v>263</v>
      </c>
      <c r="E283">
        <v>414724</v>
      </c>
      <c r="F283">
        <v>5907</v>
      </c>
      <c r="G283">
        <v>738350</v>
      </c>
      <c r="H283">
        <v>588</v>
      </c>
      <c r="I283">
        <v>57543</v>
      </c>
      <c r="J283">
        <v>5319</v>
      </c>
      <c r="K283">
        <v>680807</v>
      </c>
      <c r="L283">
        <v>21477.316999999999</v>
      </c>
      <c r="M283">
        <v>17645.188999999998</v>
      </c>
      <c r="N283">
        <v>8953.5470000000005</v>
      </c>
      <c r="O283">
        <v>8691.6419999999998</v>
      </c>
      <c r="P283">
        <v>3832.1280000000002</v>
      </c>
      <c r="Q283">
        <v>1858.547</v>
      </c>
      <c r="R283">
        <v>1973.5809999999999</v>
      </c>
    </row>
    <row r="284" spans="1:18">
      <c r="A284" s="30" t="s">
        <v>799</v>
      </c>
      <c r="B284">
        <v>6950</v>
      </c>
      <c r="C284">
        <v>1553597</v>
      </c>
      <c r="D284">
        <v>290</v>
      </c>
      <c r="E284">
        <v>639438</v>
      </c>
      <c r="F284">
        <v>6660</v>
      </c>
      <c r="G284">
        <v>914159</v>
      </c>
      <c r="H284">
        <v>777</v>
      </c>
      <c r="I284">
        <v>72370</v>
      </c>
      <c r="J284">
        <v>5883</v>
      </c>
      <c r="K284">
        <v>841789</v>
      </c>
      <c r="L284">
        <v>25354.879000000001</v>
      </c>
      <c r="M284">
        <v>20792.886999999999</v>
      </c>
      <c r="N284">
        <v>10624.304</v>
      </c>
      <c r="O284">
        <v>10168.583000000001</v>
      </c>
      <c r="P284">
        <v>4561.9920000000002</v>
      </c>
      <c r="Q284">
        <v>2230.2449999999999</v>
      </c>
      <c r="R284">
        <v>2331.7469999999998</v>
      </c>
    </row>
    <row r="285" spans="1:18">
      <c r="A285" s="30" t="s">
        <v>800</v>
      </c>
      <c r="B285">
        <v>6954</v>
      </c>
      <c r="C285">
        <v>1599681</v>
      </c>
      <c r="D285">
        <v>251</v>
      </c>
      <c r="E285">
        <v>585117</v>
      </c>
      <c r="F285">
        <v>6703</v>
      </c>
      <c r="G285">
        <v>1014564</v>
      </c>
      <c r="H285">
        <v>706</v>
      </c>
      <c r="I285">
        <v>92203</v>
      </c>
      <c r="J285">
        <v>5997</v>
      </c>
      <c r="K285">
        <v>922361</v>
      </c>
      <c r="L285">
        <v>25408.266</v>
      </c>
      <c r="M285">
        <v>20763.937000000002</v>
      </c>
      <c r="N285">
        <v>10347.495000000001</v>
      </c>
      <c r="O285">
        <v>10416.441999999999</v>
      </c>
      <c r="P285">
        <v>4644.3289999999997</v>
      </c>
      <c r="Q285">
        <v>2325.7779999999998</v>
      </c>
      <c r="R285">
        <v>2318.5509999999999</v>
      </c>
    </row>
    <row r="286" spans="1:18">
      <c r="A286" s="30" t="s">
        <v>801</v>
      </c>
      <c r="B286">
        <v>6670</v>
      </c>
      <c r="C286">
        <v>1309597</v>
      </c>
      <c r="D286">
        <v>165</v>
      </c>
      <c r="E286">
        <v>414294</v>
      </c>
      <c r="F286">
        <v>6505</v>
      </c>
      <c r="G286">
        <v>895303</v>
      </c>
      <c r="H286">
        <v>725</v>
      </c>
      <c r="I286">
        <v>73246</v>
      </c>
      <c r="J286">
        <v>5780</v>
      </c>
      <c r="K286">
        <v>822057</v>
      </c>
      <c r="L286">
        <v>24722.181</v>
      </c>
      <c r="M286">
        <v>20201.451000000001</v>
      </c>
      <c r="N286">
        <v>10630.697</v>
      </c>
      <c r="O286">
        <v>9570.7540000000008</v>
      </c>
      <c r="P286">
        <v>4520.7299999999996</v>
      </c>
      <c r="Q286">
        <v>2163.4050000000002</v>
      </c>
      <c r="R286">
        <v>2357.3249999999998</v>
      </c>
    </row>
    <row r="287" spans="1:18">
      <c r="A287" s="30" t="s">
        <v>802</v>
      </c>
      <c r="B287">
        <v>6453</v>
      </c>
      <c r="C287">
        <v>1293887</v>
      </c>
      <c r="D287">
        <v>134</v>
      </c>
      <c r="E287">
        <v>456614</v>
      </c>
      <c r="F287">
        <v>6319</v>
      </c>
      <c r="G287">
        <v>837273</v>
      </c>
      <c r="H287">
        <v>733</v>
      </c>
      <c r="I287">
        <v>68178</v>
      </c>
      <c r="J287">
        <v>5586</v>
      </c>
      <c r="K287">
        <v>769095</v>
      </c>
      <c r="L287">
        <v>25040.968000000001</v>
      </c>
      <c r="M287">
        <v>20418.093000000001</v>
      </c>
      <c r="N287">
        <v>10960.754000000001</v>
      </c>
      <c r="O287">
        <v>9457.3389999999999</v>
      </c>
      <c r="P287">
        <v>4622.875</v>
      </c>
      <c r="Q287">
        <v>2224.8649999999998</v>
      </c>
      <c r="R287">
        <v>2398.0100000000002</v>
      </c>
    </row>
    <row r="288" spans="1:18">
      <c r="A288" s="30" t="s">
        <v>803</v>
      </c>
      <c r="B288">
        <v>6921</v>
      </c>
      <c r="C288">
        <v>1494670</v>
      </c>
      <c r="D288">
        <v>135</v>
      </c>
      <c r="E288">
        <v>461994</v>
      </c>
      <c r="F288">
        <v>6786</v>
      </c>
      <c r="G288">
        <v>1032676</v>
      </c>
      <c r="H288">
        <v>752</v>
      </c>
      <c r="I288">
        <v>91166</v>
      </c>
      <c r="J288">
        <v>6034</v>
      </c>
      <c r="K288">
        <v>941510</v>
      </c>
      <c r="L288">
        <v>25894.629000000001</v>
      </c>
      <c r="M288">
        <v>21239.876</v>
      </c>
      <c r="N288">
        <v>11151.880999999999</v>
      </c>
      <c r="O288">
        <v>10087.995000000001</v>
      </c>
      <c r="P288">
        <v>4654.7529999999997</v>
      </c>
      <c r="Q288">
        <v>2281.4229999999998</v>
      </c>
      <c r="R288">
        <v>2373.33</v>
      </c>
    </row>
    <row r="289" spans="1:18">
      <c r="A289" s="30" t="s">
        <v>804</v>
      </c>
      <c r="B289">
        <v>4947</v>
      </c>
      <c r="C289">
        <v>1271946</v>
      </c>
      <c r="D289">
        <v>143</v>
      </c>
      <c r="E289">
        <v>473802</v>
      </c>
      <c r="F289">
        <v>4804</v>
      </c>
      <c r="G289">
        <v>798144</v>
      </c>
      <c r="H289">
        <v>755</v>
      </c>
      <c r="I289">
        <v>97281</v>
      </c>
      <c r="J289">
        <v>4049</v>
      </c>
      <c r="K289">
        <v>700863</v>
      </c>
      <c r="L289">
        <v>25841.032999999999</v>
      </c>
      <c r="M289">
        <v>20755.886999999999</v>
      </c>
      <c r="N289">
        <v>11519.583000000001</v>
      </c>
      <c r="O289">
        <v>9236.3040000000001</v>
      </c>
      <c r="P289">
        <v>5085.1459999999997</v>
      </c>
      <c r="Q289">
        <v>2591.7489999999998</v>
      </c>
      <c r="R289">
        <v>2493.3969999999999</v>
      </c>
    </row>
    <row r="290" spans="1:18">
      <c r="A290" s="30" t="s">
        <v>805</v>
      </c>
      <c r="B290">
        <v>4526</v>
      </c>
      <c r="C290">
        <v>962109</v>
      </c>
      <c r="D290">
        <v>140</v>
      </c>
      <c r="E290">
        <v>414131</v>
      </c>
      <c r="F290">
        <v>4386</v>
      </c>
      <c r="G290">
        <v>547978</v>
      </c>
      <c r="H290">
        <v>724</v>
      </c>
      <c r="I290">
        <v>62959</v>
      </c>
      <c r="J290">
        <v>3662</v>
      </c>
      <c r="K290">
        <v>485019</v>
      </c>
      <c r="L290">
        <v>23432.982</v>
      </c>
      <c r="M290">
        <v>18718.633999999998</v>
      </c>
      <c r="N290">
        <v>9559.6440000000002</v>
      </c>
      <c r="O290">
        <v>9158.99</v>
      </c>
      <c r="P290">
        <v>4714.348</v>
      </c>
      <c r="Q290">
        <v>2297.5880000000002</v>
      </c>
      <c r="R290">
        <v>2416.7600000000002</v>
      </c>
    </row>
    <row r="291" spans="1:18">
      <c r="A291" s="30" t="s">
        <v>806</v>
      </c>
      <c r="B291">
        <v>5204</v>
      </c>
      <c r="C291">
        <v>1173346</v>
      </c>
      <c r="D291">
        <v>235</v>
      </c>
      <c r="E291">
        <v>577743</v>
      </c>
      <c r="F291">
        <v>4969</v>
      </c>
      <c r="G291">
        <v>595603</v>
      </c>
      <c r="H291">
        <v>737</v>
      </c>
      <c r="I291">
        <v>64851</v>
      </c>
      <c r="J291">
        <v>4232</v>
      </c>
      <c r="K291">
        <v>530752</v>
      </c>
      <c r="L291">
        <v>23531.833999999999</v>
      </c>
      <c r="M291">
        <v>19096.7229999999</v>
      </c>
      <c r="N291">
        <v>10696.611999999999</v>
      </c>
      <c r="O291">
        <v>8400.1110000000008</v>
      </c>
      <c r="P291">
        <v>4435.1109999999999</v>
      </c>
      <c r="Q291">
        <v>2170.9029999999998</v>
      </c>
      <c r="R291">
        <v>2264.2080000000001</v>
      </c>
    </row>
    <row r="292" spans="1:18">
      <c r="A292" s="30" t="s">
        <v>807</v>
      </c>
      <c r="B292">
        <v>4954</v>
      </c>
      <c r="C292">
        <v>1482248</v>
      </c>
      <c r="D292">
        <v>292</v>
      </c>
      <c r="E292">
        <v>871903</v>
      </c>
      <c r="F292">
        <v>4662</v>
      </c>
      <c r="G292">
        <v>610345</v>
      </c>
      <c r="H292">
        <v>727</v>
      </c>
      <c r="I292">
        <v>53509</v>
      </c>
      <c r="J292">
        <v>3935</v>
      </c>
      <c r="K292">
        <v>556836</v>
      </c>
      <c r="L292">
        <v>21481.531999999999</v>
      </c>
      <c r="M292">
        <v>17206.315999999999</v>
      </c>
      <c r="N292">
        <v>10355.879999999999</v>
      </c>
      <c r="O292">
        <v>6850.4359999999997</v>
      </c>
      <c r="P292">
        <v>4275.2160000000003</v>
      </c>
      <c r="Q292">
        <v>2181.902</v>
      </c>
      <c r="R292">
        <v>2093.3139999999999</v>
      </c>
    </row>
    <row r="293" spans="1:18">
      <c r="A293" s="30" t="s">
        <v>808</v>
      </c>
      <c r="B293">
        <v>5215</v>
      </c>
      <c r="C293">
        <v>1699900</v>
      </c>
      <c r="D293">
        <v>333</v>
      </c>
      <c r="E293">
        <v>998715</v>
      </c>
      <c r="F293">
        <v>4882</v>
      </c>
      <c r="G293">
        <v>701185</v>
      </c>
      <c r="H293">
        <v>744</v>
      </c>
      <c r="I293">
        <v>77174</v>
      </c>
      <c r="J293">
        <v>4138</v>
      </c>
      <c r="K293">
        <v>624011</v>
      </c>
      <c r="L293">
        <v>23403.583999999999</v>
      </c>
      <c r="M293">
        <v>18712.464</v>
      </c>
      <c r="N293">
        <v>10199.813</v>
      </c>
      <c r="O293">
        <v>8512.6509999999998</v>
      </c>
      <c r="P293">
        <v>4691.12</v>
      </c>
      <c r="Q293">
        <v>2358.11</v>
      </c>
      <c r="R293">
        <v>2333.0100000000002</v>
      </c>
    </row>
    <row r="294" spans="1:18">
      <c r="A294" s="30" t="s">
        <v>809</v>
      </c>
      <c r="B294">
        <v>5470</v>
      </c>
      <c r="C294">
        <v>1783828</v>
      </c>
      <c r="D294">
        <v>371</v>
      </c>
      <c r="E294">
        <v>1043718</v>
      </c>
      <c r="F294">
        <v>5099</v>
      </c>
      <c r="G294">
        <v>740110</v>
      </c>
      <c r="H294">
        <v>736</v>
      </c>
      <c r="I294">
        <v>76705</v>
      </c>
      <c r="J294">
        <v>4363</v>
      </c>
      <c r="K294">
        <v>663405</v>
      </c>
      <c r="L294">
        <v>22119.595000000001</v>
      </c>
      <c r="M294">
        <v>18127.843000000001</v>
      </c>
      <c r="N294">
        <v>9666.1059999999998</v>
      </c>
      <c r="O294">
        <v>8461.7369999999992</v>
      </c>
      <c r="P294">
        <v>3991.752</v>
      </c>
      <c r="Q294">
        <v>1940.0429999999999</v>
      </c>
      <c r="R294">
        <v>2051.7089999999998</v>
      </c>
    </row>
    <row r="295" spans="1:18">
      <c r="A295" s="30" t="s">
        <v>810</v>
      </c>
      <c r="B295">
        <v>5027</v>
      </c>
      <c r="C295">
        <v>1514466</v>
      </c>
      <c r="D295">
        <v>294</v>
      </c>
      <c r="E295">
        <v>849978</v>
      </c>
      <c r="F295">
        <v>4733</v>
      </c>
      <c r="G295">
        <v>664488</v>
      </c>
      <c r="H295">
        <v>678</v>
      </c>
      <c r="I295">
        <v>62407</v>
      </c>
      <c r="J295">
        <v>4055</v>
      </c>
      <c r="K295">
        <v>602081</v>
      </c>
      <c r="L295">
        <v>22160.386999999999</v>
      </c>
      <c r="M295">
        <v>17817.435000000001</v>
      </c>
      <c r="N295">
        <v>9245.9750000000004</v>
      </c>
      <c r="O295">
        <v>8571.4599999999991</v>
      </c>
      <c r="P295">
        <v>4342.9520000000002</v>
      </c>
      <c r="Q295">
        <v>2170.0230000000001</v>
      </c>
      <c r="R295">
        <v>2172.9290000000001</v>
      </c>
    </row>
    <row r="296" spans="1:18">
      <c r="A296" s="30" t="s">
        <v>811</v>
      </c>
      <c r="B296">
        <v>5370</v>
      </c>
      <c r="C296">
        <v>1737149</v>
      </c>
      <c r="D296">
        <v>330</v>
      </c>
      <c r="E296">
        <v>1028916</v>
      </c>
      <c r="F296">
        <v>5040</v>
      </c>
      <c r="G296">
        <v>708233</v>
      </c>
      <c r="H296">
        <v>751</v>
      </c>
      <c r="I296">
        <v>71694</v>
      </c>
      <c r="J296">
        <v>4289</v>
      </c>
      <c r="K296">
        <v>636539</v>
      </c>
      <c r="L296">
        <v>25053.955999999998</v>
      </c>
      <c r="M296">
        <v>20145.206999999999</v>
      </c>
      <c r="N296">
        <v>11142.457</v>
      </c>
      <c r="O296">
        <v>9002.75</v>
      </c>
      <c r="P296">
        <v>4908.7489999999998</v>
      </c>
      <c r="Q296">
        <v>2448.873</v>
      </c>
      <c r="R296">
        <v>2459.8760000000002</v>
      </c>
    </row>
    <row r="297" spans="1:18">
      <c r="A297" s="30" t="s">
        <v>812</v>
      </c>
      <c r="B297">
        <v>5103</v>
      </c>
      <c r="C297">
        <v>1588736</v>
      </c>
      <c r="D297">
        <v>249</v>
      </c>
      <c r="E297">
        <v>804806</v>
      </c>
      <c r="F297">
        <v>4854</v>
      </c>
      <c r="G297">
        <v>783930</v>
      </c>
      <c r="H297">
        <v>688</v>
      </c>
      <c r="I297">
        <v>83611</v>
      </c>
      <c r="J297">
        <v>4166</v>
      </c>
      <c r="K297">
        <v>700319</v>
      </c>
      <c r="L297">
        <v>24279.097000000002</v>
      </c>
      <c r="M297">
        <v>19095.793000000001</v>
      </c>
      <c r="N297">
        <v>10934.374</v>
      </c>
      <c r="O297">
        <v>8161.4189999999999</v>
      </c>
      <c r="P297">
        <v>5183.3040000000001</v>
      </c>
      <c r="Q297">
        <v>2590.7629999999999</v>
      </c>
      <c r="R297">
        <v>2592.5410000000002</v>
      </c>
    </row>
    <row r="298" spans="1:18">
      <c r="A298" s="30" t="s">
        <v>813</v>
      </c>
      <c r="B298">
        <v>5015</v>
      </c>
      <c r="C298">
        <v>1276595</v>
      </c>
      <c r="D298">
        <v>162</v>
      </c>
      <c r="E298">
        <v>611678</v>
      </c>
      <c r="F298">
        <v>4853</v>
      </c>
      <c r="G298">
        <v>664917</v>
      </c>
      <c r="H298">
        <v>731</v>
      </c>
      <c r="I298">
        <v>69590</v>
      </c>
      <c r="J298">
        <v>4122</v>
      </c>
      <c r="K298">
        <v>595327</v>
      </c>
      <c r="L298">
        <v>24915.921999999999</v>
      </c>
      <c r="M298">
        <v>20092.744999999999</v>
      </c>
      <c r="N298">
        <v>10768.516</v>
      </c>
      <c r="O298">
        <v>9324.2289999999994</v>
      </c>
      <c r="P298">
        <v>4823.1769999999997</v>
      </c>
      <c r="Q298">
        <v>2476.4</v>
      </c>
      <c r="R298">
        <v>2346.777</v>
      </c>
    </row>
    <row r="299" spans="1:18">
      <c r="A299" s="30" t="s">
        <v>814</v>
      </c>
      <c r="B299">
        <v>4483</v>
      </c>
      <c r="C299">
        <v>1252729</v>
      </c>
      <c r="D299">
        <v>150</v>
      </c>
      <c r="E299">
        <v>629514</v>
      </c>
      <c r="F299">
        <v>4333</v>
      </c>
      <c r="G299">
        <v>623215</v>
      </c>
      <c r="H299">
        <v>709</v>
      </c>
      <c r="I299">
        <v>63366</v>
      </c>
      <c r="J299">
        <v>3624</v>
      </c>
      <c r="K299">
        <v>559849</v>
      </c>
      <c r="L299">
        <v>25542.188999999998</v>
      </c>
      <c r="M299">
        <v>20343.085999999999</v>
      </c>
      <c r="N299">
        <v>11010.21</v>
      </c>
      <c r="O299">
        <v>9332.8760000000002</v>
      </c>
      <c r="P299">
        <v>5199.1030000000001</v>
      </c>
      <c r="Q299">
        <v>2644.049</v>
      </c>
      <c r="R299">
        <v>2555.0540000000001</v>
      </c>
    </row>
    <row r="300" spans="1:18">
      <c r="A300" s="30" t="s">
        <v>815</v>
      </c>
      <c r="B300">
        <v>4831</v>
      </c>
      <c r="C300">
        <v>1340507</v>
      </c>
      <c r="D300">
        <v>142</v>
      </c>
      <c r="E300">
        <v>589191</v>
      </c>
      <c r="F300">
        <v>4689</v>
      </c>
      <c r="G300">
        <v>751316</v>
      </c>
      <c r="H300">
        <v>733</v>
      </c>
      <c r="I300">
        <v>79778</v>
      </c>
      <c r="J300">
        <v>3956</v>
      </c>
      <c r="K300">
        <v>671538</v>
      </c>
      <c r="L300">
        <v>26059.57</v>
      </c>
      <c r="M300">
        <v>20604.804</v>
      </c>
      <c r="N300">
        <v>11492.97</v>
      </c>
      <c r="O300">
        <v>9111.8340000000007</v>
      </c>
      <c r="P300">
        <v>5454.7659999999996</v>
      </c>
      <c r="Q300">
        <v>2999.058</v>
      </c>
      <c r="R300">
        <v>2455.7080000000001</v>
      </c>
    </row>
    <row r="301" spans="1:18">
      <c r="A301" s="30" t="s">
        <v>816</v>
      </c>
      <c r="B301">
        <v>4813</v>
      </c>
      <c r="C301">
        <v>1297232</v>
      </c>
      <c r="D301">
        <v>156</v>
      </c>
      <c r="E301">
        <v>603268</v>
      </c>
      <c r="F301">
        <v>4657</v>
      </c>
      <c r="G301">
        <v>693964</v>
      </c>
      <c r="H301">
        <v>766</v>
      </c>
      <c r="I301">
        <v>81179</v>
      </c>
      <c r="J301">
        <v>3891</v>
      </c>
      <c r="K301">
        <v>612785</v>
      </c>
      <c r="L301">
        <v>25620.59</v>
      </c>
      <c r="M301">
        <v>20374.671999999999</v>
      </c>
      <c r="N301">
        <v>11685.244000000001</v>
      </c>
      <c r="O301">
        <v>8689.4279999999999</v>
      </c>
      <c r="P301">
        <v>5245.9179999999997</v>
      </c>
      <c r="Q301">
        <v>2717.0970000000002</v>
      </c>
      <c r="R301">
        <v>2528.8209999999999</v>
      </c>
    </row>
    <row r="302" spans="1:18">
      <c r="A302" s="30" t="s">
        <v>817</v>
      </c>
      <c r="B302">
        <v>4505</v>
      </c>
      <c r="C302">
        <v>1021278</v>
      </c>
      <c r="D302">
        <v>131</v>
      </c>
      <c r="E302">
        <v>478943</v>
      </c>
      <c r="F302">
        <v>4374</v>
      </c>
      <c r="G302">
        <v>542335</v>
      </c>
      <c r="H302">
        <v>733</v>
      </c>
      <c r="I302">
        <v>60900</v>
      </c>
      <c r="J302">
        <v>3641</v>
      </c>
      <c r="K302">
        <v>481435</v>
      </c>
      <c r="L302">
        <v>25616.598000000002</v>
      </c>
      <c r="M302">
        <v>20557.988000000001</v>
      </c>
      <c r="N302">
        <v>11961.752</v>
      </c>
      <c r="O302">
        <v>8596.2360000000008</v>
      </c>
      <c r="P302">
        <v>5058.6099999999997</v>
      </c>
      <c r="Q302">
        <v>2528.759</v>
      </c>
      <c r="R302">
        <v>2529.8510000000001</v>
      </c>
    </row>
    <row r="303" spans="1:18">
      <c r="A303" s="30" t="s">
        <v>818</v>
      </c>
      <c r="B303">
        <v>4478</v>
      </c>
      <c r="C303">
        <v>1123719</v>
      </c>
      <c r="D303">
        <v>183</v>
      </c>
      <c r="E303">
        <v>557708</v>
      </c>
      <c r="F303">
        <v>4295</v>
      </c>
      <c r="G303">
        <v>566011</v>
      </c>
      <c r="H303">
        <v>763</v>
      </c>
      <c r="I303">
        <v>59744</v>
      </c>
      <c r="J303">
        <v>3532</v>
      </c>
      <c r="K303">
        <v>506267</v>
      </c>
      <c r="L303">
        <v>24657.248</v>
      </c>
      <c r="M303">
        <v>20467.311000000002</v>
      </c>
      <c r="N303">
        <v>11041.014999999999</v>
      </c>
      <c r="O303">
        <v>9426.2960000000003</v>
      </c>
      <c r="P303">
        <v>4189.9369999999999</v>
      </c>
      <c r="Q303">
        <v>2117.8180000000002</v>
      </c>
      <c r="R303">
        <v>2072.1190000000001</v>
      </c>
    </row>
    <row r="304" spans="1:18">
      <c r="A304" s="30" t="s">
        <v>819</v>
      </c>
      <c r="B304">
        <v>4089</v>
      </c>
      <c r="C304">
        <v>1434818</v>
      </c>
      <c r="D304">
        <v>269</v>
      </c>
      <c r="E304">
        <v>857902</v>
      </c>
      <c r="F304">
        <v>3820</v>
      </c>
      <c r="G304">
        <v>576916</v>
      </c>
      <c r="H304">
        <v>730</v>
      </c>
      <c r="I304">
        <v>59646</v>
      </c>
      <c r="J304">
        <v>3090</v>
      </c>
      <c r="K304">
        <v>517270</v>
      </c>
      <c r="L304">
        <v>23562.805</v>
      </c>
      <c r="M304">
        <v>19265.574000000001</v>
      </c>
      <c r="N304">
        <v>11021.005999999999</v>
      </c>
      <c r="O304">
        <v>8244.5679999999993</v>
      </c>
      <c r="P304">
        <v>4297.2309999999998</v>
      </c>
      <c r="Q304">
        <v>2143.6309999999999</v>
      </c>
      <c r="R304">
        <v>2153.6</v>
      </c>
    </row>
    <row r="305" spans="1:18">
      <c r="A305" s="30" t="s">
        <v>820</v>
      </c>
      <c r="B305">
        <v>4034</v>
      </c>
      <c r="C305">
        <v>1660619</v>
      </c>
      <c r="D305">
        <v>306</v>
      </c>
      <c r="E305">
        <v>1022698</v>
      </c>
      <c r="F305">
        <v>3728</v>
      </c>
      <c r="G305">
        <v>637921</v>
      </c>
      <c r="H305">
        <v>739</v>
      </c>
      <c r="I305">
        <v>71249</v>
      </c>
      <c r="J305">
        <v>2989</v>
      </c>
      <c r="K305">
        <v>566672</v>
      </c>
      <c r="L305">
        <v>24464.477999999999</v>
      </c>
      <c r="M305">
        <v>19911.457999999999</v>
      </c>
      <c r="N305">
        <v>10383.957</v>
      </c>
      <c r="O305">
        <v>9527.5010000000002</v>
      </c>
      <c r="P305">
        <v>4553.0200000000004</v>
      </c>
      <c r="Q305">
        <v>2303.4859999999999</v>
      </c>
      <c r="R305">
        <v>2249.5340000000001</v>
      </c>
    </row>
    <row r="306" spans="1:18">
      <c r="A306" s="30" t="s">
        <v>821</v>
      </c>
      <c r="B306">
        <v>5400</v>
      </c>
      <c r="C306">
        <v>1944224</v>
      </c>
      <c r="D306">
        <v>340</v>
      </c>
      <c r="E306">
        <v>1040187</v>
      </c>
      <c r="F306">
        <v>5060</v>
      </c>
      <c r="G306">
        <v>904037</v>
      </c>
      <c r="H306">
        <v>727</v>
      </c>
      <c r="I306">
        <v>68179</v>
      </c>
      <c r="J306">
        <v>4333</v>
      </c>
      <c r="K306">
        <v>835858</v>
      </c>
      <c r="L306">
        <v>22635.044999999998</v>
      </c>
      <c r="M306">
        <v>18550.154999999999</v>
      </c>
      <c r="N306">
        <v>10305.082</v>
      </c>
      <c r="O306">
        <v>8245.0730000000003</v>
      </c>
      <c r="P306">
        <v>4084.89</v>
      </c>
      <c r="Q306">
        <v>1876.8510000000001</v>
      </c>
      <c r="R306">
        <v>2208.0390000000002</v>
      </c>
    </row>
    <row r="307" spans="1:18">
      <c r="A307" s="30" t="s">
        <v>822</v>
      </c>
      <c r="B307">
        <v>5058</v>
      </c>
      <c r="C307">
        <v>1780535</v>
      </c>
      <c r="D307">
        <v>302</v>
      </c>
      <c r="E307">
        <v>923051</v>
      </c>
      <c r="F307">
        <v>4756</v>
      </c>
      <c r="G307">
        <v>857484</v>
      </c>
      <c r="H307">
        <v>713</v>
      </c>
      <c r="I307">
        <v>62178</v>
      </c>
      <c r="J307">
        <v>4043</v>
      </c>
      <c r="K307">
        <v>795306</v>
      </c>
      <c r="L307">
        <v>22715.424999999999</v>
      </c>
      <c r="M307">
        <v>18971.202000000001</v>
      </c>
      <c r="N307">
        <v>10061.218999999999</v>
      </c>
      <c r="O307">
        <v>8909.9830000000002</v>
      </c>
      <c r="P307">
        <v>3744.223</v>
      </c>
      <c r="Q307">
        <v>1706.4449999999999</v>
      </c>
      <c r="R307">
        <v>2037.778</v>
      </c>
    </row>
    <row r="308" spans="1:18">
      <c r="A308" s="30" t="s">
        <v>823</v>
      </c>
      <c r="B308">
        <v>5208</v>
      </c>
      <c r="C308">
        <v>1982363</v>
      </c>
      <c r="D308">
        <v>303</v>
      </c>
      <c r="E308">
        <v>1005271</v>
      </c>
      <c r="F308">
        <v>4905</v>
      </c>
      <c r="G308">
        <v>977092</v>
      </c>
      <c r="H308">
        <v>629</v>
      </c>
      <c r="I308">
        <v>66247</v>
      </c>
      <c r="J308">
        <v>4276</v>
      </c>
      <c r="K308">
        <v>910845</v>
      </c>
      <c r="L308">
        <v>22513.531999999999</v>
      </c>
      <c r="M308">
        <v>17944.683000000001</v>
      </c>
      <c r="N308">
        <v>10753.696</v>
      </c>
      <c r="O308">
        <v>7190.9870000000001</v>
      </c>
      <c r="P308">
        <v>4568.8490000000002</v>
      </c>
      <c r="Q308">
        <v>2140.1489999999999</v>
      </c>
      <c r="R308">
        <v>2428.6999999999998</v>
      </c>
    </row>
    <row r="309" spans="1:18">
      <c r="A309" s="30" t="s">
        <v>824</v>
      </c>
      <c r="B309">
        <v>5831</v>
      </c>
      <c r="C309">
        <v>1704924</v>
      </c>
      <c r="D309">
        <v>255</v>
      </c>
      <c r="E309">
        <v>853595</v>
      </c>
      <c r="F309">
        <v>5576</v>
      </c>
      <c r="G309">
        <v>851329</v>
      </c>
      <c r="H309">
        <v>675</v>
      </c>
      <c r="I309">
        <v>62494</v>
      </c>
      <c r="J309">
        <v>4901</v>
      </c>
      <c r="K309">
        <v>788835</v>
      </c>
      <c r="L309">
        <v>22994.564999999999</v>
      </c>
      <c r="M309">
        <v>18464.597000000002</v>
      </c>
      <c r="N309">
        <v>11508.259</v>
      </c>
      <c r="O309">
        <v>6956.3379999999997</v>
      </c>
      <c r="P309">
        <v>4529.9679999999998</v>
      </c>
      <c r="Q309">
        <v>2008.7049999999999</v>
      </c>
      <c r="R309">
        <v>2521.2629999999999</v>
      </c>
    </row>
    <row r="310" spans="1:18">
      <c r="A310" s="30" t="s">
        <v>825</v>
      </c>
      <c r="B310">
        <v>6027</v>
      </c>
      <c r="C310">
        <v>1515633</v>
      </c>
      <c r="D310">
        <v>170</v>
      </c>
      <c r="E310">
        <v>677006</v>
      </c>
      <c r="F310">
        <v>5857</v>
      </c>
      <c r="G310">
        <v>838627</v>
      </c>
      <c r="H310">
        <v>757</v>
      </c>
      <c r="I310">
        <v>62331</v>
      </c>
      <c r="J310">
        <v>5100</v>
      </c>
      <c r="K310">
        <v>776296</v>
      </c>
      <c r="L310">
        <v>24786.580999999998</v>
      </c>
      <c r="M310">
        <v>19787.071</v>
      </c>
      <c r="N310">
        <v>11912.794</v>
      </c>
      <c r="O310">
        <v>7874.277</v>
      </c>
      <c r="P310">
        <v>4999.51</v>
      </c>
      <c r="Q310">
        <v>2246.7280000000001</v>
      </c>
      <c r="R310">
        <v>2752.7820000000002</v>
      </c>
    </row>
    <row r="311" spans="1:18">
      <c r="A311" s="30" t="s">
        <v>826</v>
      </c>
      <c r="B311">
        <v>5762</v>
      </c>
      <c r="C311">
        <v>1367177</v>
      </c>
      <c r="D311">
        <v>149</v>
      </c>
      <c r="E311">
        <v>649026</v>
      </c>
      <c r="F311">
        <v>5613</v>
      </c>
      <c r="G311">
        <v>718151</v>
      </c>
      <c r="H311">
        <v>731</v>
      </c>
      <c r="I311">
        <v>52499</v>
      </c>
      <c r="J311">
        <v>4882</v>
      </c>
      <c r="K311">
        <v>665652</v>
      </c>
      <c r="L311">
        <v>22526.067999999999</v>
      </c>
      <c r="M311">
        <v>18012.054</v>
      </c>
      <c r="N311">
        <v>10797.865</v>
      </c>
      <c r="O311">
        <v>7214.1890000000003</v>
      </c>
      <c r="P311">
        <v>4514.0140000000001</v>
      </c>
      <c r="Q311">
        <v>2055.56</v>
      </c>
      <c r="R311">
        <v>2458.4540000000002</v>
      </c>
    </row>
    <row r="312" spans="1:18">
      <c r="A312" s="30" t="s">
        <v>827</v>
      </c>
      <c r="B312">
        <v>5705</v>
      </c>
      <c r="C312">
        <v>1600130</v>
      </c>
      <c r="D312">
        <v>170</v>
      </c>
      <c r="E312">
        <v>746059</v>
      </c>
      <c r="F312">
        <v>5535</v>
      </c>
      <c r="G312">
        <v>854071</v>
      </c>
      <c r="H312">
        <v>728</v>
      </c>
      <c r="I312">
        <v>66499</v>
      </c>
      <c r="J312">
        <v>4807</v>
      </c>
      <c r="K312">
        <v>787572</v>
      </c>
      <c r="L312">
        <v>24008.79</v>
      </c>
      <c r="M312">
        <v>19195.128000000001</v>
      </c>
      <c r="N312">
        <v>11610.065000000001</v>
      </c>
      <c r="O312">
        <v>7585.0630000000001</v>
      </c>
      <c r="P312">
        <v>4813.6620000000003</v>
      </c>
      <c r="Q312">
        <v>2301.931</v>
      </c>
      <c r="R312">
        <v>2511.7310000000002</v>
      </c>
    </row>
    <row r="313" spans="1:18">
      <c r="A313" s="30" t="s">
        <v>828</v>
      </c>
      <c r="B313">
        <v>6140</v>
      </c>
      <c r="C313">
        <v>1599332</v>
      </c>
      <c r="D313">
        <v>170</v>
      </c>
      <c r="E313">
        <v>704548</v>
      </c>
      <c r="F313">
        <v>5970</v>
      </c>
      <c r="G313">
        <v>894784</v>
      </c>
      <c r="H313">
        <v>766</v>
      </c>
      <c r="I313">
        <v>75878</v>
      </c>
      <c r="J313">
        <v>5204</v>
      </c>
      <c r="K313">
        <v>818906</v>
      </c>
      <c r="L313">
        <v>23058.416000000001</v>
      </c>
      <c r="M313">
        <v>18575.774000000001</v>
      </c>
      <c r="N313">
        <v>11505.562</v>
      </c>
      <c r="O313">
        <v>7070.2120000000004</v>
      </c>
      <c r="P313">
        <v>4482.6419999999998</v>
      </c>
      <c r="Q313">
        <v>2167.7199999999998</v>
      </c>
      <c r="R313">
        <v>2314.922</v>
      </c>
    </row>
    <row r="314" spans="1:18">
      <c r="A314" s="30" t="s">
        <v>829</v>
      </c>
      <c r="B314">
        <v>5414</v>
      </c>
      <c r="C314">
        <v>1122979</v>
      </c>
      <c r="D314">
        <v>133</v>
      </c>
      <c r="E314">
        <v>491823</v>
      </c>
      <c r="F314">
        <v>5281</v>
      </c>
      <c r="G314">
        <v>631156</v>
      </c>
      <c r="H314">
        <v>691</v>
      </c>
      <c r="I314">
        <v>47780</v>
      </c>
      <c r="J314">
        <v>4590</v>
      </c>
      <c r="K314">
        <v>583376</v>
      </c>
      <c r="L314">
        <v>21087.043000000001</v>
      </c>
      <c r="M314">
        <v>17216.871999999999</v>
      </c>
      <c r="N314">
        <v>10055.946</v>
      </c>
      <c r="O314">
        <v>7160.9260000000004</v>
      </c>
      <c r="P314">
        <v>3870.1709999999998</v>
      </c>
      <c r="Q314">
        <v>1744.6320000000001</v>
      </c>
      <c r="R314">
        <v>2125.5390000000002</v>
      </c>
    </row>
    <row r="315" spans="1:18">
      <c r="A315" s="30" t="s">
        <v>830</v>
      </c>
      <c r="B315" t="s">
        <v>831</v>
      </c>
      <c r="C315" t="s">
        <v>831</v>
      </c>
      <c r="D315" t="s">
        <v>831</v>
      </c>
      <c r="E315" t="s">
        <v>831</v>
      </c>
      <c r="F315" t="s">
        <v>831</v>
      </c>
      <c r="G315" t="s">
        <v>831</v>
      </c>
      <c r="H315" t="s">
        <v>831</v>
      </c>
      <c r="I315" t="s">
        <v>831</v>
      </c>
      <c r="J315" t="s">
        <v>831</v>
      </c>
      <c r="K315" t="s">
        <v>831</v>
      </c>
      <c r="L315" t="s">
        <v>831</v>
      </c>
      <c r="M315" t="s">
        <v>831</v>
      </c>
      <c r="N315" t="s">
        <v>831</v>
      </c>
      <c r="O315" t="s">
        <v>831</v>
      </c>
      <c r="P315" t="s">
        <v>831</v>
      </c>
      <c r="Q315" t="s">
        <v>831</v>
      </c>
      <c r="R315" t="s">
        <v>831</v>
      </c>
    </row>
    <row r="317" spans="1:18">
      <c r="A317" s="105" t="s">
        <v>70</v>
      </c>
      <c r="B317" s="105"/>
      <c r="C317" s="105"/>
      <c r="D317" s="105"/>
      <c r="E317" s="105"/>
      <c r="F317" s="105"/>
      <c r="G317" s="105"/>
      <c r="H317" s="105"/>
      <c r="I317" s="105"/>
      <c r="J317" s="105"/>
      <c r="K317" s="105"/>
      <c r="L317" s="105"/>
      <c r="M317" s="105"/>
      <c r="N317" s="105"/>
      <c r="O317" s="105"/>
      <c r="P317" s="105"/>
      <c r="Q317" s="105"/>
      <c r="R317" s="105"/>
    </row>
    <row r="318" spans="1:18">
      <c r="A318" s="105" t="s">
        <v>832</v>
      </c>
      <c r="B318" s="105"/>
      <c r="C318" s="105"/>
      <c r="D318" s="105"/>
      <c r="E318" s="105"/>
      <c r="F318" s="105"/>
      <c r="G318" s="105"/>
      <c r="H318" s="105"/>
      <c r="I318" s="105"/>
      <c r="J318" s="105"/>
      <c r="K318" s="105"/>
      <c r="L318" s="105"/>
      <c r="M318" s="105"/>
      <c r="N318" s="105"/>
      <c r="O318" s="105"/>
      <c r="P318" s="105"/>
      <c r="Q318" s="105"/>
      <c r="R318" s="105"/>
    </row>
    <row r="319" spans="1:18">
      <c r="A319" s="105" t="s">
        <v>833</v>
      </c>
      <c r="B319" s="105"/>
      <c r="C319" s="105"/>
      <c r="D319" s="105"/>
      <c r="E319" s="105"/>
      <c r="F319" s="105"/>
      <c r="G319" s="105"/>
      <c r="H319" s="105"/>
      <c r="I319" s="105"/>
      <c r="J319" s="105"/>
      <c r="K319" s="105"/>
      <c r="L319" s="105"/>
      <c r="M319" s="105"/>
      <c r="N319" s="105"/>
      <c r="O319" s="105"/>
      <c r="P319" s="105"/>
      <c r="Q319" s="105"/>
      <c r="R319" s="105"/>
    </row>
    <row r="320" spans="1:18">
      <c r="A320" s="105" t="s">
        <v>834</v>
      </c>
      <c r="B320" s="105"/>
      <c r="C320" s="105"/>
      <c r="D320" s="105"/>
      <c r="E320" s="105"/>
      <c r="F320" s="105"/>
      <c r="G320" s="105"/>
      <c r="H320" s="105"/>
      <c r="I320" s="105"/>
      <c r="J320" s="105"/>
      <c r="K320" s="105"/>
      <c r="L320" s="105"/>
      <c r="M320" s="105"/>
      <c r="N320" s="105"/>
      <c r="O320" s="105"/>
      <c r="P320" s="105"/>
      <c r="Q320" s="105"/>
      <c r="R320" s="105"/>
    </row>
    <row r="321" spans="1:18">
      <c r="A321" s="105" t="s">
        <v>835</v>
      </c>
      <c r="B321" s="105"/>
      <c r="C321" s="105"/>
      <c r="D321" s="105"/>
      <c r="E321" s="105"/>
      <c r="F321" s="105"/>
      <c r="G321" s="105"/>
      <c r="H321" s="105"/>
      <c r="I321" s="105"/>
      <c r="J321" s="105"/>
      <c r="K321" s="105"/>
      <c r="L321" s="105"/>
      <c r="M321" s="105"/>
      <c r="N321" s="105"/>
      <c r="O321" s="105"/>
      <c r="P321" s="105"/>
      <c r="Q321" s="105"/>
      <c r="R321" s="105"/>
    </row>
    <row r="322" spans="1:18">
      <c r="A322" s="105" t="s">
        <v>836</v>
      </c>
      <c r="B322" s="105"/>
      <c r="C322" s="105"/>
      <c r="D322" s="105"/>
      <c r="E322" s="105"/>
      <c r="F322" s="105"/>
      <c r="G322" s="105"/>
      <c r="H322" s="105"/>
      <c r="I322" s="105"/>
      <c r="J322" s="105"/>
      <c r="K322" s="105"/>
      <c r="L322" s="105"/>
      <c r="M322" s="105"/>
      <c r="N322" s="105"/>
      <c r="O322" s="105"/>
      <c r="P322" s="105"/>
      <c r="Q322" s="105"/>
      <c r="R322" s="105"/>
    </row>
    <row r="323" spans="1:18">
      <c r="A323" s="105" t="s">
        <v>837</v>
      </c>
      <c r="B323" s="105"/>
      <c r="C323" s="105"/>
      <c r="D323" s="105"/>
      <c r="E323" s="105"/>
      <c r="F323" s="105"/>
      <c r="G323" s="105"/>
      <c r="H323" s="105"/>
      <c r="I323" s="105"/>
      <c r="J323" s="105"/>
      <c r="K323" s="105"/>
      <c r="L323" s="105"/>
      <c r="M323" s="105"/>
      <c r="N323" s="105"/>
      <c r="O323" s="105"/>
      <c r="P323" s="105"/>
      <c r="Q323" s="105"/>
      <c r="R323" s="105"/>
    </row>
    <row r="324" spans="1:18">
      <c r="A324" s="105" t="s">
        <v>838</v>
      </c>
      <c r="B324" s="105"/>
      <c r="C324" s="105"/>
      <c r="D324" s="105"/>
      <c r="E324" s="105"/>
      <c r="F324" s="105"/>
      <c r="G324" s="105"/>
      <c r="H324" s="105"/>
      <c r="I324" s="105"/>
      <c r="J324" s="105"/>
      <c r="K324" s="105"/>
      <c r="L324" s="105"/>
      <c r="M324" s="105"/>
      <c r="N324" s="105"/>
      <c r="O324" s="105"/>
      <c r="P324" s="105"/>
      <c r="Q324" s="105"/>
      <c r="R324" s="105"/>
    </row>
    <row r="325" spans="1:18">
      <c r="A325" s="105" t="s">
        <v>839</v>
      </c>
      <c r="B325" s="105"/>
      <c r="C325" s="105"/>
      <c r="D325" s="105"/>
      <c r="E325" s="105"/>
      <c r="F325" s="105"/>
      <c r="G325" s="105"/>
      <c r="H325" s="105"/>
      <c r="I325" s="105"/>
      <c r="J325" s="105"/>
      <c r="K325" s="105"/>
      <c r="L325" s="105"/>
      <c r="M325" s="105"/>
      <c r="N325" s="105"/>
      <c r="O325" s="105"/>
      <c r="P325" s="105"/>
      <c r="Q325" s="105"/>
      <c r="R325" s="105"/>
    </row>
    <row r="326" spans="1:18">
      <c r="A326" s="105" t="s">
        <v>840</v>
      </c>
      <c r="B326" s="105"/>
      <c r="C326" s="105"/>
      <c r="D326" s="105"/>
      <c r="E326" s="105"/>
      <c r="F326" s="105"/>
      <c r="G326" s="105"/>
      <c r="H326" s="105"/>
      <c r="I326" s="105"/>
      <c r="J326" s="105"/>
      <c r="K326" s="105"/>
      <c r="L326" s="105"/>
      <c r="M326" s="105"/>
      <c r="N326" s="105"/>
      <c r="O326" s="105"/>
      <c r="P326" s="105"/>
      <c r="Q326" s="105"/>
      <c r="R326" s="105"/>
    </row>
    <row r="327" spans="1:18">
      <c r="A327" s="105" t="s">
        <v>841</v>
      </c>
      <c r="B327" s="105"/>
      <c r="C327" s="105"/>
      <c r="D327" s="105"/>
      <c r="E327" s="105"/>
      <c r="F327" s="105"/>
      <c r="G327" s="105"/>
      <c r="H327" s="105"/>
      <c r="I327" s="105"/>
      <c r="J327" s="105"/>
      <c r="K327" s="105"/>
      <c r="L327" s="105"/>
      <c r="M327" s="105"/>
      <c r="N327" s="105"/>
      <c r="O327" s="105"/>
      <c r="P327" s="105"/>
      <c r="Q327" s="105"/>
      <c r="R327" s="105"/>
    </row>
    <row r="328" spans="1:18">
      <c r="A328" s="105" t="s">
        <v>842</v>
      </c>
      <c r="B328" s="105"/>
      <c r="C328" s="105"/>
      <c r="D328" s="105"/>
      <c r="E328" s="105"/>
      <c r="F328" s="105"/>
      <c r="G328" s="105"/>
      <c r="H328" s="105"/>
      <c r="I328" s="105"/>
      <c r="J328" s="105"/>
      <c r="K328" s="105"/>
      <c r="L328" s="105"/>
      <c r="M328" s="105"/>
      <c r="N328" s="105"/>
      <c r="O328" s="105"/>
      <c r="P328" s="105"/>
      <c r="Q328" s="105"/>
      <c r="R328" s="105"/>
    </row>
    <row r="329" spans="1:18">
      <c r="A329" s="105" t="s">
        <v>843</v>
      </c>
      <c r="B329" s="105"/>
      <c r="C329" s="105"/>
      <c r="D329" s="105"/>
      <c r="E329" s="105"/>
      <c r="F329" s="105"/>
      <c r="G329" s="105"/>
      <c r="H329" s="105"/>
      <c r="I329" s="105"/>
      <c r="J329" s="105"/>
      <c r="K329" s="105"/>
      <c r="L329" s="105"/>
      <c r="M329" s="105"/>
      <c r="N329" s="105"/>
      <c r="O329" s="105"/>
      <c r="P329" s="105"/>
      <c r="Q329" s="105"/>
      <c r="R329" s="105"/>
    </row>
    <row r="330" spans="1:18">
      <c r="A330" s="105" t="s">
        <v>844</v>
      </c>
      <c r="B330" s="105"/>
      <c r="C330" s="105"/>
      <c r="D330" s="105"/>
      <c r="E330" s="105"/>
      <c r="F330" s="105"/>
      <c r="G330" s="105"/>
      <c r="H330" s="105"/>
      <c r="I330" s="105"/>
      <c r="J330" s="105"/>
      <c r="K330" s="105"/>
      <c r="L330" s="105"/>
      <c r="M330" s="105"/>
      <c r="N330" s="105"/>
      <c r="O330" s="105"/>
      <c r="P330" s="105"/>
      <c r="Q330" s="105"/>
      <c r="R330" s="105"/>
    </row>
    <row r="331" spans="1:18">
      <c r="A331" s="105" t="s">
        <v>845</v>
      </c>
      <c r="B331" s="105"/>
      <c r="C331" s="105"/>
      <c r="D331" s="105"/>
      <c r="E331" s="105"/>
      <c r="F331" s="105"/>
      <c r="G331" s="105"/>
      <c r="H331" s="105"/>
      <c r="I331" s="105"/>
      <c r="J331" s="105"/>
      <c r="K331" s="105"/>
      <c r="L331" s="105"/>
      <c r="M331" s="105"/>
      <c r="N331" s="105"/>
      <c r="O331" s="105"/>
      <c r="P331" s="105"/>
      <c r="Q331" s="105"/>
      <c r="R331" s="105"/>
    </row>
    <row r="332" spans="1:18">
      <c r="A332" s="105" t="s">
        <v>846</v>
      </c>
      <c r="B332" s="105"/>
      <c r="C332" s="105"/>
      <c r="D332" s="105"/>
      <c r="E332" s="105"/>
      <c r="F332" s="105"/>
      <c r="G332" s="105"/>
      <c r="H332" s="105"/>
      <c r="I332" s="105"/>
      <c r="J332" s="105"/>
      <c r="K332" s="105"/>
      <c r="L332" s="105"/>
      <c r="M332" s="105"/>
      <c r="N332" s="105"/>
      <c r="O332" s="105"/>
      <c r="P332" s="105"/>
      <c r="Q332" s="105"/>
      <c r="R332" s="105"/>
    </row>
    <row r="333" spans="1:18">
      <c r="A333" s="105" t="s">
        <v>847</v>
      </c>
      <c r="B333" s="105"/>
      <c r="C333" s="105"/>
      <c r="D333" s="105"/>
      <c r="E333" s="105"/>
      <c r="F333" s="105"/>
      <c r="G333" s="105"/>
      <c r="H333" s="105"/>
      <c r="I333" s="105"/>
      <c r="J333" s="105"/>
      <c r="K333" s="105"/>
      <c r="L333" s="105"/>
      <c r="M333" s="105"/>
      <c r="N333" s="105"/>
      <c r="O333" s="105"/>
      <c r="P333" s="105"/>
      <c r="Q333" s="105"/>
      <c r="R333" s="105"/>
    </row>
    <row r="334" spans="1:18">
      <c r="A334" s="105" t="s">
        <v>848</v>
      </c>
      <c r="B334" s="105"/>
      <c r="C334" s="105"/>
      <c r="D334" s="105"/>
      <c r="E334" s="105"/>
      <c r="F334" s="105"/>
      <c r="G334" s="105"/>
      <c r="H334" s="105"/>
      <c r="I334" s="105"/>
      <c r="J334" s="105"/>
      <c r="K334" s="105"/>
      <c r="L334" s="105"/>
      <c r="M334" s="105"/>
      <c r="N334" s="105"/>
      <c r="O334" s="105"/>
      <c r="P334" s="105"/>
      <c r="Q334" s="105"/>
      <c r="R334" s="105"/>
    </row>
    <row r="335" spans="1:18">
      <c r="A335" s="105" t="s">
        <v>849</v>
      </c>
      <c r="B335" s="105"/>
      <c r="C335" s="105"/>
      <c r="D335" s="105"/>
      <c r="E335" s="105"/>
      <c r="F335" s="105"/>
      <c r="G335" s="105"/>
      <c r="H335" s="105"/>
      <c r="I335" s="105"/>
      <c r="J335" s="105"/>
      <c r="K335" s="105"/>
      <c r="L335" s="105"/>
      <c r="M335" s="105"/>
      <c r="N335" s="105"/>
      <c r="O335" s="105"/>
      <c r="P335" s="105"/>
      <c r="Q335" s="105"/>
      <c r="R335" s="105"/>
    </row>
    <row r="336" spans="1:18">
      <c r="A336" s="105" t="s">
        <v>850</v>
      </c>
      <c r="B336" s="105"/>
      <c r="C336" s="105"/>
      <c r="D336" s="105"/>
      <c r="E336" s="105"/>
      <c r="F336" s="105"/>
      <c r="G336" s="105"/>
      <c r="H336" s="105"/>
      <c r="I336" s="105"/>
      <c r="J336" s="105"/>
      <c r="K336" s="105"/>
      <c r="L336" s="105"/>
      <c r="M336" s="105"/>
      <c r="N336" s="105"/>
      <c r="O336" s="105"/>
      <c r="P336" s="105"/>
      <c r="Q336" s="105"/>
      <c r="R336" s="105"/>
    </row>
    <row r="337" spans="1:18">
      <c r="A337" s="105" t="s">
        <v>851</v>
      </c>
      <c r="B337" s="105"/>
      <c r="C337" s="105"/>
      <c r="D337" s="105"/>
      <c r="E337" s="105"/>
      <c r="F337" s="105"/>
      <c r="G337" s="105"/>
      <c r="H337" s="105"/>
      <c r="I337" s="105"/>
      <c r="J337" s="105"/>
      <c r="K337" s="105"/>
      <c r="L337" s="105"/>
      <c r="M337" s="105"/>
      <c r="N337" s="105"/>
      <c r="O337" s="105"/>
      <c r="P337" s="105"/>
      <c r="Q337" s="105"/>
      <c r="R337" s="105"/>
    </row>
    <row r="338" spans="1:18">
      <c r="A338" s="105"/>
      <c r="B338" s="105"/>
      <c r="C338" s="105"/>
      <c r="D338" s="105"/>
      <c r="E338" s="105"/>
      <c r="F338" s="105"/>
      <c r="G338" s="105"/>
      <c r="H338" s="105"/>
      <c r="I338" s="105"/>
      <c r="J338" s="105"/>
      <c r="K338" s="105"/>
      <c r="L338" s="105"/>
      <c r="M338" s="105"/>
      <c r="N338" s="105"/>
      <c r="O338" s="105"/>
      <c r="P338" s="105"/>
      <c r="Q338" s="105"/>
      <c r="R338" s="105"/>
    </row>
  </sheetData>
  <mergeCells count="22">
    <mergeCell ref="A328:R328"/>
    <mergeCell ref="A317:R317"/>
    <mergeCell ref="A318:R318"/>
    <mergeCell ref="A319:R319"/>
    <mergeCell ref="A320:R320"/>
    <mergeCell ref="A321:R321"/>
    <mergeCell ref="A322:R322"/>
    <mergeCell ref="A323:R323"/>
    <mergeCell ref="A324:R324"/>
    <mergeCell ref="A325:R325"/>
    <mergeCell ref="A326:R326"/>
    <mergeCell ref="A327:R327"/>
    <mergeCell ref="A335:R335"/>
    <mergeCell ref="A336:R336"/>
    <mergeCell ref="A337:R337"/>
    <mergeCell ref="A338:R338"/>
    <mergeCell ref="A329:R329"/>
    <mergeCell ref="A330:R330"/>
    <mergeCell ref="A331:R331"/>
    <mergeCell ref="A332:R332"/>
    <mergeCell ref="A333:R333"/>
    <mergeCell ref="A334:R334"/>
  </mergeCells>
  <hyperlinks>
    <hyperlink ref="B7" r:id="rId1" xr:uid="{CEA94E12-8357-E942-8D00-C6277BD2893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H7"/>
  <sheetViews>
    <sheetView workbookViewId="0">
      <selection activeCell="G16" sqref="G16"/>
    </sheetView>
  </sheetViews>
  <sheetFormatPr defaultColWidth="9.140625" defaultRowHeight="15"/>
  <cols>
    <col min="1" max="1" width="16.85546875" customWidth="1"/>
    <col min="2" max="8" width="10.28515625" customWidth="1"/>
  </cols>
  <sheetData>
    <row r="1" spans="1:8" ht="30">
      <c r="A1" s="23" t="s">
        <v>97</v>
      </c>
      <c r="B1" s="24" t="s">
        <v>98</v>
      </c>
      <c r="C1" s="24" t="s">
        <v>99</v>
      </c>
      <c r="D1" s="24" t="s">
        <v>100</v>
      </c>
      <c r="E1" s="24" t="s">
        <v>101</v>
      </c>
      <c r="F1" s="24" t="s">
        <v>102</v>
      </c>
      <c r="G1" s="24" t="s">
        <v>103</v>
      </c>
      <c r="H1" s="24" t="s">
        <v>104</v>
      </c>
    </row>
    <row r="2" spans="1:8">
      <c r="A2" s="1" t="s">
        <v>89</v>
      </c>
      <c r="B2" s="87">
        <f>RoadTransport!B62</f>
        <v>7478.7771151277711</v>
      </c>
      <c r="C2" s="87">
        <f>RoadTransport!C62</f>
        <v>10008.121347837468</v>
      </c>
      <c r="D2" s="87">
        <f>RoadTransport!D62</f>
        <v>33136386.12220085</v>
      </c>
      <c r="E2" s="87">
        <f>RoadTransport!E62</f>
        <v>614964.80791135959</v>
      </c>
      <c r="F2" s="87">
        <f>RoadTransport!F62</f>
        <v>22436.331345383314</v>
      </c>
      <c r="G2" s="87">
        <f>RoadTransport!G62</f>
        <v>140725.84007944827</v>
      </c>
      <c r="H2" s="87">
        <f>RoadTransport!H62</f>
        <v>0</v>
      </c>
    </row>
    <row r="3" spans="1:8">
      <c r="A3" s="1" t="s">
        <v>90</v>
      </c>
      <c r="B3" s="87">
        <f>RoadTransport!B63</f>
        <v>53.558376723330433</v>
      </c>
      <c r="C3" s="87">
        <f>RoadTransport!C63</f>
        <v>71.671975937890622</v>
      </c>
      <c r="D3" s="87">
        <f>RoadTransport!D63</f>
        <v>237302.30542540393</v>
      </c>
      <c r="E3" s="87">
        <f>RoadTransport!E63</f>
        <v>4403.9976518466456</v>
      </c>
      <c r="F3" s="87">
        <f>RoadTransport!F63</f>
        <v>160.67513016999132</v>
      </c>
      <c r="G3" s="87">
        <f>RoadTransport!G63</f>
        <v>1007.7914399182463</v>
      </c>
      <c r="H3" s="87">
        <f>RoadTransport!H63</f>
        <v>0</v>
      </c>
    </row>
    <row r="4" spans="1:8">
      <c r="A4" s="1" t="s">
        <v>5</v>
      </c>
      <c r="B4" s="87">
        <v>0</v>
      </c>
      <c r="C4" s="87">
        <v>0</v>
      </c>
      <c r="D4" s="87">
        <v>0</v>
      </c>
      <c r="E4" s="87">
        <f>AirFleet!AJ2</f>
        <v>358</v>
      </c>
      <c r="F4" s="87">
        <v>0</v>
      </c>
      <c r="G4" s="87">
        <v>0</v>
      </c>
      <c r="H4" s="87">
        <v>0</v>
      </c>
    </row>
    <row r="5" spans="1:8">
      <c r="A5" s="1" t="s">
        <v>91</v>
      </c>
      <c r="B5" s="87">
        <f>'Rail Pssgr'!D59</f>
        <v>384</v>
      </c>
      <c r="C5" s="87">
        <v>0</v>
      </c>
      <c r="D5" s="87">
        <v>0</v>
      </c>
      <c r="E5" s="87">
        <v>0</v>
      </c>
      <c r="F5" s="87">
        <v>0</v>
      </c>
      <c r="G5" s="87">
        <v>0</v>
      </c>
      <c r="H5" s="87">
        <v>0</v>
      </c>
    </row>
    <row r="6" spans="1:8">
      <c r="A6" s="1" t="s">
        <v>92</v>
      </c>
      <c r="B6" s="87">
        <v>0</v>
      </c>
      <c r="C6" s="87">
        <v>0</v>
      </c>
      <c r="D6" s="87">
        <v>0</v>
      </c>
      <c r="E6" s="87">
        <v>0</v>
      </c>
      <c r="F6" s="87">
        <v>0</v>
      </c>
      <c r="G6" s="87">
        <v>0</v>
      </c>
      <c r="H6" s="87">
        <v>0</v>
      </c>
    </row>
    <row r="7" spans="1:8">
      <c r="A7" s="1" t="s">
        <v>93</v>
      </c>
      <c r="B7" s="87">
        <f>RoadTransport!B67</f>
        <v>29198.158486093394</v>
      </c>
      <c r="C7" s="87">
        <f>RoadTransport!C67</f>
        <v>0</v>
      </c>
      <c r="D7" s="87">
        <f>RoadTransport!D67</f>
        <v>5810433.5387326479</v>
      </c>
      <c r="E7" s="87">
        <f>RoadTransport!E67</f>
        <v>0</v>
      </c>
      <c r="F7" s="87">
        <f>RoadTransport!F67</f>
        <v>0</v>
      </c>
      <c r="G7" s="87">
        <f>RoadTransport!G67</f>
        <v>0</v>
      </c>
      <c r="H7" s="87">
        <f>RoadTransport!H67</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H12"/>
  <sheetViews>
    <sheetView workbookViewId="0">
      <selection activeCell="E3" sqref="E3"/>
    </sheetView>
  </sheetViews>
  <sheetFormatPr defaultColWidth="9.140625" defaultRowHeight="15"/>
  <cols>
    <col min="1" max="1" width="16.85546875" customWidth="1"/>
    <col min="2" max="8" width="10.28515625" customWidth="1"/>
  </cols>
  <sheetData>
    <row r="1" spans="1:8" ht="30">
      <c r="A1" s="23" t="s">
        <v>97</v>
      </c>
      <c r="B1" s="24" t="s">
        <v>98</v>
      </c>
      <c r="C1" s="24" t="s">
        <v>99</v>
      </c>
      <c r="D1" s="24" t="s">
        <v>100</v>
      </c>
      <c r="E1" s="24" t="s">
        <v>101</v>
      </c>
      <c r="F1" s="24" t="s">
        <v>102</v>
      </c>
      <c r="G1" s="24" t="s">
        <v>103</v>
      </c>
      <c r="H1" s="24" t="s">
        <v>104</v>
      </c>
    </row>
    <row r="2" spans="1:8">
      <c r="A2" s="1" t="s">
        <v>89</v>
      </c>
      <c r="B2" s="87">
        <f>RoadTransport!B71</f>
        <v>1577.2170528072124</v>
      </c>
      <c r="C2" s="87">
        <f>RoadTransport!C71</f>
        <v>527.659115032454</v>
      </c>
      <c r="D2" s="87">
        <f>RoadTransport!D71</f>
        <v>26255.622243626291</v>
      </c>
      <c r="E2" s="87">
        <f>RoadTransport!E71</f>
        <v>1753220</v>
      </c>
      <c r="F2" s="87">
        <f>RoadTransport!F71</f>
        <v>0</v>
      </c>
      <c r="G2" s="87">
        <f>RoadTransport!G71</f>
        <v>7419.5015885339199</v>
      </c>
      <c r="H2" s="87">
        <f>RoadTransport!H71</f>
        <v>0</v>
      </c>
    </row>
    <row r="3" spans="1:8">
      <c r="A3" s="1" t="s">
        <v>90</v>
      </c>
      <c r="B3" s="87">
        <f>RoadTransport!B72</f>
        <v>547.48562872737784</v>
      </c>
      <c r="C3" s="87">
        <f>RoadTransport!C72</f>
        <v>183.1617162857205</v>
      </c>
      <c r="D3" s="87">
        <f>RoadTransport!D72</f>
        <v>9113.8856418624528</v>
      </c>
      <c r="E3" s="87">
        <f>RoadTransport!E72</f>
        <v>608580</v>
      </c>
      <c r="F3" s="87">
        <f>RoadTransport!F72</f>
        <v>0</v>
      </c>
      <c r="G3" s="87">
        <f>RoadTransport!G72</f>
        <v>2575.467013124407</v>
      </c>
      <c r="H3" s="87">
        <f>RoadTransport!H72</f>
        <v>0</v>
      </c>
    </row>
    <row r="4" spans="1:8">
      <c r="A4" s="1" t="s">
        <v>5</v>
      </c>
      <c r="B4" s="87">
        <v>0</v>
      </c>
      <c r="C4" s="87">
        <v>0</v>
      </c>
      <c r="D4" s="87">
        <v>0</v>
      </c>
      <c r="E4" s="87">
        <f>AirFleet!AJ3</f>
        <v>82</v>
      </c>
      <c r="F4" s="87">
        <v>0</v>
      </c>
      <c r="G4" s="87">
        <v>0</v>
      </c>
      <c r="H4" s="87">
        <v>0</v>
      </c>
    </row>
    <row r="5" spans="1:8">
      <c r="A5" s="1" t="s">
        <v>91</v>
      </c>
      <c r="B5" s="87">
        <v>0</v>
      </c>
      <c r="C5" s="87">
        <v>0</v>
      </c>
      <c r="D5" s="87">
        <v>0</v>
      </c>
      <c r="E5" s="87">
        <f>Rail!I39</f>
        <v>1998</v>
      </c>
      <c r="F5" s="87">
        <v>0</v>
      </c>
      <c r="G5" s="87">
        <v>0</v>
      </c>
      <c r="H5" s="87">
        <v>0</v>
      </c>
    </row>
    <row r="6" spans="1:8">
      <c r="A6" s="1" t="s">
        <v>92</v>
      </c>
      <c r="B6" s="87">
        <v>0</v>
      </c>
      <c r="C6" s="87">
        <v>0</v>
      </c>
      <c r="D6" s="87">
        <v>0</v>
      </c>
      <c r="E6" s="87">
        <f>Ships!C10</f>
        <v>382.92</v>
      </c>
      <c r="F6" s="87">
        <v>0</v>
      </c>
      <c r="G6" s="87">
        <v>0</v>
      </c>
      <c r="H6" s="87">
        <v>0</v>
      </c>
    </row>
    <row r="7" spans="1:8">
      <c r="A7" s="1" t="s">
        <v>93</v>
      </c>
      <c r="B7" s="87">
        <v>0</v>
      </c>
      <c r="C7" s="87">
        <v>0</v>
      </c>
      <c r="D7" s="87">
        <v>0</v>
      </c>
      <c r="E7" s="87">
        <v>0</v>
      </c>
      <c r="F7" s="87">
        <v>0</v>
      </c>
      <c r="G7" s="87">
        <v>0</v>
      </c>
      <c r="H7" s="87">
        <v>0</v>
      </c>
    </row>
    <row r="8" spans="1:8">
      <c r="B8" s="87"/>
      <c r="C8" s="87"/>
      <c r="D8" s="87"/>
      <c r="E8" s="87"/>
      <c r="F8" s="87"/>
      <c r="G8" s="87"/>
      <c r="H8" s="87"/>
    </row>
    <row r="9" spans="1:8">
      <c r="B9" s="87"/>
      <c r="C9" s="87"/>
      <c r="D9" s="87"/>
      <c r="E9" s="87"/>
      <c r="F9" s="87"/>
      <c r="G9" s="87"/>
      <c r="H9" s="87"/>
    </row>
    <row r="10" spans="1:8">
      <c r="B10" s="87"/>
      <c r="C10" s="87"/>
      <c r="D10" s="87"/>
      <c r="E10" s="87"/>
      <c r="F10" s="87"/>
      <c r="G10" s="87"/>
      <c r="H10" s="87"/>
    </row>
    <row r="11" spans="1:8">
      <c r="B11" s="87"/>
      <c r="C11" s="87"/>
      <c r="D11" s="87"/>
      <c r="E11" s="87"/>
      <c r="F11" s="87"/>
      <c r="G11" s="87"/>
      <c r="H11" s="87"/>
    </row>
    <row r="12" spans="1:8">
      <c r="B12" s="87"/>
      <c r="C12" s="87"/>
      <c r="D12" s="87"/>
      <c r="E12" s="87"/>
      <c r="F12" s="87"/>
      <c r="G12" s="87"/>
      <c r="H12" s="8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11859B-CD30-4769-AFDE-679195CD6B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48b23-d81a-423e-9112-21109dc86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A6F3F9-54E8-42CE-BA1E-720513583380}">
  <ds:schemaRefs>
    <ds:schemaRef ds:uri="http://schemas.microsoft.com/sharepoint/v3/contenttype/forms"/>
  </ds:schemaRefs>
</ds:datastoreItem>
</file>

<file path=customXml/itemProps3.xml><?xml version="1.0" encoding="utf-8"?>
<ds:datastoreItem xmlns:ds="http://schemas.openxmlformats.org/officeDocument/2006/customXml" ds:itemID="{33C1B47E-950D-4DFF-9560-C2E26531F87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RoadTransport</vt:lpstr>
      <vt:lpstr>Mexico AirFleet</vt:lpstr>
      <vt:lpstr>AirFleet</vt:lpstr>
      <vt:lpstr>Rail</vt:lpstr>
      <vt:lpstr>Rail Pssgr</vt:lpstr>
      <vt:lpstr>Ships</vt:lpstr>
      <vt:lpstr>SYVbT-passenger</vt:lpstr>
      <vt:lpstr>SYVbT-freight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Updated for Mexico by Fernando Olea, March2025
</dc:description>
  <cp:lastModifiedBy>Olivia Ashmoore</cp:lastModifiedBy>
  <cp:revision/>
  <dcterms:created xsi:type="dcterms:W3CDTF">2017-06-22T21:46:10Z</dcterms:created>
  <dcterms:modified xsi:type="dcterms:W3CDTF">2026-02-11T19:19:32Z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