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WMITR\"/>
    </mc:Choice>
  </mc:AlternateContent>
  <xr:revisionPtr revIDLastSave="0" documentId="13_ncr:1_{F4025818-FD7C-492F-B4D4-24037D123B79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About" sheetId="1" r:id="rId1"/>
    <sheet name="OECD VAL" sheetId="4" r:id="rId2"/>
    <sheet name="Calculations" sheetId="3" r:id="rId3"/>
    <sheet name="WMITR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B26" i="1"/>
  <c r="C3" i="3"/>
  <c r="C5" i="3" l="1"/>
  <c r="C7" i="3" s="1"/>
  <c r="C15" i="3" s="1"/>
  <c r="C12" i="3" l="1"/>
  <c r="C17" i="3" l="1"/>
  <c r="C18" i="3" l="1"/>
  <c r="B2" i="2" s="1"/>
  <c r="A1" i="4"/>
</calcChain>
</file>

<file path=xl/sharedStrings.xml><?xml version="1.0" encoding="utf-8"?>
<sst xmlns="http://schemas.openxmlformats.org/spreadsheetml/2006/main" count="130" uniqueCount="89">
  <si>
    <t>Workers</t>
  </si>
  <si>
    <t>WMITR Worker Marginal Income Tax Rate</t>
  </si>
  <si>
    <t>Source:</t>
  </si>
  <si>
    <t>Notes:</t>
  </si>
  <si>
    <t>Marginal Income Tax Rate (dimensionless)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</si>
  <si>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</si>
  <si>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</si>
  <si>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</si>
  <si>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</si>
  <si>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</si>
  <si>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</si>
  <si>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</si>
  <si>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</si>
  <si>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</si>
  <si>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</si>
  <si>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</si>
  <si>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</si>
  <si>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</si>
  <si>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</si>
  <si>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</si>
  <si>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</si>
  <si>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</si>
  <si>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</si>
  <si>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</si>
  <si>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</si>
  <si>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</si>
  <si>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</si>
  <si>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</si>
  <si>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</si>
  <si>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</si>
  <si>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</si>
  <si>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</si>
  <si>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</si>
  <si>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</si>
  <si>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</si>
  <si>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</si>
  <si>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</si>
  <si>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</si>
  <si>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</si>
  <si>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</si>
  <si>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</si>
  <si>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</si>
  <si>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</si>
  <si>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</si>
  <si>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</si>
  <si>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</si>
  <si>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</si>
  <si>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</si>
  <si>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</si>
  <si>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</si>
  <si>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</si>
  <si>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</si>
  <si>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</si>
  <si>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LABR: Compensation of employees</t>
  </si>
  <si>
    <t>OTXS: Other taxes less subsidies on production</t>
  </si>
  <si>
    <t>GOPS: Gross operating surplus and mixed income</t>
  </si>
  <si>
    <t>Share of income taxed</t>
  </si>
  <si>
    <t>Income Tax Revenue</t>
  </si>
  <si>
    <t>OECD</t>
  </si>
  <si>
    <t>Trade in Employment (TiM) 2018 Edition (ISIC Rev. 4)</t>
  </si>
  <si>
    <t>https://stats.oecd.org/Index.aspx?DataSetCode=IOTSI4_2018</t>
  </si>
  <si>
    <t>Variable: VAL</t>
  </si>
  <si>
    <t>Employee Compensation</t>
  </si>
  <si>
    <t>see cpi.xlsx</t>
  </si>
  <si>
    <t>2015 to 2012 USD</t>
  </si>
  <si>
    <t>https://www.macrotrends.net/2575/us-dollar-yuan-exchange-rate-historical-chart</t>
  </si>
  <si>
    <t>Data for 2015</t>
  </si>
  <si>
    <t>2015 to 2012 RMB</t>
  </si>
  <si>
    <t>United States ratio of effective (average) marginal tax rate: average tax rate</t>
  </si>
  <si>
    <t>U.S. EPS model and OECD: https://www.oecd.org/tax/tax-policy/taxing-wages-united-states.pdf</t>
  </si>
  <si>
    <t>Estimated average marginal tax rate</t>
  </si>
  <si>
    <t>MEX: Mexico</t>
  </si>
  <si>
    <t>Data extracted on 14 Feb 2021 19:11 UTC (GMT) from OECD.Stat</t>
  </si>
  <si>
    <t>https://taxfoundation.org/country/mexico/</t>
  </si>
  <si>
    <t>Total Employee Compensation (2012 USD million)</t>
  </si>
  <si>
    <t>https://data.worldbank.org/indicator/GC.TAX.TOTL.GD.ZS?locations=MX</t>
  </si>
  <si>
    <t>Tax revenue - % of GDP 2019</t>
  </si>
  <si>
    <t>GDP Mexico - 2019 ($ US millions)</t>
  </si>
  <si>
    <t>Total Tax Revenue -  2019 ($ US millions)</t>
  </si>
  <si>
    <t>Tax Foundation</t>
  </si>
  <si>
    <t>Taxes in Mexico</t>
  </si>
  <si>
    <t>Sources of Revenue in Mexico: How Does Mexico Raise Revenue?</t>
  </si>
  <si>
    <t>Individual Taxes (millions)</t>
  </si>
  <si>
    <t>Percent of Individual Taxe that make up revenue</t>
  </si>
  <si>
    <t>Peso per dollar</t>
  </si>
  <si>
    <t>World Bank</t>
  </si>
  <si>
    <t xml:space="preserve">Mexico - Tax revenue(% of GDP), GDP </t>
  </si>
  <si>
    <t>https://www.inflationtool.com/us-dollar?amount=100&amp;year1=2012&amp;year2=2019</t>
  </si>
  <si>
    <t>Income Tax Revenue (2012 USD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</si>
</sst>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9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5" fillId="0" borderId="1" xfId="3" applyFont="1" applyBorder="1"/>
    <xf numFmtId="0" fontId="4" fillId="0" borderId="0" xfId="3"/>
    <xf numFmtId="0" fontId="0" fillId="2" borderId="0" xfId="0" applyFill="1"/>
    <xf numFmtId="0" fontId="26" fillId="0" borderId="0" xfId="0" applyFont="1"/>
    <xf numFmtId="0" fontId="29" fillId="0" borderId="0" xfId="47"/>
    <xf numFmtId="0" fontId="6" fillId="0" borderId="1" xfId="47" applyFont="1" applyBorder="1" applyAlignment="1">
      <alignment horizontal="left" wrapText="1"/>
    </xf>
    <xf numFmtId="0" fontId="9" fillId="4" borderId="1" xfId="47" applyFont="1" applyFill="1" applyBorder="1" applyAlignment="1">
      <alignment horizontal="center" vertical="top" wrapText="1"/>
    </xf>
    <xf numFmtId="0" fontId="10" fillId="5" borderId="1" xfId="47" applyFont="1" applyFill="1" applyBorder="1" applyAlignment="1">
      <alignment wrapText="1"/>
    </xf>
    <xf numFmtId="0" fontId="11" fillId="6" borderId="1" xfId="47" applyFont="1" applyFill="1" applyBorder="1" applyAlignment="1">
      <alignment horizontal="center"/>
    </xf>
    <xf numFmtId="0" fontId="12" fillId="5" borderId="1" xfId="47" applyFont="1" applyFill="1" applyBorder="1" applyAlignment="1">
      <alignment vertical="top" wrapText="1"/>
    </xf>
    <xf numFmtId="164" fontId="5" fillId="0" borderId="1" xfId="47" applyNumberFormat="1" applyFont="1" applyBorder="1" applyAlignment="1">
      <alignment horizontal="right"/>
    </xf>
    <xf numFmtId="164" fontId="5" fillId="7" borderId="1" xfId="47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Fill="1"/>
    <xf numFmtId="0" fontId="30" fillId="0" borderId="0" xfId="0" applyFont="1" applyFill="1"/>
    <xf numFmtId="43" fontId="4" fillId="0" borderId="0" xfId="3" applyNumberFormat="1" applyFill="1"/>
    <xf numFmtId="0" fontId="0" fillId="0" borderId="14" xfId="0" applyBorder="1"/>
    <xf numFmtId="0" fontId="0" fillId="0" borderId="16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4" fillId="0" borderId="14" xfId="3" applyBorder="1"/>
    <xf numFmtId="0" fontId="4" fillId="0" borderId="16" xfId="3" applyBorder="1"/>
    <xf numFmtId="0" fontId="4" fillId="0" borderId="15" xfId="3" applyBorder="1"/>
    <xf numFmtId="0" fontId="4" fillId="0" borderId="20" xfId="3" applyBorder="1"/>
    <xf numFmtId="0" fontId="4" fillId="0" borderId="0" xfId="3" applyBorder="1"/>
    <xf numFmtId="0" fontId="4" fillId="0" borderId="21" xfId="3" applyBorder="1"/>
    <xf numFmtId="165" fontId="4" fillId="0" borderId="0" xfId="5" applyNumberFormat="1" applyFont="1" applyBorder="1"/>
    <xf numFmtId="9" fontId="4" fillId="0" borderId="0" xfId="2" applyNumberFormat="1" applyFont="1" applyBorder="1"/>
    <xf numFmtId="166" fontId="0" fillId="0" borderId="0" xfId="2" applyNumberFormat="1" applyFont="1" applyBorder="1"/>
    <xf numFmtId="165" fontId="0" fillId="0" borderId="0" xfId="5" applyNumberFormat="1" applyFont="1" applyBorder="1"/>
    <xf numFmtId="0" fontId="2" fillId="0" borderId="21" xfId="1" applyBorder="1"/>
    <xf numFmtId="165" fontId="0" fillId="0" borderId="19" xfId="0" applyNumberFormat="1" applyBorder="1"/>
    <xf numFmtId="0" fontId="0" fillId="0" borderId="18" xfId="0" applyBorder="1"/>
    <xf numFmtId="0" fontId="2" fillId="0" borderId="15" xfId="1" applyBorder="1"/>
    <xf numFmtId="0" fontId="2" fillId="0" borderId="0" xfId="1" applyBorder="1"/>
    <xf numFmtId="165" fontId="0" fillId="0" borderId="0" xfId="0" applyNumberFormat="1" applyBorder="1"/>
    <xf numFmtId="0" fontId="4" fillId="0" borderId="17" xfId="3" applyBorder="1"/>
    <xf numFmtId="166" fontId="0" fillId="0" borderId="19" xfId="2" applyNumberFormat="1" applyFont="1" applyBorder="1"/>
    <xf numFmtId="10" fontId="0" fillId="0" borderId="16" xfId="2" applyNumberFormat="1" applyFont="1" applyBorder="1"/>
    <xf numFmtId="1" fontId="0" fillId="0" borderId="0" xfId="0" applyNumberFormat="1" applyBorder="1"/>
    <xf numFmtId="0" fontId="0" fillId="0" borderId="0" xfId="0" applyFill="1" applyAlignment="1">
      <alignment horizontal="left"/>
    </xf>
    <xf numFmtId="0" fontId="2" fillId="0" borderId="0" xfId="1" applyFill="1"/>
    <xf numFmtId="0" fontId="2" fillId="0" borderId="21" xfId="1" applyFill="1" applyBorder="1"/>
    <xf numFmtId="165" fontId="4" fillId="0" borderId="16" xfId="3" applyNumberFormat="1" applyFill="1" applyBorder="1"/>
    <xf numFmtId="0" fontId="7" fillId="3" borderId="2" xfId="47" applyFont="1" applyFill="1" applyBorder="1" applyAlignment="1">
      <alignment horizontal="right" vertical="top" wrapText="1"/>
    </xf>
    <xf numFmtId="0" fontId="7" fillId="3" borderId="3" xfId="47" applyFont="1" applyFill="1" applyBorder="1" applyAlignment="1">
      <alignment horizontal="right" vertical="top" wrapText="1"/>
    </xf>
    <xf numFmtId="0" fontId="9" fillId="3" borderId="2" xfId="47" applyFont="1" applyFill="1" applyBorder="1" applyAlignment="1">
      <alignment vertical="top" wrapText="1"/>
    </xf>
    <xf numFmtId="0" fontId="9" fillId="3" borderId="4" xfId="47" applyFont="1" applyFill="1" applyBorder="1" applyAlignment="1">
      <alignment vertical="top" wrapText="1"/>
    </xf>
    <xf numFmtId="0" fontId="9" fillId="3" borderId="3" xfId="47" applyFont="1" applyFill="1" applyBorder="1" applyAlignment="1">
      <alignment vertical="top" wrapText="1"/>
    </xf>
    <xf numFmtId="0" fontId="7" fillId="4" borderId="2" xfId="47" applyFont="1" applyFill="1" applyBorder="1" applyAlignment="1">
      <alignment horizontal="right" vertical="center" wrapText="1"/>
    </xf>
    <xf numFmtId="0" fontId="7" fillId="4" borderId="3" xfId="47" applyFont="1" applyFill="1" applyBorder="1" applyAlignment="1">
      <alignment horizontal="right" vertical="center" wrapText="1"/>
    </xf>
    <xf numFmtId="0" fontId="8" fillId="3" borderId="2" xfId="47" applyFont="1" applyFill="1" applyBorder="1" applyAlignment="1">
      <alignment vertical="top" wrapText="1"/>
    </xf>
    <xf numFmtId="0" fontId="8" fillId="3" borderId="4" xfId="47" applyFont="1" applyFill="1" applyBorder="1" applyAlignment="1">
      <alignment vertical="top" wrapText="1"/>
    </xf>
    <xf numFmtId="0" fontId="8" fillId="3" borderId="3" xfId="47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0" fillId="0" borderId="0" xfId="0" applyNumberFormat="1"/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 xr:uid="{00000000-0005-0000-0000-000003000000}"/>
    <cellStyle name="Normal 3" xfId="4" xr:uid="{00000000-0005-0000-0000-000004000000}"/>
    <cellStyle name="Normal 4" xfId="47" xr:uid="{B68D24ED-2898-4F08-A697-BFF405082D30}"/>
    <cellStyle name="Note" xfId="20" builtinId="10" customBuiltin="1"/>
    <cellStyle name="Output" xfId="15" builtinId="21" customBuiltin="1"/>
    <cellStyle name="Percent" xfId="2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GC.TAX.TOTL.GD.ZS?locations=MX" TargetMode="External"/><Relationship Id="rId2" Type="http://schemas.openxmlformats.org/officeDocument/2006/relationships/hyperlink" Target="https://taxfoundation.org/country/mexico/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GC.TAX.TOTL.GD.ZS?locations=MX" TargetMode="External"/><Relationship Id="rId1" Type="http://schemas.openxmlformats.org/officeDocument/2006/relationships/hyperlink" Target="https://taxfoundation.org/country/mexi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H30"/>
  <sheetViews>
    <sheetView workbookViewId="0">
      <selection activeCell="C26" sqref="C26"/>
    </sheetView>
  </sheetViews>
  <sheetFormatPr defaultRowHeight="15" x14ac:dyDescent="0.25"/>
  <cols>
    <col min="1" max="1" width="19" customWidth="1"/>
    <col min="2" max="2" width="15.42578125" customWidth="1"/>
  </cols>
  <sheetData>
    <row r="1" spans="1:8" x14ac:dyDescent="0.25">
      <c r="A1" s="1" t="s">
        <v>1</v>
      </c>
    </row>
    <row r="3" spans="1:8" x14ac:dyDescent="0.25">
      <c r="A3" s="1" t="s">
        <v>2</v>
      </c>
      <c r="B3" s="5" t="s">
        <v>57</v>
      </c>
      <c r="C3" s="5"/>
      <c r="D3" s="5"/>
      <c r="E3" s="5"/>
      <c r="F3" s="5"/>
      <c r="G3" s="5"/>
      <c r="H3" s="5"/>
    </row>
    <row r="4" spans="1:8" x14ac:dyDescent="0.25">
      <c r="B4" s="49" t="s">
        <v>85</v>
      </c>
      <c r="C4" s="19"/>
    </row>
    <row r="5" spans="1:8" x14ac:dyDescent="0.25">
      <c r="A5" s="1"/>
      <c r="B5" s="49">
        <v>2019</v>
      </c>
      <c r="C5" s="19"/>
    </row>
    <row r="6" spans="1:8" x14ac:dyDescent="0.25">
      <c r="B6" s="19" t="s">
        <v>86</v>
      </c>
      <c r="C6" s="19"/>
    </row>
    <row r="7" spans="1:8" x14ac:dyDescent="0.25">
      <c r="B7" s="50" t="s">
        <v>75</v>
      </c>
      <c r="C7" s="19"/>
    </row>
    <row r="8" spans="1:8" x14ac:dyDescent="0.25">
      <c r="B8" s="19"/>
      <c r="C8" s="19"/>
    </row>
    <row r="9" spans="1:8" x14ac:dyDescent="0.25">
      <c r="B9" s="19" t="s">
        <v>79</v>
      </c>
      <c r="C9" s="19"/>
    </row>
    <row r="10" spans="1:8" x14ac:dyDescent="0.25">
      <c r="B10" s="49">
        <v>2019</v>
      </c>
      <c r="C10" s="19"/>
    </row>
    <row r="11" spans="1:8" x14ac:dyDescent="0.25">
      <c r="B11" s="19" t="s">
        <v>80</v>
      </c>
      <c r="C11" s="19"/>
    </row>
    <row r="12" spans="1:8" x14ac:dyDescent="0.25">
      <c r="B12" s="51" t="s">
        <v>73</v>
      </c>
      <c r="C12" s="19"/>
    </row>
    <row r="13" spans="1:8" x14ac:dyDescent="0.25">
      <c r="B13" s="19" t="s">
        <v>81</v>
      </c>
      <c r="C13" s="19"/>
    </row>
    <row r="14" spans="1:8" x14ac:dyDescent="0.25">
      <c r="B14" s="19"/>
      <c r="C14" s="19"/>
    </row>
    <row r="15" spans="1:8" x14ac:dyDescent="0.25">
      <c r="B15" s="19"/>
      <c r="C15" s="19"/>
    </row>
    <row r="16" spans="1:8" x14ac:dyDescent="0.25">
      <c r="B16" s="5" t="s">
        <v>62</v>
      </c>
      <c r="C16" s="8"/>
      <c r="D16" s="8"/>
      <c r="E16" s="8"/>
      <c r="F16" s="8"/>
      <c r="G16" s="8"/>
      <c r="H16" s="8"/>
    </row>
    <row r="17" spans="1:3" x14ac:dyDescent="0.25">
      <c r="B17" t="s">
        <v>58</v>
      </c>
    </row>
    <row r="18" spans="1:3" x14ac:dyDescent="0.25">
      <c r="B18" s="2">
        <v>2018</v>
      </c>
    </row>
    <row r="19" spans="1:3" x14ac:dyDescent="0.25">
      <c r="B19" t="s">
        <v>59</v>
      </c>
    </row>
    <row r="20" spans="1:3" x14ac:dyDescent="0.25">
      <c r="B20" s="3" t="s">
        <v>60</v>
      </c>
    </row>
    <row r="21" spans="1:3" x14ac:dyDescent="0.25">
      <c r="B21" t="s">
        <v>61</v>
      </c>
    </row>
    <row r="22" spans="1:3" x14ac:dyDescent="0.25">
      <c r="B22" t="s">
        <v>66</v>
      </c>
    </row>
    <row r="24" spans="1:3" x14ac:dyDescent="0.25">
      <c r="A24" s="1" t="s">
        <v>3</v>
      </c>
    </row>
    <row r="25" spans="1:3" x14ac:dyDescent="0.25">
      <c r="A25" s="9"/>
    </row>
    <row r="26" spans="1:3" x14ac:dyDescent="0.25">
      <c r="A26" t="s">
        <v>67</v>
      </c>
      <c r="B26" s="19">
        <f>1/1.1133</f>
        <v>0.89823048594269295</v>
      </c>
      <c r="C26" s="50" t="s">
        <v>87</v>
      </c>
    </row>
    <row r="27" spans="1:3" x14ac:dyDescent="0.25">
      <c r="A27" t="s">
        <v>64</v>
      </c>
      <c r="B27" s="20">
        <v>0.9686815713640794</v>
      </c>
      <c r="C27" s="19" t="s">
        <v>63</v>
      </c>
    </row>
    <row r="29" spans="1:3" x14ac:dyDescent="0.25">
      <c r="A29" s="1" t="s">
        <v>84</v>
      </c>
    </row>
    <row r="30" spans="1:3" x14ac:dyDescent="0.25">
      <c r="A30">
        <v>2012</v>
      </c>
      <c r="B30">
        <v>19.95</v>
      </c>
      <c r="C30" t="s">
        <v>65</v>
      </c>
    </row>
  </sheetData>
  <hyperlinks>
    <hyperlink ref="B20" r:id="rId1" xr:uid="{00000000-0004-0000-0000-000000000000}"/>
    <hyperlink ref="B12" r:id="rId2" xr:uid="{E66F10CB-E9B7-40AC-B165-8C8204EE3162}"/>
    <hyperlink ref="B7" r:id="rId3" xr:uid="{7A88117F-BF75-46B5-AEA8-8C1DDEF14D6A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12"/>
  <sheetViews>
    <sheetView showGridLines="0" topLeftCell="A2" workbookViewId="0">
      <selection activeCell="C25" sqref="C25"/>
    </sheetView>
  </sheetViews>
  <sheetFormatPr defaultColWidth="9.140625" defaultRowHeight="12.75" x14ac:dyDescent="0.2"/>
  <cols>
    <col min="1" max="1" width="27.42578125" style="7" customWidth="1"/>
    <col min="2" max="2" width="2.42578125" style="7" customWidth="1"/>
    <col min="3" max="3" width="18.140625" style="7" bestFit="1" customWidth="1"/>
    <col min="4" max="24" width="9.28515625" style="7" bestFit="1" customWidth="1"/>
    <col min="25" max="25" width="9.5703125" style="7" bestFit="1" customWidth="1"/>
    <col min="26" max="31" width="9.28515625" style="7" bestFit="1" customWidth="1"/>
    <col min="32" max="34" width="9.5703125" style="7" bestFit="1" customWidth="1"/>
    <col min="35" max="35" width="9.28515625" style="7" bestFit="1" customWidth="1"/>
    <col min="36" max="36" width="9.5703125" style="7" bestFit="1" customWidth="1"/>
    <col min="37" max="38" width="9.28515625" style="7" bestFit="1" customWidth="1"/>
    <col min="39" max="16384" width="9.140625" style="7"/>
  </cols>
  <sheetData>
    <row r="1" spans="1:38" hidden="1" x14ac:dyDescent="0.2">
      <c r="A1" s="6" t="e">
        <f ca="1">DotStatQuery(B1)</f>
        <v>#NAME?</v>
      </c>
      <c r="B1" s="6" t="s">
        <v>5</v>
      </c>
    </row>
    <row r="2" spans="1:38" ht="23.25" x14ac:dyDescent="0.2">
      <c r="A2" s="11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2.75" customHeight="1" x14ac:dyDescent="0.2">
      <c r="A3" s="53" t="s">
        <v>7</v>
      </c>
      <c r="B3" s="54"/>
      <c r="C3" s="60" t="s">
        <v>8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2"/>
    </row>
    <row r="4" spans="1:38" ht="12.75" customHeight="1" x14ac:dyDescent="0.2">
      <c r="A4" s="53" t="s">
        <v>9</v>
      </c>
      <c r="B4" s="54"/>
      <c r="C4" s="63" t="s">
        <v>71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x14ac:dyDescent="0.2">
      <c r="A5" s="53" t="s">
        <v>10</v>
      </c>
      <c r="B5" s="54"/>
      <c r="C5" s="55" t="s">
        <v>11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7"/>
    </row>
    <row r="6" spans="1:38" ht="12.75" customHeight="1" x14ac:dyDescent="0.2">
      <c r="A6" s="53" t="s">
        <v>12</v>
      </c>
      <c r="B6" s="54"/>
      <c r="C6" s="55" t="s">
        <v>13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7"/>
    </row>
    <row r="7" spans="1:38" ht="126" x14ac:dyDescent="0.2">
      <c r="A7" s="58" t="s">
        <v>14</v>
      </c>
      <c r="B7" s="59"/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  <c r="K7" s="12" t="s">
        <v>23</v>
      </c>
      <c r="L7" s="12" t="s">
        <v>24</v>
      </c>
      <c r="M7" s="12" t="s">
        <v>25</v>
      </c>
      <c r="N7" s="12" t="s">
        <v>26</v>
      </c>
      <c r="O7" s="12" t="s">
        <v>27</v>
      </c>
      <c r="P7" s="12" t="s">
        <v>28</v>
      </c>
      <c r="Q7" s="12" t="s">
        <v>29</v>
      </c>
      <c r="R7" s="12" t="s">
        <v>30</v>
      </c>
      <c r="S7" s="12" t="s">
        <v>31</v>
      </c>
      <c r="T7" s="12" t="s">
        <v>32</v>
      </c>
      <c r="U7" s="12" t="s">
        <v>33</v>
      </c>
      <c r="V7" s="12" t="s">
        <v>34</v>
      </c>
      <c r="W7" s="12" t="s">
        <v>35</v>
      </c>
      <c r="X7" s="12" t="s">
        <v>36</v>
      </c>
      <c r="Y7" s="12" t="s">
        <v>37</v>
      </c>
      <c r="Z7" s="12" t="s">
        <v>38</v>
      </c>
      <c r="AA7" s="12" t="s">
        <v>39</v>
      </c>
      <c r="AB7" s="12" t="s">
        <v>40</v>
      </c>
      <c r="AC7" s="12" t="s">
        <v>41</v>
      </c>
      <c r="AD7" s="12" t="s">
        <v>42</v>
      </c>
      <c r="AE7" s="12" t="s">
        <v>43</v>
      </c>
      <c r="AF7" s="12" t="s">
        <v>44</v>
      </c>
      <c r="AG7" s="12" t="s">
        <v>45</v>
      </c>
      <c r="AH7" s="12" t="s">
        <v>46</v>
      </c>
      <c r="AI7" s="12" t="s">
        <v>47</v>
      </c>
      <c r="AJ7" s="12" t="s">
        <v>48</v>
      </c>
      <c r="AK7" s="12" t="s">
        <v>49</v>
      </c>
      <c r="AL7" s="12" t="s">
        <v>50</v>
      </c>
    </row>
    <row r="8" spans="1:38" ht="13.5" x14ac:dyDescent="0.25">
      <c r="A8" s="13" t="s">
        <v>51</v>
      </c>
      <c r="B8" s="14" t="s">
        <v>52</v>
      </c>
      <c r="C8" s="14" t="s">
        <v>52</v>
      </c>
      <c r="D8" s="14" t="s">
        <v>52</v>
      </c>
      <c r="E8" s="14" t="s">
        <v>52</v>
      </c>
      <c r="F8" s="14" t="s">
        <v>52</v>
      </c>
      <c r="G8" s="14" t="s">
        <v>52</v>
      </c>
      <c r="H8" s="14" t="s">
        <v>52</v>
      </c>
      <c r="I8" s="14" t="s">
        <v>52</v>
      </c>
      <c r="J8" s="14" t="s">
        <v>52</v>
      </c>
      <c r="K8" s="14" t="s">
        <v>52</v>
      </c>
      <c r="L8" s="14" t="s">
        <v>52</v>
      </c>
      <c r="M8" s="14" t="s">
        <v>52</v>
      </c>
      <c r="N8" s="14" t="s">
        <v>52</v>
      </c>
      <c r="O8" s="14" t="s">
        <v>52</v>
      </c>
      <c r="P8" s="14" t="s">
        <v>52</v>
      </c>
      <c r="Q8" s="14" t="s">
        <v>52</v>
      </c>
      <c r="R8" s="14" t="s">
        <v>52</v>
      </c>
      <c r="S8" s="14" t="s">
        <v>52</v>
      </c>
      <c r="T8" s="14" t="s">
        <v>52</v>
      </c>
      <c r="U8" s="14" t="s">
        <v>52</v>
      </c>
      <c r="V8" s="14" t="s">
        <v>52</v>
      </c>
      <c r="W8" s="14" t="s">
        <v>52</v>
      </c>
      <c r="X8" s="14" t="s">
        <v>52</v>
      </c>
      <c r="Y8" s="14" t="s">
        <v>52</v>
      </c>
      <c r="Z8" s="14" t="s">
        <v>52</v>
      </c>
      <c r="AA8" s="14" t="s">
        <v>52</v>
      </c>
      <c r="AB8" s="14" t="s">
        <v>52</v>
      </c>
      <c r="AC8" s="14" t="s">
        <v>52</v>
      </c>
      <c r="AD8" s="14" t="s">
        <v>52</v>
      </c>
      <c r="AE8" s="14" t="s">
        <v>52</v>
      </c>
      <c r="AF8" s="14" t="s">
        <v>52</v>
      </c>
      <c r="AG8" s="14" t="s">
        <v>52</v>
      </c>
      <c r="AH8" s="14" t="s">
        <v>52</v>
      </c>
      <c r="AI8" s="14" t="s">
        <v>52</v>
      </c>
      <c r="AJ8" s="14" t="s">
        <v>52</v>
      </c>
      <c r="AK8" s="14" t="s">
        <v>52</v>
      </c>
      <c r="AL8" s="14" t="s">
        <v>52</v>
      </c>
    </row>
    <row r="9" spans="1:38" ht="21" x14ac:dyDescent="0.25">
      <c r="A9" s="15" t="s">
        <v>53</v>
      </c>
      <c r="B9" s="14" t="s">
        <v>52</v>
      </c>
      <c r="C9" s="16">
        <v>6407.3940000000002</v>
      </c>
      <c r="D9" s="16">
        <v>1163.665</v>
      </c>
      <c r="E9" s="16">
        <v>1673.3109999999999</v>
      </c>
      <c r="F9" s="16">
        <v>748.33500000000004</v>
      </c>
      <c r="G9" s="16">
        <v>6672.62</v>
      </c>
      <c r="H9" s="16">
        <v>3948.768</v>
      </c>
      <c r="I9" s="16">
        <v>657.64700000000005</v>
      </c>
      <c r="J9" s="16">
        <v>1427.1279999999999</v>
      </c>
      <c r="K9" s="16">
        <v>1960.885</v>
      </c>
      <c r="L9" s="16">
        <v>3612.451</v>
      </c>
      <c r="M9" s="16">
        <v>2297.239</v>
      </c>
      <c r="N9" s="16">
        <v>1492.963</v>
      </c>
      <c r="O9" s="16">
        <v>1245.117</v>
      </c>
      <c r="P9" s="16">
        <v>2523.2840000000001</v>
      </c>
      <c r="Q9" s="16">
        <v>12473.721</v>
      </c>
      <c r="R9" s="16">
        <v>3391.4340000000002</v>
      </c>
      <c r="S9" s="16">
        <v>3308.8090000000002</v>
      </c>
      <c r="T9" s="16">
        <v>7274.7939999999999</v>
      </c>
      <c r="U9" s="16">
        <v>1116.8009999999999</v>
      </c>
      <c r="V9" s="16">
        <v>3381.1779999999999</v>
      </c>
      <c r="W9" s="16">
        <v>4848.2579999999998</v>
      </c>
      <c r="X9" s="16">
        <v>27001.502</v>
      </c>
      <c r="Y9" s="16">
        <v>32987.256000000001</v>
      </c>
      <c r="Z9" s="16">
        <v>22236.945</v>
      </c>
      <c r="AA9" s="16">
        <v>6868.848</v>
      </c>
      <c r="AB9" s="16">
        <v>758.96</v>
      </c>
      <c r="AC9" s="16">
        <v>2642.2060000000001</v>
      </c>
      <c r="AD9" s="16">
        <v>472.75799999999998</v>
      </c>
      <c r="AE9" s="16">
        <v>9675.0480000000007</v>
      </c>
      <c r="AF9" s="16">
        <v>2720.49</v>
      </c>
      <c r="AG9" s="16">
        <v>35085.618000000002</v>
      </c>
      <c r="AH9" s="16">
        <v>45866.964</v>
      </c>
      <c r="AI9" s="16">
        <v>42553.673000000003</v>
      </c>
      <c r="AJ9" s="16">
        <v>21128.175999999999</v>
      </c>
      <c r="AK9" s="16">
        <v>3051.04</v>
      </c>
      <c r="AL9" s="16">
        <v>5579.7</v>
      </c>
    </row>
    <row r="10" spans="1:38" ht="21" x14ac:dyDescent="0.25">
      <c r="A10" s="15" t="s">
        <v>54</v>
      </c>
      <c r="B10" s="14" t="s">
        <v>52</v>
      </c>
      <c r="C10" s="17">
        <v>1.44</v>
      </c>
      <c r="D10" s="17">
        <v>17.521999999999998</v>
      </c>
      <c r="E10" s="17">
        <v>19.827000000000002</v>
      </c>
      <c r="F10" s="17">
        <v>15.778</v>
      </c>
      <c r="G10" s="17">
        <v>375.17500000000001</v>
      </c>
      <c r="H10" s="17">
        <v>65.537999999999997</v>
      </c>
      <c r="I10" s="17">
        <v>12.363</v>
      </c>
      <c r="J10" s="17">
        <v>54.844000000000001</v>
      </c>
      <c r="K10" s="17">
        <v>301.03699999999998</v>
      </c>
      <c r="L10" s="17">
        <v>330.06099999999998</v>
      </c>
      <c r="M10" s="17">
        <v>76.733000000000004</v>
      </c>
      <c r="N10" s="17">
        <v>58.585999999999999</v>
      </c>
      <c r="O10" s="17">
        <v>107.12</v>
      </c>
      <c r="P10" s="17">
        <v>75.155000000000001</v>
      </c>
      <c r="Q10" s="17">
        <v>383.37799999999999</v>
      </c>
      <c r="R10" s="17">
        <v>96.271000000000001</v>
      </c>
      <c r="S10" s="17">
        <v>58.863</v>
      </c>
      <c r="T10" s="17">
        <v>548.54300000000001</v>
      </c>
      <c r="U10" s="17">
        <v>33.402999999999999</v>
      </c>
      <c r="V10" s="17">
        <v>70.472999999999999</v>
      </c>
      <c r="W10" s="17">
        <v>212.37</v>
      </c>
      <c r="X10" s="17">
        <v>296.43299999999999</v>
      </c>
      <c r="Y10" s="17">
        <v>1130.336</v>
      </c>
      <c r="Z10" s="17">
        <v>-126.58199999999999</v>
      </c>
      <c r="AA10" s="17">
        <v>34.368000000000002</v>
      </c>
      <c r="AB10" s="17">
        <v>6.125</v>
      </c>
      <c r="AC10" s="17">
        <v>72.822999999999993</v>
      </c>
      <c r="AD10" s="17">
        <v>4.0049999999999999</v>
      </c>
      <c r="AE10" s="17">
        <v>1115.2329999999999</v>
      </c>
      <c r="AF10" s="17">
        <v>18.446999999999999</v>
      </c>
      <c r="AG10" s="17">
        <v>153.85300000000001</v>
      </c>
      <c r="AH10" s="17">
        <v>600.34299999999996</v>
      </c>
      <c r="AI10" s="17">
        <v>91.793999999999997</v>
      </c>
      <c r="AJ10" s="17">
        <v>87.884</v>
      </c>
      <c r="AK10" s="17">
        <v>149.321</v>
      </c>
      <c r="AL10" s="17">
        <v>0</v>
      </c>
    </row>
    <row r="11" spans="1:38" ht="21" x14ac:dyDescent="0.25">
      <c r="A11" s="15" t="s">
        <v>55</v>
      </c>
      <c r="B11" s="14" t="s">
        <v>52</v>
      </c>
      <c r="C11" s="16">
        <v>31055.167000000001</v>
      </c>
      <c r="D11" s="16">
        <v>28220.113000000001</v>
      </c>
      <c r="E11" s="16">
        <v>9169.0619999999999</v>
      </c>
      <c r="F11" s="16">
        <v>5233.2870000000003</v>
      </c>
      <c r="G11" s="16">
        <v>45176.605000000003</v>
      </c>
      <c r="H11" s="16">
        <v>4809.5940000000001</v>
      </c>
      <c r="I11" s="16">
        <v>1100.5899999999999</v>
      </c>
      <c r="J11" s="16">
        <v>3156.029</v>
      </c>
      <c r="K11" s="16">
        <v>5718.5780000000004</v>
      </c>
      <c r="L11" s="16">
        <v>13545.487999999999</v>
      </c>
      <c r="M11" s="16">
        <v>3624.1280000000002</v>
      </c>
      <c r="N11" s="16">
        <v>3760.0509999999999</v>
      </c>
      <c r="O11" s="16">
        <v>10114.263000000001</v>
      </c>
      <c r="P11" s="16">
        <v>4028.76</v>
      </c>
      <c r="Q11" s="16">
        <v>5162.701</v>
      </c>
      <c r="R11" s="16">
        <v>3167.4949999999999</v>
      </c>
      <c r="S11" s="16">
        <v>4980.1279999999997</v>
      </c>
      <c r="T11" s="16">
        <v>28242.963</v>
      </c>
      <c r="U11" s="16">
        <v>2072.6959999999999</v>
      </c>
      <c r="V11" s="16">
        <v>3231.9490000000001</v>
      </c>
      <c r="W11" s="16">
        <v>13607.771000000001</v>
      </c>
      <c r="X11" s="16">
        <v>57371.464</v>
      </c>
      <c r="Y11" s="16">
        <v>177379.10800000001</v>
      </c>
      <c r="Z11" s="16">
        <v>52049.936999999998</v>
      </c>
      <c r="AA11" s="16">
        <v>19714.684000000001</v>
      </c>
      <c r="AB11" s="16">
        <v>3738.7150000000001</v>
      </c>
      <c r="AC11" s="16">
        <v>13443.972</v>
      </c>
      <c r="AD11" s="16">
        <v>735.43700000000001</v>
      </c>
      <c r="AE11" s="16">
        <v>29958.419000000002</v>
      </c>
      <c r="AF11" s="16">
        <v>120328.963</v>
      </c>
      <c r="AG11" s="16">
        <v>37627.928999999996</v>
      </c>
      <c r="AH11" s="16">
        <v>731.89300000000003</v>
      </c>
      <c r="AI11" s="16">
        <v>5282.5330000000004</v>
      </c>
      <c r="AJ11" s="16">
        <v>5499.14</v>
      </c>
      <c r="AK11" s="16">
        <v>13012.939</v>
      </c>
      <c r="AL11" s="16">
        <v>0</v>
      </c>
    </row>
    <row r="12" spans="1:38" x14ac:dyDescent="0.2">
      <c r="A12" s="18" t="s">
        <v>72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  <hyperlink ref="A12" r:id="rId3" display="https://stats-3.oecd.org/index.aspx?DatasetCode=IOTSI4_2018" xr:uid="{D07C963E-4284-4377-930D-3D2EBF97DA3F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2:D24"/>
  <sheetViews>
    <sheetView workbookViewId="0">
      <selection activeCell="C27" sqref="C27"/>
    </sheetView>
  </sheetViews>
  <sheetFormatPr defaultRowHeight="15" x14ac:dyDescent="0.25"/>
  <cols>
    <col min="1" max="1" width="41.85546875" customWidth="1"/>
    <col min="2" max="2" width="35.5703125" customWidth="1"/>
    <col min="3" max="3" width="29.28515625" customWidth="1"/>
    <col min="4" max="4" width="28.85546875" customWidth="1"/>
    <col min="6" max="6" width="44.85546875" bestFit="1" customWidth="1"/>
    <col min="7" max="7" width="23.5703125" customWidth="1"/>
  </cols>
  <sheetData>
    <row r="2" spans="1:4" ht="15.75" thickBot="1" x14ac:dyDescent="0.3"/>
    <row r="3" spans="1:4" x14ac:dyDescent="0.25">
      <c r="A3" s="22" t="s">
        <v>76</v>
      </c>
      <c r="B3" s="23"/>
      <c r="C3" s="47">
        <f>13.148/100</f>
        <v>0.13147999999999999</v>
      </c>
      <c r="D3" s="42" t="s">
        <v>75</v>
      </c>
    </row>
    <row r="4" spans="1:4" x14ac:dyDescent="0.25">
      <c r="A4" s="24" t="s">
        <v>77</v>
      </c>
      <c r="B4" s="25"/>
      <c r="C4" s="48">
        <v>1268870.53</v>
      </c>
      <c r="D4" s="26"/>
    </row>
    <row r="5" spans="1:4" x14ac:dyDescent="0.25">
      <c r="A5" s="24" t="s">
        <v>78</v>
      </c>
      <c r="B5" s="25"/>
      <c r="C5" s="38">
        <f>C4*C3</f>
        <v>166831.09728439999</v>
      </c>
      <c r="D5" s="26"/>
    </row>
    <row r="6" spans="1:4" x14ac:dyDescent="0.25">
      <c r="A6" s="24" t="s">
        <v>83</v>
      </c>
      <c r="B6" s="25"/>
      <c r="C6" s="37">
        <v>0.214</v>
      </c>
      <c r="D6" s="39" t="s">
        <v>73</v>
      </c>
    </row>
    <row r="7" spans="1:4" ht="15.75" thickBot="1" x14ac:dyDescent="0.3">
      <c r="A7" s="27" t="s">
        <v>82</v>
      </c>
      <c r="B7" s="28"/>
      <c r="C7" s="40">
        <f>C5*C6</f>
        <v>35701.854818861597</v>
      </c>
      <c r="D7" s="41"/>
    </row>
    <row r="9" spans="1:4" s="7" customFormat="1" ht="13.5" thickBot="1" x14ac:dyDescent="0.25">
      <c r="C9" s="21"/>
    </row>
    <row r="10" spans="1:4" s="7" customFormat="1" ht="12.75" x14ac:dyDescent="0.2">
      <c r="A10" s="29" t="s">
        <v>88</v>
      </c>
      <c r="B10" s="30"/>
      <c r="C10" s="52">
        <f>C7*About!B26</f>
        <v>32068.494403001525</v>
      </c>
      <c r="D10" s="31"/>
    </row>
    <row r="11" spans="1:4" s="7" customFormat="1" ht="12.75" x14ac:dyDescent="0.2">
      <c r="A11" s="32"/>
      <c r="B11" s="33"/>
      <c r="C11" s="35"/>
      <c r="D11" s="34"/>
    </row>
    <row r="12" spans="1:4" s="7" customFormat="1" ht="12.75" x14ac:dyDescent="0.2">
      <c r="A12" s="32" t="s">
        <v>74</v>
      </c>
      <c r="B12" s="33"/>
      <c r="C12" s="35">
        <f>SUM('OECD VAL'!C9:AL9)*About!B27</f>
        <v>319911.918789302</v>
      </c>
      <c r="D12" s="34"/>
    </row>
    <row r="13" spans="1:4" s="7" customFormat="1" ht="12.75" x14ac:dyDescent="0.2">
      <c r="A13" s="32"/>
      <c r="B13" s="33"/>
      <c r="C13" s="33"/>
      <c r="D13" s="34"/>
    </row>
    <row r="14" spans="1:4" x14ac:dyDescent="0.25">
      <c r="A14" s="24"/>
      <c r="B14" s="25"/>
      <c r="C14" s="25"/>
      <c r="D14" s="26"/>
    </row>
    <row r="15" spans="1:4" s="7" customFormat="1" ht="12.75" x14ac:dyDescent="0.2">
      <c r="A15" s="32" t="s">
        <v>56</v>
      </c>
      <c r="B15" s="33"/>
      <c r="C15" s="36">
        <f>C10/(SUM('OECD VAL'!C9:AL9))</f>
        <v>9.7102226347618351E-2</v>
      </c>
      <c r="D15" s="34"/>
    </row>
    <row r="16" spans="1:4" x14ac:dyDescent="0.25">
      <c r="A16" s="24"/>
      <c r="B16" s="25"/>
      <c r="C16" s="25"/>
      <c r="D16" s="26"/>
    </row>
    <row r="17" spans="1:4" x14ac:dyDescent="0.25">
      <c r="A17" s="32" t="s">
        <v>68</v>
      </c>
      <c r="B17" s="25"/>
      <c r="C17" s="25">
        <f>30/24</f>
        <v>1.25</v>
      </c>
      <c r="D17" s="26" t="s">
        <v>69</v>
      </c>
    </row>
    <row r="18" spans="1:4" ht="15.75" thickBot="1" x14ac:dyDescent="0.3">
      <c r="A18" s="45" t="s">
        <v>70</v>
      </c>
      <c r="B18" s="28"/>
      <c r="C18" s="46">
        <f>C15*C17</f>
        <v>0.12137778293452293</v>
      </c>
      <c r="D18" s="41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38"/>
      <c r="D22" s="43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44"/>
      <c r="D24" s="25"/>
    </row>
  </sheetData>
  <hyperlinks>
    <hyperlink ref="D6" r:id="rId1" xr:uid="{4E232468-A96C-4F59-9FD6-8793BCBB8D54}"/>
    <hyperlink ref="D3" r:id="rId2" xr:uid="{7FF52018-87AF-4C9B-9CC5-911721A2D94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J6" sqref="J6"/>
    </sheetView>
  </sheetViews>
  <sheetFormatPr defaultRowHeight="15" x14ac:dyDescent="0.25"/>
  <cols>
    <col min="2" max="2" width="26.28515625" customWidth="1"/>
  </cols>
  <sheetData>
    <row r="1" spans="1:2" ht="30" x14ac:dyDescent="0.25">
      <c r="B1" s="4" t="s">
        <v>4</v>
      </c>
    </row>
    <row r="2" spans="1:2" x14ac:dyDescent="0.25">
      <c r="A2" t="s">
        <v>0</v>
      </c>
      <c r="B2" s="65">
        <f>Calculations!C18</f>
        <v>0.12137778293452293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2015-06-29T20:53:52Z</dcterms:created>
  <dcterms:modified xsi:type="dcterms:W3CDTF">2021-05-14T16:46:41Z</dcterms:modified>
</cp:coreProperties>
</file>