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defaultThemeVersion="124226"/>
  <mc:AlternateContent xmlns:mc="http://schemas.openxmlformats.org/markup-compatibility/2006">
    <mc:Choice Requires="x15">
      <x15ac:absPath xmlns:x15ac="http://schemas.microsoft.com/office/spreadsheetml/2010/11/ac" url="/Users/anaxolt/Google Drive/2021/D.Development/TARGET_eps-us-3.2.1/InputData/trans/AVLo/"/>
    </mc:Choice>
  </mc:AlternateContent>
  <xr:revisionPtr revIDLastSave="0" documentId="13_ncr:1_{A8FE8474-B543-234B-8C9F-6B28AE5E40FF}" xr6:coauthVersionLast="47" xr6:coauthVersionMax="47" xr10:uidLastSave="{00000000-0000-0000-0000-000000000000}"/>
  <bookViews>
    <workbookView xWindow="7320" yWindow="500" windowWidth="26280" windowHeight="13180" xr2:uid="{00000000-000D-0000-FFFF-FFFF00000000}"/>
  </bookViews>
  <sheets>
    <sheet name="About" sheetId="1" r:id="rId1"/>
    <sheet name="BTS NTS Modal Profile Data" sheetId="3" r:id="rId2"/>
    <sheet name="Mexico Psgr LDVs, Psgr HDVs" sheetId="5" r:id="rId3"/>
    <sheet name="Mexican Subway" sheetId="6" r:id="rId4"/>
    <sheet name="Mexico Freight Activity" sheetId="7" r:id="rId5"/>
    <sheet name="AVLo-passengers" sheetId="2" r:id="rId6"/>
    <sheet name="AVLo-freight" sheetId="4" r:id="rId7"/>
  </sheets>
  <externalReferences>
    <externalReference r:id="rId8"/>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2" l="1"/>
  <c r="U18" i="7"/>
  <c r="U19" i="7" l="1"/>
  <c r="I3" i="4" s="1"/>
  <c r="Q24" i="7"/>
  <c r="C3" i="2"/>
  <c r="D3" i="2" s="1"/>
  <c r="E3" i="2" s="1"/>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AF3" i="2" s="1"/>
  <c r="AG3" i="2" s="1"/>
  <c r="AH3" i="2" s="1"/>
  <c r="AI3" i="2" s="1"/>
  <c r="AJ3" i="2" s="1"/>
  <c r="AK3" i="2" s="1"/>
  <c r="B3" i="2"/>
  <c r="B2" i="2"/>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A30" i="6"/>
  <c r="W3" i="4" l="1"/>
  <c r="G3" i="4"/>
  <c r="AE3" i="4"/>
  <c r="T3" i="4"/>
  <c r="F3" i="4"/>
  <c r="U3" i="4"/>
  <c r="AD3" i="4"/>
  <c r="P3" i="4"/>
  <c r="E3" i="4"/>
  <c r="L3" i="4"/>
  <c r="V3" i="4"/>
  <c r="AC3" i="4"/>
  <c r="O3" i="4"/>
  <c r="D3" i="4"/>
  <c r="AJ3" i="4"/>
  <c r="AI3" i="4"/>
  <c r="AF3" i="4"/>
  <c r="AB3" i="4"/>
  <c r="N3" i="4"/>
  <c r="H3" i="4"/>
  <c r="X3" i="4"/>
  <c r="M3" i="4"/>
  <c r="AA3" i="4"/>
  <c r="C3" i="4"/>
  <c r="AH3" i="4"/>
  <c r="Z3" i="4"/>
  <c r="R3" i="4"/>
  <c r="J3" i="4"/>
  <c r="B3" i="4"/>
  <c r="S3" i="4"/>
  <c r="K3" i="4"/>
  <c r="AG3" i="4"/>
  <c r="Y3" i="4"/>
  <c r="Q3" i="4"/>
  <c r="B51" i="3"/>
  <c r="B52" i="3"/>
  <c r="B50" i="3"/>
  <c r="B49" i="3"/>
  <c r="B54" i="3" l="1"/>
  <c r="B6" i="4" s="1"/>
  <c r="AJ2" i="4"/>
  <c r="AI2" i="4"/>
  <c r="AH2" i="4"/>
  <c r="AG2" i="4"/>
  <c r="AF2" i="4"/>
  <c r="AE2" i="4"/>
  <c r="AD2" i="4"/>
  <c r="AC2" i="4"/>
  <c r="AB2" i="4"/>
  <c r="AA2" i="4"/>
  <c r="Z2" i="4"/>
  <c r="Y2" i="4"/>
  <c r="X2" i="4"/>
  <c r="W2" i="4"/>
  <c r="V2" i="4"/>
  <c r="U2" i="4"/>
  <c r="T2" i="4"/>
  <c r="S2" i="4"/>
  <c r="R2" i="4"/>
  <c r="Q2" i="4"/>
  <c r="P2" i="4"/>
  <c r="O2" i="4"/>
  <c r="N2" i="4"/>
  <c r="M2" i="4"/>
  <c r="L2" i="4"/>
  <c r="K2" i="4"/>
  <c r="J2" i="4"/>
  <c r="I2" i="4"/>
  <c r="H2" i="4"/>
  <c r="G2" i="4"/>
  <c r="F2" i="4"/>
  <c r="E2" i="4"/>
  <c r="D2" i="4"/>
  <c r="C2" i="4"/>
  <c r="D6" i="2" l="1"/>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C6" i="2"/>
  <c r="D7"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AI7" i="4"/>
  <c r="AJ7" i="4"/>
  <c r="C7" i="4"/>
  <c r="B64" i="3" l="1"/>
  <c r="B59" i="3"/>
  <c r="B7" i="3"/>
  <c r="B9" i="3" s="1"/>
  <c r="B4" i="4" s="1"/>
  <c r="S4" i="4" s="1"/>
  <c r="B34" i="3"/>
  <c r="B35" i="3"/>
  <c r="B33" i="3"/>
  <c r="B25" i="3"/>
  <c r="B19" i="3"/>
  <c r="B5" i="4" s="1"/>
  <c r="G5" i="4" s="1"/>
  <c r="B14" i="3"/>
  <c r="B36" i="3" l="1"/>
  <c r="B5" i="2" s="1"/>
  <c r="F5" i="2" s="1"/>
  <c r="T4" i="4"/>
  <c r="S5" i="4"/>
  <c r="G4" i="4"/>
  <c r="F5" i="4"/>
  <c r="AC5" i="4"/>
  <c r="AG5" i="4"/>
  <c r="C5" i="4"/>
  <c r="X5" i="4"/>
  <c r="H5" i="4"/>
  <c r="X4" i="4"/>
  <c r="AD4" i="4"/>
  <c r="AH4" i="4"/>
  <c r="AG4" i="4"/>
  <c r="Q4" i="4"/>
  <c r="R5" i="4"/>
  <c r="AI4" i="4"/>
  <c r="AB4" i="4"/>
  <c r="AA5" i="4"/>
  <c r="O4" i="4"/>
  <c r="N5" i="4"/>
  <c r="U5" i="4"/>
  <c r="Y5" i="4"/>
  <c r="AJ5" i="4"/>
  <c r="T5" i="4"/>
  <c r="D5" i="4"/>
  <c r="AF4" i="4"/>
  <c r="Z4" i="4"/>
  <c r="V4" i="4"/>
  <c r="AC4" i="4"/>
  <c r="M4" i="4"/>
  <c r="AA4" i="4"/>
  <c r="AH5" i="4"/>
  <c r="D4" i="4"/>
  <c r="AJ4" i="4"/>
  <c r="AI5" i="4"/>
  <c r="W4" i="4"/>
  <c r="V5" i="4"/>
  <c r="M5" i="4"/>
  <c r="Q5" i="4"/>
  <c r="AF5" i="4"/>
  <c r="P5" i="4"/>
  <c r="H4" i="4"/>
  <c r="O5" i="4"/>
  <c r="R4" i="4"/>
  <c r="N4" i="4"/>
  <c r="Y4" i="4"/>
  <c r="I4" i="4"/>
  <c r="Z5" i="4"/>
  <c r="K4" i="4"/>
  <c r="L4" i="4"/>
  <c r="K5" i="4"/>
  <c r="AE5" i="4"/>
  <c r="AE4" i="4"/>
  <c r="AD5" i="4"/>
  <c r="E5" i="4"/>
  <c r="I5" i="4"/>
  <c r="AB5" i="4"/>
  <c r="L5" i="4"/>
  <c r="P4" i="4"/>
  <c r="W5" i="4"/>
  <c r="J4" i="4"/>
  <c r="F4" i="4"/>
  <c r="U4" i="4"/>
  <c r="E4" i="4"/>
  <c r="C4" i="4"/>
  <c r="J5" i="4"/>
  <c r="F7" i="2"/>
  <c r="J7" i="2"/>
  <c r="N7" i="2"/>
  <c r="R7" i="2"/>
  <c r="V7" i="2"/>
  <c r="Z7" i="2"/>
  <c r="AD7" i="2"/>
  <c r="AH7" i="2"/>
  <c r="C7" i="2"/>
  <c r="G7" i="2"/>
  <c r="O7" i="2"/>
  <c r="W7" i="2"/>
  <c r="AE7" i="2"/>
  <c r="K7" i="2"/>
  <c r="S7" i="2"/>
  <c r="AA7" i="2"/>
  <c r="AI7" i="2"/>
  <c r="H7" i="2"/>
  <c r="P7" i="2"/>
  <c r="X7" i="2"/>
  <c r="AF7" i="2"/>
  <c r="M7" i="2"/>
  <c r="I7" i="2"/>
  <c r="Q7" i="2"/>
  <c r="Y7" i="2"/>
  <c r="AG7" i="2"/>
  <c r="E7" i="2"/>
  <c r="U7" i="2"/>
  <c r="AK7" i="2"/>
  <c r="D7" i="2"/>
  <c r="L7" i="2"/>
  <c r="T7" i="2"/>
  <c r="AB7" i="2"/>
  <c r="AJ7" i="2"/>
  <c r="AC7" i="2"/>
  <c r="J5" i="2"/>
  <c r="R5" i="2"/>
  <c r="V5" i="2"/>
  <c r="AD5" i="2"/>
  <c r="AH5" i="2"/>
  <c r="S5" i="2"/>
  <c r="AI5" i="2"/>
  <c r="G5" i="2"/>
  <c r="W5" i="2"/>
  <c r="AE5" i="2"/>
  <c r="I5" i="2"/>
  <c r="Q5" i="2"/>
  <c r="U5" i="2"/>
  <c r="AC5" i="2"/>
  <c r="AG5" i="2"/>
  <c r="AB5" i="2"/>
  <c r="C5" i="2"/>
  <c r="H5" i="2"/>
  <c r="AK5" i="2"/>
  <c r="AF5" i="2"/>
  <c r="D5" i="2"/>
  <c r="AJ5" i="2"/>
  <c r="X5" i="2"/>
  <c r="B8" i="3"/>
  <c r="B4" i="2" s="1"/>
  <c r="P5" i="2" l="1"/>
  <c r="Y5" i="2"/>
  <c r="O5" i="2"/>
  <c r="Z5" i="2"/>
  <c r="M5" i="2"/>
  <c r="AA5" i="2"/>
  <c r="N5" i="2"/>
  <c r="T5" i="2"/>
  <c r="L5" i="2"/>
  <c r="E5" i="2"/>
  <c r="K5" i="2"/>
  <c r="D4" i="2"/>
  <c r="H4" i="2"/>
  <c r="L4" i="2"/>
  <c r="P4" i="2"/>
  <c r="T4" i="2"/>
  <c r="X4" i="2"/>
  <c r="AB4" i="2"/>
  <c r="AF4" i="2"/>
  <c r="AJ4" i="2"/>
  <c r="E4" i="2"/>
  <c r="I4" i="2"/>
  <c r="M4" i="2"/>
  <c r="Q4" i="2"/>
  <c r="U4" i="2"/>
  <c r="AC4" i="2"/>
  <c r="AG4" i="2"/>
  <c r="AK4" i="2"/>
  <c r="C4" i="2"/>
  <c r="Y4" i="2"/>
  <c r="G4" i="2"/>
  <c r="K4" i="2"/>
  <c r="O4" i="2"/>
  <c r="S4" i="2"/>
  <c r="W4" i="2"/>
  <c r="AA4" i="2"/>
  <c r="AE4" i="2"/>
  <c r="AI4" i="2"/>
  <c r="N4" i="2"/>
  <c r="AD4" i="2"/>
  <c r="Z4" i="2"/>
  <c r="R4" i="2"/>
  <c r="AH4" i="2"/>
  <c r="J4" i="2"/>
  <c r="F4" i="2"/>
  <c r="V4" i="2"/>
  <c r="G6" i="4"/>
  <c r="D6" i="4"/>
  <c r="H6" i="4"/>
  <c r="L6" i="4"/>
  <c r="P6" i="4"/>
  <c r="T6" i="4"/>
  <c r="X6" i="4"/>
  <c r="AB6" i="4"/>
  <c r="AF6" i="4"/>
  <c r="AJ6" i="4"/>
  <c r="R6" i="4"/>
  <c r="V6" i="4"/>
  <c r="AH6" i="4"/>
  <c r="O6" i="4"/>
  <c r="S6" i="4"/>
  <c r="AE6" i="4"/>
  <c r="E6" i="4"/>
  <c r="I6" i="4"/>
  <c r="M6" i="4"/>
  <c r="Q6" i="4"/>
  <c r="U6" i="4"/>
  <c r="Y6" i="4"/>
  <c r="AC6" i="4"/>
  <c r="AG6" i="4"/>
  <c r="C6" i="4"/>
  <c r="N6" i="4"/>
  <c r="Z6" i="4"/>
  <c r="K6" i="4"/>
  <c r="AA6" i="4"/>
  <c r="AI6" i="4"/>
  <c r="F6" i="4"/>
  <c r="J6" i="4"/>
  <c r="AD6" i="4"/>
  <c r="W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NATS</author>
  </authors>
  <commentList>
    <comment ref="N6" authorId="0" shapeId="0" xr:uid="{9260F14F-959F-014B-8F7D-DA5243947137}">
      <text>
        <r>
          <rPr>
            <sz val="11"/>
            <color indexed="8"/>
            <rFont val="Calibri"/>
            <family val="2"/>
            <scheme val="minor"/>
          </rPr>
          <t>Data are revised</t>
        </r>
      </text>
    </comment>
    <comment ref="R6" authorId="0" shapeId="0" xr:uid="{01B09426-5B0E-A04D-9F89-CAC8B56A6736}">
      <text>
        <r>
          <rPr>
            <sz val="11"/>
            <color indexed="8"/>
            <rFont val="Calibri"/>
            <family val="2"/>
            <scheme val="minor"/>
          </rPr>
          <t>Data are revised</t>
        </r>
      </text>
    </comment>
    <comment ref="N8" authorId="0" shapeId="0" xr:uid="{155B5516-D975-3945-A5D7-DC2AE3AB323D}">
      <text>
        <r>
          <rPr>
            <sz val="11"/>
            <color indexed="8"/>
            <rFont val="Calibri"/>
            <family val="2"/>
            <scheme val="minor"/>
          </rPr>
          <t>Data are revised</t>
        </r>
      </text>
    </comment>
    <comment ref="R8" authorId="0" shapeId="0" xr:uid="{5E1BEC7D-A68F-594E-B184-D797FBEFBB21}">
      <text>
        <r>
          <rPr>
            <sz val="11"/>
            <color indexed="8"/>
            <rFont val="Calibri"/>
            <family val="2"/>
            <scheme val="minor"/>
          </rPr>
          <t>Data are revised</t>
        </r>
      </text>
    </comment>
    <comment ref="N9" authorId="0" shapeId="0" xr:uid="{444CB2C5-DE9A-5E4F-A4A1-5C1FD7FE4227}">
      <text>
        <r>
          <rPr>
            <sz val="11"/>
            <color indexed="8"/>
            <rFont val="Calibri"/>
            <family val="2"/>
            <scheme val="minor"/>
          </rPr>
          <t>Data are revised</t>
        </r>
      </text>
    </comment>
    <comment ref="R9" authorId="0" shapeId="0" xr:uid="{23388D31-0682-B247-8F54-961B8C8BD1F8}">
      <text>
        <r>
          <rPr>
            <sz val="11"/>
            <color indexed="8"/>
            <rFont val="Calibri"/>
            <family val="2"/>
            <scheme val="minor"/>
          </rPr>
          <t>Data are revised</t>
        </r>
      </text>
    </comment>
    <comment ref="B10" authorId="0" shapeId="0" xr:uid="{C6D6C722-57CD-B644-9520-78E13D555505}">
      <text>
        <r>
          <rPr>
            <sz val="11"/>
            <color indexed="8"/>
            <rFont val="Calibri"/>
            <family val="2"/>
            <scheme val="minor"/>
          </rPr>
          <t>Not applicable</t>
        </r>
      </text>
    </comment>
    <comment ref="C10" authorId="0" shapeId="0" xr:uid="{183E42DA-01A0-0A4A-B6AB-A8C13F4715CD}">
      <text>
        <r>
          <rPr>
            <sz val="11"/>
            <color indexed="8"/>
            <rFont val="Calibri"/>
            <family val="2"/>
            <scheme val="minor"/>
          </rPr>
          <t>Not applicable</t>
        </r>
      </text>
    </comment>
    <comment ref="D10" authorId="0" shapeId="0" xr:uid="{13CCEC42-19CE-A04F-B840-39232A9DC391}">
      <text>
        <r>
          <rPr>
            <sz val="11"/>
            <color indexed="8"/>
            <rFont val="Calibri"/>
            <family val="2"/>
            <scheme val="minor"/>
          </rPr>
          <t>Not applicable</t>
        </r>
      </text>
    </comment>
    <comment ref="E10" authorId="0" shapeId="0" xr:uid="{730F20B2-A2AB-9C49-B844-8F4382290025}">
      <text>
        <r>
          <rPr>
            <sz val="11"/>
            <color indexed="8"/>
            <rFont val="Calibri"/>
            <family val="2"/>
            <scheme val="minor"/>
          </rPr>
          <t>Not applicable</t>
        </r>
      </text>
    </comment>
    <comment ref="F10" authorId="0" shapeId="0" xr:uid="{99F54B93-8926-B747-8BCA-E11B8BE68A45}">
      <text>
        <r>
          <rPr>
            <sz val="11"/>
            <color indexed="8"/>
            <rFont val="Calibri"/>
            <family val="2"/>
            <scheme val="minor"/>
          </rPr>
          <t>Not applicable</t>
        </r>
      </text>
    </comment>
    <comment ref="G10" authorId="0" shapeId="0" xr:uid="{14F9CFD3-7FA3-8B49-B57B-689AA3D6C23F}">
      <text>
        <r>
          <rPr>
            <sz val="11"/>
            <color indexed="8"/>
            <rFont val="Calibri"/>
            <family val="2"/>
            <scheme val="minor"/>
          </rPr>
          <t>Not applicable</t>
        </r>
      </text>
    </comment>
    <comment ref="H10" authorId="0" shapeId="0" xr:uid="{63DCE967-4DAD-4544-A9F0-F739820116E3}">
      <text>
        <r>
          <rPr>
            <sz val="11"/>
            <color indexed="8"/>
            <rFont val="Calibri"/>
            <family val="2"/>
            <scheme val="minor"/>
          </rPr>
          <t>Not applicable</t>
        </r>
      </text>
    </comment>
    <comment ref="I10" authorId="0" shapeId="0" xr:uid="{4B673E56-460D-8F4E-B328-D5A684C20575}">
      <text>
        <r>
          <rPr>
            <sz val="11"/>
            <color indexed="8"/>
            <rFont val="Calibri"/>
            <family val="2"/>
            <scheme val="minor"/>
          </rPr>
          <t>Not applicable</t>
        </r>
      </text>
    </comment>
    <comment ref="J10" authorId="0" shapeId="0" xr:uid="{AE26B2D6-DC32-994A-A502-A9F0EE57C23B}">
      <text>
        <r>
          <rPr>
            <sz val="11"/>
            <color indexed="8"/>
            <rFont val="Calibri"/>
            <family val="2"/>
            <scheme val="minor"/>
          </rPr>
          <t>Not applicable</t>
        </r>
      </text>
    </comment>
    <comment ref="K10" authorId="0" shapeId="0" xr:uid="{B1A5421D-40BF-F74E-B08A-D9C7E13B1112}">
      <text>
        <r>
          <rPr>
            <sz val="11"/>
            <color indexed="8"/>
            <rFont val="Calibri"/>
            <family val="2"/>
            <scheme val="minor"/>
          </rPr>
          <t>Not applicable</t>
        </r>
      </text>
    </comment>
    <comment ref="L10" authorId="0" shapeId="0" xr:uid="{78E831B0-2719-564A-B85E-3F776A9F8EEC}">
      <text>
        <r>
          <rPr>
            <sz val="11"/>
            <color indexed="8"/>
            <rFont val="Calibri"/>
            <family val="2"/>
            <scheme val="minor"/>
          </rPr>
          <t>Not applicable</t>
        </r>
      </text>
    </comment>
    <comment ref="M10" authorId="0" shapeId="0" xr:uid="{BE27DD45-BFE1-AD47-8284-C37E0F38E177}">
      <text>
        <r>
          <rPr>
            <sz val="11"/>
            <color indexed="8"/>
            <rFont val="Calibri"/>
            <family val="2"/>
            <scheme val="minor"/>
          </rPr>
          <t>Not applicable</t>
        </r>
      </text>
    </comment>
    <comment ref="N10" authorId="0" shapeId="0" xr:uid="{C48AEC69-0955-A542-9240-7B1DFC0FB5E5}">
      <text>
        <r>
          <rPr>
            <sz val="11"/>
            <color indexed="8"/>
            <rFont val="Calibri"/>
            <family val="2"/>
            <scheme val="minor"/>
          </rPr>
          <t>Not applicable</t>
        </r>
      </text>
    </comment>
    <comment ref="O10" authorId="0" shapeId="0" xr:uid="{CE0BB372-8D32-B74D-8894-464FC81B530F}">
      <text>
        <r>
          <rPr>
            <sz val="11"/>
            <color indexed="8"/>
            <rFont val="Calibri"/>
            <family val="2"/>
            <scheme val="minor"/>
          </rPr>
          <t>Not applicable</t>
        </r>
      </text>
    </comment>
    <comment ref="P10" authorId="0" shapeId="0" xr:uid="{28AE8A7C-DDF2-394D-827A-AAECF6F4B864}">
      <text>
        <r>
          <rPr>
            <sz val="11"/>
            <color indexed="8"/>
            <rFont val="Calibri"/>
            <family val="2"/>
            <scheme val="minor"/>
          </rPr>
          <t>Not applicable</t>
        </r>
      </text>
    </comment>
    <comment ref="Q10" authorId="0" shapeId="0" xr:uid="{C30A7F8B-AEDF-284C-B46C-6C5181B6429C}">
      <text>
        <r>
          <rPr>
            <sz val="11"/>
            <color indexed="8"/>
            <rFont val="Calibri"/>
            <family val="2"/>
            <scheme val="minor"/>
          </rPr>
          <t>Not applicable</t>
        </r>
      </text>
    </comment>
    <comment ref="R10" authorId="0" shapeId="0" xr:uid="{CC28BAE9-2090-8A4B-9227-4327C67C29C3}">
      <text>
        <r>
          <rPr>
            <sz val="11"/>
            <color indexed="8"/>
            <rFont val="Calibri"/>
            <family val="2"/>
            <scheme val="minor"/>
          </rPr>
          <t>Not applicable</t>
        </r>
      </text>
    </comment>
    <comment ref="S10" authorId="0" shapeId="0" xr:uid="{440A1E77-DD73-7442-8B97-D6D45BA6DE10}">
      <text>
        <r>
          <rPr>
            <sz val="11"/>
            <color indexed="8"/>
            <rFont val="Calibri"/>
            <family val="2"/>
            <scheme val="minor"/>
          </rPr>
          <t>Not applicable</t>
        </r>
      </text>
    </comment>
    <comment ref="T10" authorId="0" shapeId="0" xr:uid="{86DD5A62-6888-954C-86E1-EE8D7056B23C}">
      <text>
        <r>
          <rPr>
            <sz val="11"/>
            <color indexed="8"/>
            <rFont val="Calibri"/>
            <family val="2"/>
            <scheme val="minor"/>
          </rPr>
          <t>Not applicable</t>
        </r>
      </text>
    </comment>
    <comment ref="U10" authorId="0" shapeId="0" xr:uid="{A0ECB81D-4BD5-6C4F-9395-B340FB8516AA}">
      <text>
        <r>
          <rPr>
            <sz val="11"/>
            <color indexed="8"/>
            <rFont val="Calibri"/>
            <family val="2"/>
            <scheme val="minor"/>
          </rPr>
          <t>Not applicable</t>
        </r>
      </text>
    </comment>
    <comment ref="V10" authorId="0" shapeId="0" xr:uid="{84826568-BBDC-7B49-99A8-16760EB9CD25}">
      <text>
        <r>
          <rPr>
            <sz val="11"/>
            <color rgb="FF000000"/>
            <rFont val="Calibri"/>
            <family val="2"/>
          </rPr>
          <t>Not applicable</t>
        </r>
      </text>
    </comment>
    <comment ref="A11" authorId="0" shapeId="0" xr:uid="{6BD18BBA-7F85-9F4B-A68B-4D1629E1F879}">
      <text>
        <r>
          <rPr>
            <sz val="11"/>
            <color rgb="FF000000"/>
            <rFont val="Calibri"/>
            <family val="2"/>
          </rPr>
          <t>Commercially navigable.</t>
        </r>
      </text>
    </comment>
    <comment ref="B11" authorId="0" shapeId="0" xr:uid="{45FD67FF-559E-2E41-8B0F-FE205850DE9B}">
      <text>
        <r>
          <rPr>
            <sz val="11"/>
            <color indexed="8"/>
            <rFont val="Calibri"/>
            <family val="2"/>
            <scheme val="minor"/>
          </rPr>
          <t>Not applicable</t>
        </r>
      </text>
    </comment>
    <comment ref="C11" authorId="0" shapeId="0" xr:uid="{90A0A465-187A-C249-B3CB-D061E577C7CC}">
      <text>
        <r>
          <rPr>
            <sz val="11"/>
            <color indexed="8"/>
            <rFont val="Calibri"/>
            <family val="2"/>
            <scheme val="minor"/>
          </rPr>
          <t>Not applicable</t>
        </r>
      </text>
    </comment>
    <comment ref="D11" authorId="0" shapeId="0" xr:uid="{67F25D65-DB8A-D746-B777-76BEDE0650BD}">
      <text>
        <r>
          <rPr>
            <sz val="11"/>
            <color indexed="8"/>
            <rFont val="Calibri"/>
            <family val="2"/>
            <scheme val="minor"/>
          </rPr>
          <t>Not applicable</t>
        </r>
      </text>
    </comment>
    <comment ref="E11" authorId="0" shapeId="0" xr:uid="{B26F74E4-2E71-664B-BAF3-E765DDD8172B}">
      <text>
        <r>
          <rPr>
            <sz val="11"/>
            <color indexed="8"/>
            <rFont val="Calibri"/>
            <family val="2"/>
            <scheme val="minor"/>
          </rPr>
          <t>Not applicable</t>
        </r>
      </text>
    </comment>
    <comment ref="F11" authorId="0" shapeId="0" xr:uid="{96A7E4C6-E508-B944-A3BF-04028B37663A}">
      <text>
        <r>
          <rPr>
            <sz val="11"/>
            <color indexed="8"/>
            <rFont val="Calibri"/>
            <family val="2"/>
            <scheme val="minor"/>
          </rPr>
          <t>Not applicable</t>
        </r>
      </text>
    </comment>
    <comment ref="G11" authorId="0" shapeId="0" xr:uid="{D2CC1467-DFCC-3C47-9A42-BA6B44474E0F}">
      <text>
        <r>
          <rPr>
            <sz val="11"/>
            <color indexed="8"/>
            <rFont val="Calibri"/>
            <family val="2"/>
            <scheme val="minor"/>
          </rPr>
          <t>Not applicable</t>
        </r>
      </text>
    </comment>
    <comment ref="H11" authorId="0" shapeId="0" xr:uid="{11130009-0257-954A-BE5B-14499DE4728A}">
      <text>
        <r>
          <rPr>
            <sz val="11"/>
            <color indexed="8"/>
            <rFont val="Calibri"/>
            <family val="2"/>
            <scheme val="minor"/>
          </rPr>
          <t>Not applicable</t>
        </r>
      </text>
    </comment>
    <comment ref="I11" authorId="0" shapeId="0" xr:uid="{16C2EB29-0630-C540-9CCF-ABD9DC67959D}">
      <text>
        <r>
          <rPr>
            <sz val="11"/>
            <color indexed="8"/>
            <rFont val="Calibri"/>
            <family val="2"/>
            <scheme val="minor"/>
          </rPr>
          <t>Not applicable</t>
        </r>
      </text>
    </comment>
    <comment ref="J11" authorId="0" shapeId="0" xr:uid="{6EC7B042-6C17-3D4D-B74E-2DA2BFE6295C}">
      <text>
        <r>
          <rPr>
            <sz val="11"/>
            <color indexed="8"/>
            <rFont val="Calibri"/>
            <family val="2"/>
            <scheme val="minor"/>
          </rPr>
          <t>Not applicable</t>
        </r>
      </text>
    </comment>
    <comment ref="K11" authorId="0" shapeId="0" xr:uid="{C81F484E-0DB6-E54F-A947-E04B1D7F90F5}">
      <text>
        <r>
          <rPr>
            <sz val="11"/>
            <color indexed="8"/>
            <rFont val="Calibri"/>
            <family val="2"/>
            <scheme val="minor"/>
          </rPr>
          <t>Not applicable</t>
        </r>
      </text>
    </comment>
    <comment ref="L11" authorId="0" shapeId="0" xr:uid="{BA88E4D7-D6DE-DF4C-BF39-8FC59C5D7852}">
      <text>
        <r>
          <rPr>
            <sz val="11"/>
            <color indexed="8"/>
            <rFont val="Calibri"/>
            <family val="2"/>
            <scheme val="minor"/>
          </rPr>
          <t>Not applicable</t>
        </r>
      </text>
    </comment>
    <comment ref="M11" authorId="0" shapeId="0" xr:uid="{7FEAD276-1CF5-6B41-A482-EA094F2ECAEC}">
      <text>
        <r>
          <rPr>
            <sz val="11"/>
            <color indexed="8"/>
            <rFont val="Calibri"/>
            <family val="2"/>
            <scheme val="minor"/>
          </rPr>
          <t>Not applicable</t>
        </r>
      </text>
    </comment>
    <comment ref="N11" authorId="0" shapeId="0" xr:uid="{0DF2C137-0A3A-5845-B800-AB91FBE9EB53}">
      <text>
        <r>
          <rPr>
            <sz val="11"/>
            <color indexed="8"/>
            <rFont val="Calibri"/>
            <family val="2"/>
            <scheme val="minor"/>
          </rPr>
          <t>Not applicable</t>
        </r>
      </text>
    </comment>
    <comment ref="O11" authorId="0" shapeId="0" xr:uid="{5CD3286B-EAEF-FE48-A189-F60729742812}">
      <text>
        <r>
          <rPr>
            <sz val="11"/>
            <color indexed="8"/>
            <rFont val="Calibri"/>
            <family val="2"/>
            <scheme val="minor"/>
          </rPr>
          <t>Not applicable</t>
        </r>
      </text>
    </comment>
    <comment ref="P11" authorId="0" shapeId="0" xr:uid="{053A4EE6-E37B-E14B-B598-3BDC89C1FD3D}">
      <text>
        <r>
          <rPr>
            <sz val="11"/>
            <color indexed="8"/>
            <rFont val="Calibri"/>
            <family val="2"/>
            <scheme val="minor"/>
          </rPr>
          <t>Not applicable</t>
        </r>
      </text>
    </comment>
    <comment ref="Q11" authorId="0" shapeId="0" xr:uid="{38366A50-06CF-3B48-8631-39886503051D}">
      <text>
        <r>
          <rPr>
            <sz val="11"/>
            <color indexed="8"/>
            <rFont val="Calibri"/>
            <family val="2"/>
            <scheme val="minor"/>
          </rPr>
          <t>Not applicable</t>
        </r>
      </text>
    </comment>
    <comment ref="R11" authorId="0" shapeId="0" xr:uid="{9CE2F205-80F2-094E-8CC6-208365DD5996}">
      <text>
        <r>
          <rPr>
            <sz val="11"/>
            <color indexed="8"/>
            <rFont val="Calibri"/>
            <family val="2"/>
            <scheme val="minor"/>
          </rPr>
          <t>Not applicable</t>
        </r>
      </text>
    </comment>
    <comment ref="S11" authorId="0" shapeId="0" xr:uid="{E5EE8961-A70F-A54F-8BCE-3E65077CF49D}">
      <text>
        <r>
          <rPr>
            <sz val="11"/>
            <color indexed="8"/>
            <rFont val="Calibri"/>
            <family val="2"/>
            <scheme val="minor"/>
          </rPr>
          <t>Not applicable</t>
        </r>
      </text>
    </comment>
    <comment ref="T11" authorId="0" shapeId="0" xr:uid="{333B1EBD-A555-634C-9CCC-150E3D78A130}">
      <text>
        <r>
          <rPr>
            <sz val="11"/>
            <color rgb="FF000000"/>
            <rFont val="Calibri"/>
            <family val="2"/>
          </rPr>
          <t>Not applicable</t>
        </r>
      </text>
    </comment>
    <comment ref="U11" authorId="0" shapeId="0" xr:uid="{572ED2DB-D90F-BB48-B35D-6696E6C32BCD}">
      <text>
        <r>
          <rPr>
            <sz val="11"/>
            <color indexed="8"/>
            <rFont val="Calibri"/>
            <family val="2"/>
            <scheme val="minor"/>
          </rPr>
          <t>Not applicable</t>
        </r>
      </text>
    </comment>
    <comment ref="V11" authorId="0" shapeId="0" xr:uid="{5EC5979B-FB73-FA48-AFCB-6AB98F1AD916}">
      <text>
        <r>
          <rPr>
            <sz val="11"/>
            <color indexed="8"/>
            <rFont val="Calibri"/>
            <family val="2"/>
            <scheme val="minor"/>
          </rPr>
          <t>Not applicable</t>
        </r>
      </text>
    </comment>
    <comment ref="B12" authorId="0" shapeId="0" xr:uid="{BB42B2E7-B0CC-DB48-9CCA-55480849C5E2}">
      <text>
        <r>
          <rPr>
            <sz val="11"/>
            <color indexed="8"/>
            <rFont val="Calibri"/>
            <family val="2"/>
            <scheme val="minor"/>
          </rPr>
          <t>Data are unavailable</t>
        </r>
      </text>
    </comment>
    <comment ref="C12" authorId="0" shapeId="0" xr:uid="{305883B1-EA1D-F149-8CF8-2F29086E559F}">
      <text>
        <r>
          <rPr>
            <sz val="11"/>
            <color indexed="8"/>
            <rFont val="Calibri"/>
            <family val="2"/>
            <scheme val="minor"/>
          </rPr>
          <t>Data are unavailable</t>
        </r>
      </text>
    </comment>
    <comment ref="D12" authorId="0" shapeId="0" xr:uid="{C931F9A9-59F3-5443-BFD2-AF993B2BD45B}">
      <text>
        <r>
          <rPr>
            <sz val="11"/>
            <color indexed="8"/>
            <rFont val="Calibri"/>
            <family val="2"/>
            <scheme val="minor"/>
          </rPr>
          <t>Data are unavailable</t>
        </r>
      </text>
    </comment>
    <comment ref="E12" authorId="0" shapeId="0" xr:uid="{86A2E5B2-104D-D549-86FD-46D15615CD66}">
      <text>
        <r>
          <rPr>
            <sz val="11"/>
            <color indexed="8"/>
            <rFont val="Calibri"/>
            <family val="2"/>
            <scheme val="minor"/>
          </rPr>
          <t>Data are unavailable</t>
        </r>
      </text>
    </comment>
    <comment ref="F12" authorId="0" shapeId="0" xr:uid="{B0C89402-DE88-7446-9BD9-5D7C3750EFE2}">
      <text>
        <r>
          <rPr>
            <sz val="11"/>
            <color indexed="8"/>
            <rFont val="Calibri"/>
            <family val="2"/>
            <scheme val="minor"/>
          </rPr>
          <t>Data are unavailable</t>
        </r>
      </text>
    </comment>
    <comment ref="G12" authorId="0" shapeId="0" xr:uid="{2BF5ACAD-5158-B042-A501-13664C7C1FDD}">
      <text>
        <r>
          <rPr>
            <sz val="11"/>
            <color indexed="8"/>
            <rFont val="Calibri"/>
            <family val="2"/>
            <scheme val="minor"/>
          </rPr>
          <t>Data are unavailable</t>
        </r>
      </text>
    </comment>
    <comment ref="H12" authorId="0" shapeId="0" xr:uid="{27DB2AF7-2DD2-7D47-9D09-4558DB06B539}">
      <text>
        <r>
          <rPr>
            <sz val="11"/>
            <color indexed="8"/>
            <rFont val="Calibri"/>
            <family val="2"/>
            <scheme val="minor"/>
          </rPr>
          <t>Data are unavailable</t>
        </r>
      </text>
    </comment>
    <comment ref="I12" authorId="0" shapeId="0" xr:uid="{620E91DB-700F-4047-BB5F-E1AECC61AB75}">
      <text>
        <r>
          <rPr>
            <sz val="11"/>
            <color indexed="8"/>
            <rFont val="Calibri"/>
            <family val="2"/>
            <scheme val="minor"/>
          </rPr>
          <t>Data are unavailable</t>
        </r>
      </text>
    </comment>
    <comment ref="J12" authorId="0" shapeId="0" xr:uid="{3C68C9AE-F3B2-D44A-A946-D77A0F2F22A1}">
      <text>
        <r>
          <rPr>
            <sz val="11"/>
            <color indexed="8"/>
            <rFont val="Calibri"/>
            <family val="2"/>
            <scheme val="minor"/>
          </rPr>
          <t>Data are unavailable</t>
        </r>
      </text>
    </comment>
    <comment ref="K12" authorId="0" shapeId="0" xr:uid="{D0C2B922-8A67-FB4D-8F4A-86F9E98A7CC3}">
      <text>
        <r>
          <rPr>
            <sz val="11"/>
            <color indexed="8"/>
            <rFont val="Calibri"/>
            <family val="2"/>
            <scheme val="minor"/>
          </rPr>
          <t>Data are unavailable</t>
        </r>
      </text>
    </comment>
    <comment ref="L12" authorId="0" shapeId="0" xr:uid="{02B938F6-57B6-F241-9993-5B8F74E14F89}">
      <text>
        <r>
          <rPr>
            <sz val="11"/>
            <color indexed="8"/>
            <rFont val="Calibri"/>
            <family val="2"/>
            <scheme val="minor"/>
          </rPr>
          <t>Data are unavailable</t>
        </r>
      </text>
    </comment>
    <comment ref="M12" authorId="0" shapeId="0" xr:uid="{67C50DEC-3DCD-C740-AFFC-B8F4773B3FD6}">
      <text>
        <r>
          <rPr>
            <sz val="11"/>
            <color indexed="8"/>
            <rFont val="Calibri"/>
            <family val="2"/>
            <scheme val="minor"/>
          </rPr>
          <t>Data are unavailable</t>
        </r>
      </text>
    </comment>
    <comment ref="N12" authorId="0" shapeId="0" xr:uid="{7FED24BB-84B2-F043-AB06-56115A316926}">
      <text>
        <r>
          <rPr>
            <sz val="11"/>
            <color indexed="8"/>
            <rFont val="Calibri"/>
            <family val="2"/>
            <scheme val="minor"/>
          </rPr>
          <t>Data are unavailable</t>
        </r>
      </text>
    </comment>
    <comment ref="O12" authorId="0" shapeId="0" xr:uid="{DADC3594-0300-AC47-9C23-FF18400910A4}">
      <text>
        <r>
          <rPr>
            <sz val="11"/>
            <color indexed="8"/>
            <rFont val="Calibri"/>
            <family val="2"/>
            <scheme val="minor"/>
          </rPr>
          <t>Data are unavailable</t>
        </r>
      </text>
    </comment>
    <comment ref="P12" authorId="0" shapeId="0" xr:uid="{343D75E6-9E58-2543-A821-C74E66E4308B}">
      <text>
        <r>
          <rPr>
            <sz val="11"/>
            <color indexed="8"/>
            <rFont val="Calibri"/>
            <family val="2"/>
            <scheme val="minor"/>
          </rPr>
          <t>Data are unavailable</t>
        </r>
      </text>
    </comment>
    <comment ref="Q12" authorId="0" shapeId="0" xr:uid="{2453B9D2-DBE5-BA45-AA3A-414AA4E943FE}">
      <text>
        <r>
          <rPr>
            <sz val="11"/>
            <color indexed="8"/>
            <rFont val="Calibri"/>
            <family val="2"/>
            <scheme val="minor"/>
          </rPr>
          <t>Data are unavailable</t>
        </r>
      </text>
    </comment>
    <comment ref="R12" authorId="0" shapeId="0" xr:uid="{DABAC97C-E31C-0741-A180-77C3182A27B7}">
      <text>
        <r>
          <rPr>
            <sz val="11"/>
            <color rgb="FF000000"/>
            <rFont val="Calibri"/>
            <family val="2"/>
          </rPr>
          <t>Data are unavailable</t>
        </r>
      </text>
    </comment>
    <comment ref="S12" authorId="0" shapeId="0" xr:uid="{F35A5485-786E-1740-961E-6E1CE76D8609}">
      <text>
        <r>
          <rPr>
            <sz val="11"/>
            <color indexed="8"/>
            <rFont val="Calibri"/>
            <family val="2"/>
            <scheme val="minor"/>
          </rPr>
          <t>Data are unavailable</t>
        </r>
      </text>
    </comment>
    <comment ref="T12" authorId="0" shapeId="0" xr:uid="{AA9EB1AA-1FDD-9D43-B681-604C9B92F984}">
      <text>
        <r>
          <rPr>
            <sz val="11"/>
            <color indexed="8"/>
            <rFont val="Calibri"/>
            <family val="2"/>
            <scheme val="minor"/>
          </rPr>
          <t>Data are unavailable</t>
        </r>
      </text>
    </comment>
    <comment ref="U12" authorId="0" shapeId="0" xr:uid="{B74BF171-56AB-7346-B09E-E37DC5A4A58D}">
      <text>
        <r>
          <rPr>
            <sz val="11"/>
            <color indexed="8"/>
            <rFont val="Calibri"/>
            <family val="2"/>
            <scheme val="minor"/>
          </rPr>
          <t>Data are unavailable</t>
        </r>
      </text>
    </comment>
    <comment ref="V12" authorId="0" shapeId="0" xr:uid="{0432057B-34F4-BF49-8C5E-8D15A4711BBD}">
      <text>
        <r>
          <rPr>
            <sz val="11"/>
            <color indexed="8"/>
            <rFont val="Calibri"/>
            <family val="2"/>
            <scheme val="minor"/>
          </rPr>
          <t>Data are unavailable</t>
        </r>
      </text>
    </comment>
    <comment ref="B13" authorId="0" shapeId="0" xr:uid="{361AEF00-4567-2742-84E4-9F39565AA83C}">
      <text>
        <r>
          <rPr>
            <sz val="11"/>
            <color indexed="8"/>
            <rFont val="Calibri"/>
            <family val="2"/>
            <scheme val="minor"/>
          </rPr>
          <t>Data are unavailable</t>
        </r>
      </text>
    </comment>
    <comment ref="C13" authorId="0" shapeId="0" xr:uid="{862C06BB-08EA-D44E-846E-92E6E7B2860D}">
      <text>
        <r>
          <rPr>
            <sz val="11"/>
            <color indexed="8"/>
            <rFont val="Calibri"/>
            <family val="2"/>
            <scheme val="minor"/>
          </rPr>
          <t>Data are unavailable</t>
        </r>
      </text>
    </comment>
    <comment ref="D13" authorId="0" shapeId="0" xr:uid="{FB534D3F-073A-C14C-8F30-9113E5F20EB1}">
      <text>
        <r>
          <rPr>
            <sz val="11"/>
            <color indexed="8"/>
            <rFont val="Calibri"/>
            <family val="2"/>
            <scheme val="minor"/>
          </rPr>
          <t>Data are unavailable</t>
        </r>
      </text>
    </comment>
    <comment ref="E13" authorId="0" shapeId="0" xr:uid="{8DA2FF7C-9222-974D-8E20-126F901ACCFF}">
      <text>
        <r>
          <rPr>
            <sz val="11"/>
            <color indexed="8"/>
            <rFont val="Calibri"/>
            <family val="2"/>
            <scheme val="minor"/>
          </rPr>
          <t>Data are unavailable</t>
        </r>
      </text>
    </comment>
    <comment ref="F13" authorId="0" shapeId="0" xr:uid="{B30A3D85-A6AB-9D4E-B5F2-427A9E733E5C}">
      <text>
        <r>
          <rPr>
            <sz val="11"/>
            <color indexed="8"/>
            <rFont val="Calibri"/>
            <family val="2"/>
            <scheme val="minor"/>
          </rPr>
          <t>Data are unavailable</t>
        </r>
      </text>
    </comment>
    <comment ref="G13" authorId="0" shapeId="0" xr:uid="{C22C8E72-FE67-5341-8CA3-2F03939CFDE4}">
      <text>
        <r>
          <rPr>
            <sz val="11"/>
            <color indexed="8"/>
            <rFont val="Calibri"/>
            <family val="2"/>
            <scheme val="minor"/>
          </rPr>
          <t>Data are unavailable</t>
        </r>
      </text>
    </comment>
    <comment ref="H13" authorId="0" shapeId="0" xr:uid="{D6F89524-2CF1-E14D-8F08-F0EFFF6CB0A0}">
      <text>
        <r>
          <rPr>
            <sz val="11"/>
            <color indexed="8"/>
            <rFont val="Calibri"/>
            <family val="2"/>
            <scheme val="minor"/>
          </rPr>
          <t>Data are unavailable</t>
        </r>
      </text>
    </comment>
    <comment ref="I13" authorId="0" shapeId="0" xr:uid="{21A32149-74E7-454E-A5A6-8DBD9F868BFC}">
      <text>
        <r>
          <rPr>
            <sz val="11"/>
            <color indexed="8"/>
            <rFont val="Calibri"/>
            <family val="2"/>
            <scheme val="minor"/>
          </rPr>
          <t>Data are unavailable</t>
        </r>
      </text>
    </comment>
    <comment ref="J13" authorId="0" shapeId="0" xr:uid="{7AC44A40-99FE-EA46-87F3-6F11B3D63A60}">
      <text>
        <r>
          <rPr>
            <sz val="11"/>
            <color indexed="8"/>
            <rFont val="Calibri"/>
            <family val="2"/>
            <scheme val="minor"/>
          </rPr>
          <t>Data are unavailable</t>
        </r>
      </text>
    </comment>
    <comment ref="K13" authorId="0" shapeId="0" xr:uid="{EEDB5B43-48AF-5241-8D8C-CB87B83D43A9}">
      <text>
        <r>
          <rPr>
            <sz val="11"/>
            <color indexed="8"/>
            <rFont val="Calibri"/>
            <family val="2"/>
            <scheme val="minor"/>
          </rPr>
          <t>Data are unavailable</t>
        </r>
      </text>
    </comment>
    <comment ref="L13" authorId="0" shapeId="0" xr:uid="{78D65429-A5D4-B344-800A-96421B3190C1}">
      <text>
        <r>
          <rPr>
            <sz val="11"/>
            <color indexed="8"/>
            <rFont val="Calibri"/>
            <family val="2"/>
            <scheme val="minor"/>
          </rPr>
          <t>Data are unavailable</t>
        </r>
      </text>
    </comment>
    <comment ref="M13" authorId="0" shapeId="0" xr:uid="{C6D9BFFB-0A85-1944-9FC6-1C01F5FD3BC9}">
      <text>
        <r>
          <rPr>
            <sz val="11"/>
            <color indexed="8"/>
            <rFont val="Calibri"/>
            <family val="2"/>
            <scheme val="minor"/>
          </rPr>
          <t>Data are unavailable</t>
        </r>
      </text>
    </comment>
    <comment ref="N13" authorId="0" shapeId="0" xr:uid="{97F0D1F8-2CB7-854A-990E-3466B6479979}">
      <text>
        <r>
          <rPr>
            <sz val="11"/>
            <color indexed="8"/>
            <rFont val="Calibri"/>
            <family val="2"/>
            <scheme val="minor"/>
          </rPr>
          <t>Data are unavailable</t>
        </r>
      </text>
    </comment>
    <comment ref="O13" authorId="0" shapeId="0" xr:uid="{4692B749-263A-8D46-A846-2D44D76F5FF8}">
      <text>
        <r>
          <rPr>
            <sz val="11"/>
            <color indexed="8"/>
            <rFont val="Calibri"/>
            <family val="2"/>
            <scheme val="minor"/>
          </rPr>
          <t>Data are unavailable</t>
        </r>
      </text>
    </comment>
    <comment ref="P13" authorId="0" shapeId="0" xr:uid="{FC827E1B-9C0B-A547-B697-13965C4171A7}">
      <text>
        <r>
          <rPr>
            <sz val="11"/>
            <color indexed="8"/>
            <rFont val="Calibri"/>
            <family val="2"/>
            <scheme val="minor"/>
          </rPr>
          <t>Data are unavailable</t>
        </r>
      </text>
    </comment>
    <comment ref="Q13" authorId="0" shapeId="0" xr:uid="{389BCB52-C5F7-D04C-9C9B-CDB2104D491E}">
      <text>
        <r>
          <rPr>
            <sz val="11"/>
            <color indexed="8"/>
            <rFont val="Calibri"/>
            <family val="2"/>
            <scheme val="minor"/>
          </rPr>
          <t>Data are unavailable</t>
        </r>
      </text>
    </comment>
    <comment ref="R13" authorId="0" shapeId="0" xr:uid="{9FA2D207-11D2-9047-82B9-3ACD21022FA4}">
      <text>
        <r>
          <rPr>
            <sz val="11"/>
            <color indexed="8"/>
            <rFont val="Calibri"/>
            <family val="2"/>
            <scheme val="minor"/>
          </rPr>
          <t>Data are unavailable</t>
        </r>
      </text>
    </comment>
    <comment ref="S13" authorId="0" shapeId="0" xr:uid="{C895A3F3-937B-E24D-9E11-CA898C66C144}">
      <text>
        <r>
          <rPr>
            <sz val="11"/>
            <color indexed="8"/>
            <rFont val="Calibri"/>
            <family val="2"/>
            <scheme val="minor"/>
          </rPr>
          <t>Data are unavailable</t>
        </r>
      </text>
    </comment>
    <comment ref="T13" authorId="0" shapeId="0" xr:uid="{316B6647-DB27-F54C-B20D-82D86924FE45}">
      <text>
        <r>
          <rPr>
            <sz val="11"/>
            <color indexed="8"/>
            <rFont val="Calibri"/>
            <family val="2"/>
            <scheme val="minor"/>
          </rPr>
          <t>Data are unavailable</t>
        </r>
      </text>
    </comment>
    <comment ref="U13" authorId="0" shapeId="0" xr:uid="{7C815B16-4024-394A-B1DE-25EC74A79A6A}">
      <text>
        <r>
          <rPr>
            <sz val="11"/>
            <color indexed="8"/>
            <rFont val="Calibri"/>
            <family val="2"/>
            <scheme val="minor"/>
          </rPr>
          <t>Data are unavailable</t>
        </r>
      </text>
    </comment>
    <comment ref="V13" authorId="0" shapeId="0" xr:uid="{6D1C08E2-282D-A44C-8BFC-D232C269E90B}">
      <text>
        <r>
          <rPr>
            <sz val="11"/>
            <color indexed="8"/>
            <rFont val="Calibri"/>
            <family val="2"/>
            <scheme val="minor"/>
          </rPr>
          <t>Data are unavailable</t>
        </r>
      </text>
    </comment>
    <comment ref="B14" authorId="0" shapeId="0" xr:uid="{DDDFD7F4-0830-3C42-834A-109ECC2032B4}">
      <text>
        <r>
          <rPr>
            <sz val="11"/>
            <color indexed="8"/>
            <rFont val="Calibri"/>
            <family val="2"/>
            <scheme val="minor"/>
          </rPr>
          <t>Data are unavailable</t>
        </r>
      </text>
    </comment>
    <comment ref="C14" authorId="0" shapeId="0" xr:uid="{DFA6BC4A-2F8B-4445-9D7D-1FAAB9E24EAA}">
      <text>
        <r>
          <rPr>
            <sz val="11"/>
            <color indexed="8"/>
            <rFont val="Calibri"/>
            <family val="2"/>
            <scheme val="minor"/>
          </rPr>
          <t>Data are unavailable</t>
        </r>
      </text>
    </comment>
    <comment ref="D14" authorId="0" shapeId="0" xr:uid="{D1985485-85F2-F440-AFE9-112C08055BBE}">
      <text>
        <r>
          <rPr>
            <sz val="11"/>
            <color indexed="8"/>
            <rFont val="Calibri"/>
            <family val="2"/>
            <scheme val="minor"/>
          </rPr>
          <t>Data are unavailable</t>
        </r>
      </text>
    </comment>
    <comment ref="E14" authorId="0" shapeId="0" xr:uid="{8D184DD2-8805-D740-BF28-361815D7FFA4}">
      <text>
        <r>
          <rPr>
            <sz val="11"/>
            <color indexed="8"/>
            <rFont val="Calibri"/>
            <family val="2"/>
            <scheme val="minor"/>
          </rPr>
          <t>Data are unavailable</t>
        </r>
      </text>
    </comment>
    <comment ref="F14" authorId="0" shapeId="0" xr:uid="{62A4A7B2-0D2A-D449-B377-353ABBA5EBAD}">
      <text>
        <r>
          <rPr>
            <sz val="11"/>
            <color indexed="8"/>
            <rFont val="Calibri"/>
            <family val="2"/>
            <scheme val="minor"/>
          </rPr>
          <t>Data are unavailable</t>
        </r>
      </text>
    </comment>
    <comment ref="G14" authorId="0" shapeId="0" xr:uid="{2A75C079-9996-0241-A746-C86294E07E50}">
      <text>
        <r>
          <rPr>
            <sz val="11"/>
            <color indexed="8"/>
            <rFont val="Calibri"/>
            <family val="2"/>
            <scheme val="minor"/>
          </rPr>
          <t>Data are unavailable</t>
        </r>
      </text>
    </comment>
    <comment ref="H14" authorId="0" shapeId="0" xr:uid="{219A4494-CAEF-7C49-836B-2ADCB329E249}">
      <text>
        <r>
          <rPr>
            <sz val="11"/>
            <color indexed="8"/>
            <rFont val="Calibri"/>
            <family val="2"/>
            <scheme val="minor"/>
          </rPr>
          <t>Data are unavailable</t>
        </r>
      </text>
    </comment>
    <comment ref="I14" authorId="0" shapeId="0" xr:uid="{A0829333-5913-1D48-8DD0-28B648AAA3E2}">
      <text>
        <r>
          <rPr>
            <sz val="11"/>
            <color indexed="8"/>
            <rFont val="Calibri"/>
            <family val="2"/>
            <scheme val="minor"/>
          </rPr>
          <t>Data are unavailable</t>
        </r>
      </text>
    </comment>
    <comment ref="J14" authorId="0" shapeId="0" xr:uid="{4B0D2D5F-57F9-DD46-ACB5-BF7998DA9912}">
      <text>
        <r>
          <rPr>
            <sz val="11"/>
            <color indexed="8"/>
            <rFont val="Calibri"/>
            <family val="2"/>
            <scheme val="minor"/>
          </rPr>
          <t>Data are unavailable</t>
        </r>
      </text>
    </comment>
    <comment ref="K14" authorId="0" shapeId="0" xr:uid="{50DD84DD-EC54-FC4F-9A9C-D9B227C3D6B0}">
      <text>
        <r>
          <rPr>
            <sz val="11"/>
            <color indexed="8"/>
            <rFont val="Calibri"/>
            <family val="2"/>
            <scheme val="minor"/>
          </rPr>
          <t>Data are unavailable</t>
        </r>
      </text>
    </comment>
    <comment ref="L14" authorId="0" shapeId="0" xr:uid="{E2B27D04-F1FD-294B-83CC-86DF237D80A3}">
      <text>
        <r>
          <rPr>
            <sz val="11"/>
            <color indexed="8"/>
            <rFont val="Calibri"/>
            <family val="2"/>
            <scheme val="minor"/>
          </rPr>
          <t>Data are unavailable</t>
        </r>
      </text>
    </comment>
    <comment ref="M14" authorId="0" shapeId="0" xr:uid="{A3B54CCC-48E5-564F-99C5-EC088892ED05}">
      <text>
        <r>
          <rPr>
            <sz val="11"/>
            <color indexed="8"/>
            <rFont val="Calibri"/>
            <family val="2"/>
            <scheme val="minor"/>
          </rPr>
          <t>Data are unavailable</t>
        </r>
      </text>
    </comment>
    <comment ref="N14" authorId="0" shapeId="0" xr:uid="{9B2F1061-0887-F74A-95D8-9E080D931893}">
      <text>
        <r>
          <rPr>
            <sz val="11"/>
            <color indexed="8"/>
            <rFont val="Calibri"/>
            <family val="2"/>
            <scheme val="minor"/>
          </rPr>
          <t>Data are unavailable</t>
        </r>
      </text>
    </comment>
    <comment ref="O14" authorId="0" shapeId="0" xr:uid="{3AFB2D05-044A-2D44-A108-A8AA3C1A9372}">
      <text>
        <r>
          <rPr>
            <sz val="11"/>
            <color indexed="8"/>
            <rFont val="Calibri"/>
            <family val="2"/>
            <scheme val="minor"/>
          </rPr>
          <t>Data are unavailable</t>
        </r>
      </text>
    </comment>
    <comment ref="P14" authorId="0" shapeId="0" xr:uid="{33D0AD0E-EF98-874D-8F48-33F585312FD9}">
      <text>
        <r>
          <rPr>
            <sz val="11"/>
            <color indexed="8"/>
            <rFont val="Calibri"/>
            <family val="2"/>
            <scheme val="minor"/>
          </rPr>
          <t>Data are unavailable</t>
        </r>
      </text>
    </comment>
    <comment ref="Q14" authorId="0" shapeId="0" xr:uid="{58D024CD-3282-F147-84D1-90CEEACB997B}">
      <text>
        <r>
          <rPr>
            <sz val="11"/>
            <color indexed="8"/>
            <rFont val="Calibri"/>
            <family val="2"/>
            <scheme val="minor"/>
          </rPr>
          <t>Data are unavailable</t>
        </r>
      </text>
    </comment>
    <comment ref="R14" authorId="0" shapeId="0" xr:uid="{77E77E6A-954A-494E-BC0F-396D13B53017}">
      <text>
        <r>
          <rPr>
            <sz val="11"/>
            <color indexed="8"/>
            <rFont val="Calibri"/>
            <family val="2"/>
            <scheme val="minor"/>
          </rPr>
          <t>Data are unavailable</t>
        </r>
      </text>
    </comment>
    <comment ref="S14" authorId="0" shapeId="0" xr:uid="{0ACFD1FA-F845-A841-A08A-B959FB9BB200}">
      <text>
        <r>
          <rPr>
            <sz val="11"/>
            <color indexed="8"/>
            <rFont val="Calibri"/>
            <family val="2"/>
            <scheme val="minor"/>
          </rPr>
          <t>Data are unavailable</t>
        </r>
      </text>
    </comment>
    <comment ref="T14" authorId="0" shapeId="0" xr:uid="{17A1ED2F-8692-184D-8B19-59FC8C8CEEDB}">
      <text>
        <r>
          <rPr>
            <sz val="11"/>
            <color indexed="8"/>
            <rFont val="Calibri"/>
            <family val="2"/>
            <scheme val="minor"/>
          </rPr>
          <t>Data are unavailable</t>
        </r>
      </text>
    </comment>
    <comment ref="U14" authorId="0" shapeId="0" xr:uid="{6A92C4D4-D546-934B-A0AA-1A49FF7C40DD}">
      <text>
        <r>
          <rPr>
            <sz val="11"/>
            <color rgb="FF000000"/>
            <rFont val="Calibri"/>
            <family val="2"/>
          </rPr>
          <t>Data are unavailable</t>
        </r>
      </text>
    </comment>
    <comment ref="V14" authorId="0" shapeId="0" xr:uid="{6960C914-8793-9D40-9B19-5A4169FACA6F}">
      <text>
        <r>
          <rPr>
            <sz val="11"/>
            <color indexed="8"/>
            <rFont val="Calibri"/>
            <family val="2"/>
            <scheme val="minor"/>
          </rPr>
          <t>Data are unavailable</t>
        </r>
      </text>
    </comment>
  </commentList>
</comments>
</file>

<file path=xl/sharedStrings.xml><?xml version="1.0" encoding="utf-8"?>
<sst xmlns="http://schemas.openxmlformats.org/spreadsheetml/2006/main" count="188" uniqueCount="179">
  <si>
    <t>AVLo Average Vehicle Loading</t>
  </si>
  <si>
    <t>Sources:</t>
  </si>
  <si>
    <t>LDVs</t>
  </si>
  <si>
    <t>HDVs</t>
  </si>
  <si>
    <t>aircraft</t>
  </si>
  <si>
    <t>rail</t>
  </si>
  <si>
    <t>ships</t>
  </si>
  <si>
    <t>motorbikes</t>
  </si>
  <si>
    <t>Notes:</t>
  </si>
  <si>
    <t>Passenger-miles, all buses (millions)</t>
  </si>
  <si>
    <t>Vehicle-miles, all buses (millions)</t>
  </si>
  <si>
    <t>Distance-weighted avg. passengers/bus</t>
  </si>
  <si>
    <t>Distance-weighted avg. passengers / aircraft</t>
  </si>
  <si>
    <t>Aircraft revenue-miles (thousands), total certified</t>
  </si>
  <si>
    <t>Revenue passenger-miles (thousands), total certified</t>
  </si>
  <si>
    <t>Passenger HDVs (buses)</t>
  </si>
  <si>
    <t>Freight Rail</t>
  </si>
  <si>
    <t>Train mileage, freight (thousands)</t>
  </si>
  <si>
    <t>Revenue ton-miles of freight (millions)</t>
  </si>
  <si>
    <t>Distance-weighted avg. freight tons/train</t>
  </si>
  <si>
    <t>This is per train, not per rail car.  Rail car mileage is also available in the source document, should it be needed.</t>
  </si>
  <si>
    <t>Passenger Rail</t>
  </si>
  <si>
    <t>Amtrak passenger train-miles (millions)</t>
  </si>
  <si>
    <t>Amtrak revenue passenger-miles (millions)</t>
  </si>
  <si>
    <t>Distance-weighted avg. passengers/Amtrak train</t>
  </si>
  <si>
    <t>Freight Ships</t>
  </si>
  <si>
    <t>passenger-miles, heavy rail (millions)</t>
  </si>
  <si>
    <t>passenger-miles, light rail (millions)</t>
  </si>
  <si>
    <t>passenger-miles, commuter rail (millions)</t>
  </si>
  <si>
    <t>vehicle-miles, heavy rail (millions)</t>
  </si>
  <si>
    <t>vehicle-miles, light rail (millions)</t>
  </si>
  <si>
    <t>vehicle-miles, commuter rail (millions)</t>
  </si>
  <si>
    <t>Distance-weighted avg. passengers/heavy rail vehicle</t>
  </si>
  <si>
    <t>Distance-weighted avg. passengers/light rail vehicle</t>
  </si>
  <si>
    <t>Distance-weighted avg. passengers/commuter rail vehicle</t>
  </si>
  <si>
    <t>Intercity (Amtrak)</t>
  </si>
  <si>
    <t>Transit</t>
  </si>
  <si>
    <t>passenger-mile-weighted distance-weighted avg. passengers/vehicle</t>
  </si>
  <si>
    <t>Revenue ton-miles of freight (thousands), total certified</t>
  </si>
  <si>
    <t>share of aircraft-miles devoted to freight</t>
  </si>
  <si>
    <t>Assumes passenger and freight aircraft fly similar numbers of miles per year</t>
  </si>
  <si>
    <t>Distance-weighted avg. freight tons / aircraft</t>
  </si>
  <si>
    <t>total aircraft stock (U.S., 2014, EIA AEO 2016, Table 49)</t>
  </si>
  <si>
    <t>cargo aircraft stock (U.S., 2014, EIA AEO 2016, Table 49)</t>
  </si>
  <si>
    <t>Passenger motorbikes</t>
  </si>
  <si>
    <t>vehicle-miles, total (millions)</t>
  </si>
  <si>
    <t>passenger-miles, total (millions)</t>
  </si>
  <si>
    <t>distance-weighted avg. passengers/motorbike</t>
  </si>
  <si>
    <t>Passenger LDVs</t>
  </si>
  <si>
    <t>vehicle-miles, passenger car, total (millions)</t>
  </si>
  <si>
    <t>passenger-miles, passenger car, total (millions)</t>
  </si>
  <si>
    <t>distance-weighted avg. passengers/LDV</t>
  </si>
  <si>
    <t>Not currently used, but could be used instead of the figure from the National Household Travel Survey if desired.</t>
  </si>
  <si>
    <t>Passenger aircraft and freight aircraft</t>
  </si>
  <si>
    <t>Passenger HDVs, both types of aircraft, both types of rail, freight ships, passenger motorbikes</t>
  </si>
  <si>
    <t>U.S. Bureau of Transportation Statistics</t>
  </si>
  <si>
    <t>Appendix D - Modal Profiles</t>
  </si>
  <si>
    <t>http://www.rita.dot.gov/bts/sites/rita.dot.gov.bts/files/publications/national_transportation_statistics/index.html#appendix_d</t>
  </si>
  <si>
    <t>Air Carrier Profile</t>
  </si>
  <si>
    <t>Bus Profile</t>
  </si>
  <si>
    <t>Transit Profile</t>
  </si>
  <si>
    <t>Rail Profile</t>
  </si>
  <si>
    <t>Water Transport Profile</t>
  </si>
  <si>
    <t>Automobile Profile</t>
  </si>
  <si>
    <t>National Transportation Statistics (most recently updated tables updated in October 2016)</t>
  </si>
  <si>
    <t>One resource that shows the capacities (not the typical loads) of different vehicle types</t>
  </si>
  <si>
    <t>that can be useful to provide a sense of scale for interpreting the numbers in this spreadsheet</t>
  </si>
  <si>
    <t>can be found at:</t>
  </si>
  <si>
    <t>http://www.iowadot.gov/compare.pdf</t>
  </si>
  <si>
    <t>We use a time series to support countries and regions for which loading changes during the</t>
  </si>
  <si>
    <t>model run, though the values are constant in the U.S. data set.</t>
  </si>
  <si>
    <t>passenger ships</t>
  </si>
  <si>
    <t>U.S. Coast Guard</t>
  </si>
  <si>
    <t>National Recreational Boating Survey 2012</t>
  </si>
  <si>
    <t>http://www.uscgboating.org/library/recreational-boating-servey/2012survey%20report.pdf</t>
  </si>
  <si>
    <t>Page 63, Table 40</t>
  </si>
  <si>
    <t>We do not have data for freight LDVs (commercial light trucks) in the U.S. version of the model.</t>
  </si>
  <si>
    <t>We assume an average loading level of 1 ton for freight LDVs.</t>
  </si>
  <si>
    <t>Passenger ships are recreational boats (not passenger ferries) in the U.S. version of the model.</t>
  </si>
  <si>
    <t>number of self-propelled dry cargo barges</t>
  </si>
  <si>
    <t>number of self-propelled tankers</t>
  </si>
  <si>
    <t>total cargo capacity of all self-propelled dry cargo barges (short tons)</t>
  </si>
  <si>
    <t>total cargo capacity of all self-propelled tankers (short tons)</t>
  </si>
  <si>
    <t>average cargo capacity per self-propelled dry cargo barge</t>
  </si>
  <si>
    <t>average cargo capacity per self-propelled tanker</t>
  </si>
  <si>
    <t>number of non-self-propelled dry cargo barges</t>
  </si>
  <si>
    <t>number of non-self-propelled tankers</t>
  </si>
  <si>
    <t>total cargo capacity of all non-self-propelled dry cargo barges (short tons)</t>
  </si>
  <si>
    <t>total cargo capacity of all non-self-propelled tankers (short tons)</t>
  </si>
  <si>
    <t>average cargo capacity per non-self-propelled dry cargo barge</t>
  </si>
  <si>
    <t>average cargo capacity per non-self-propelled tanker</t>
  </si>
  <si>
    <t>weighted average cargo capacity (short tons)</t>
  </si>
  <si>
    <t>We include non-self-propelled vessels in our weighted average, because our freight ship vehicle count includes</t>
  </si>
  <si>
    <t>pusher ships (tugs / towboats) that propel these vessels, and we want their average capacity to be factored in,</t>
  </si>
  <si>
    <t>so the towboats are properly represented.</t>
  </si>
  <si>
    <t>For freight ships, we have data on cargo capacity, but not on utilization of that capacity (e.g. how much</t>
  </si>
  <si>
    <t>of the ships are empty).  We use the cargo capacity to represent loading.  (It doesn't really matter, because</t>
  </si>
  <si>
    <t>we calculate trans/BAADTbVT based on this variable and based on trans/SYVbT to equal the known statistic</t>
  </si>
  <si>
    <t>on total freight-ton-miles transported.  Thus, any small inaccuracy here is adjusted for in trans/BAADTbVT.)</t>
  </si>
  <si>
    <t>Because the passenger ship value in trans/BAADTbVT is reported is passenger hours, this variable uses a</t>
  </si>
  <si>
    <t>value of 1.</t>
  </si>
  <si>
    <t>Vehicle Loading (passengers)</t>
  </si>
  <si>
    <t>Vehicle Loading (tons)</t>
  </si>
  <si>
    <t>passenger LDVs, passenger HDVs</t>
  </si>
  <si>
    <t>National Institute of Statistics and Geography (INEGI)</t>
  </si>
  <si>
    <t>Programa Integral de Transporte y Vialidad 2007 - 2012 (PDF)</t>
  </si>
  <si>
    <t>http://bicitekas.org/wp/wp-content/uploads/2013/07/2007_Encuesta_Origen_Destino_INEGI.pdf</t>
  </si>
  <si>
    <t>Page 63</t>
  </si>
  <si>
    <t>passenger rail</t>
  </si>
  <si>
    <t>http://data.metro.cdmx.gob.mx/operacion/index.html</t>
  </si>
  <si>
    <t>freight HDVs - tons transported</t>
  </si>
  <si>
    <t>North American Transportation Statistics (NATS)</t>
  </si>
  <si>
    <t>http://nats.sct.gob.mx/go-to-tables/table-5-domestic-freight-activity/table-5-1-domestic-freight-activity-by-mode-tons/</t>
  </si>
  <si>
    <t>Table 5-1</t>
  </si>
  <si>
    <t>freight HDVs - number of vehicles</t>
  </si>
  <si>
    <t>Vehículos de motor registrados en circulación</t>
  </si>
  <si>
    <t>http://www.inegi.org.mx/est/lista_cubos/consulta.aspx?p=adm&amp;c=8</t>
  </si>
  <si>
    <t>Values in red are estimated based on average distances traveled by mode.</t>
  </si>
  <si>
    <t>Mortorcicle</t>
  </si>
  <si>
    <t>Pedrestian</t>
  </si>
  <si>
    <t>Biclycle</t>
  </si>
  <si>
    <t>Electric bus</t>
  </si>
  <si>
    <t>BRT</t>
  </si>
  <si>
    <t>Subway car (9 per train)</t>
  </si>
  <si>
    <t>Intercity bus</t>
  </si>
  <si>
    <t>Intracity bus</t>
  </si>
  <si>
    <t>Taxi</t>
  </si>
  <si>
    <t>Passenger vehicle</t>
  </si>
  <si>
    <t>Occupacy rate</t>
  </si>
  <si>
    <t>Ciudad de México</t>
  </si>
  <si>
    <t>ZM Valle de México</t>
  </si>
  <si>
    <t>Ciudad o Zona Metro</t>
  </si>
  <si>
    <t>EOD Zona Metropolitana del Valle de México 2007</t>
  </si>
  <si>
    <t>Fuente de datos del Documento</t>
  </si>
  <si>
    <t>Programa Integral de Transporte y Vialidad 2007 - 2012</t>
  </si>
  <si>
    <t>Documento fuente</t>
  </si>
  <si>
    <t>Average Train Loading</t>
  </si>
  <si>
    <t>Assumed Average Loading Factor</t>
  </si>
  <si>
    <t>9 vagones</t>
  </si>
  <si>
    <t>7 vagones</t>
  </si>
  <si>
    <t>6 vagones</t>
  </si>
  <si>
    <t>Total</t>
  </si>
  <si>
    <t xml:space="preserve">Standing </t>
  </si>
  <si>
    <t>Sitting</t>
  </si>
  <si>
    <t>Tren</t>
  </si>
  <si>
    <t>PAX / TRAIN</t>
  </si>
  <si>
    <t>Como parte de los 11 compromisos para mejorar el servicio anunciados por el Jefe de Gobierno del Distrito Federal, se han reparado 18 trenes que se encontraban fuera de servicio, incorporándose a la operación de las Líneas 1, 3, 5, 7, 8, 9, A y B.</t>
  </si>
  <si>
    <t>Con objeto de proporcionar un mejor servicio, el STC modificó trenes de 6 carros por trenes de 9 carros con el fin de incrementar la frecuencia del paso de los convoyes.</t>
  </si>
  <si>
    <t>Nota: La cantidad de trenes por línea puede variar por una redistribución del parque vehicular en función de las necesidades del servicio.</t>
  </si>
  <si>
    <t>Trains</t>
  </si>
  <si>
    <t>B</t>
  </si>
  <si>
    <t>A</t>
  </si>
  <si>
    <t>Line</t>
  </si>
  <si>
    <t>La red del STC tiene un total de 390 trenes asignados (321 neumáticos y 69 férreos), para proporcionar el servicio a los usuarios en horas punta, se tiene un polígono de operación de 282 trenes, los 108 trenes restantes se encuentran distribuidos en mantenimiento sistemático, mantenimiento mayor, rehabilitación, proyectos especiales y como reserva.</t>
  </si>
  <si>
    <t>TRAINS / LINE</t>
  </si>
  <si>
    <t xml:space="preserve">CDMX Metro </t>
  </si>
  <si>
    <t>Avg loading</t>
  </si>
  <si>
    <t>Total of vehicles (INEGI)</t>
  </si>
  <si>
    <t xml:space="preserve">    Road</t>
  </si>
  <si>
    <t xml:space="preserve">    Rail</t>
  </si>
  <si>
    <t xml:space="preserve">        Natural gas</t>
  </si>
  <si>
    <t xml:space="preserve">        Crude oil and petroleum products</t>
  </si>
  <si>
    <t xml:space="preserve">    Pipeline</t>
  </si>
  <si>
    <t xml:space="preserve">        Inland waterways</t>
  </si>
  <si>
    <t xml:space="preserve">        Great Lakes</t>
  </si>
  <si>
    <t xml:space="preserve">        Coastal shipping</t>
  </si>
  <si>
    <t xml:space="preserve">    Water transport</t>
  </si>
  <si>
    <t xml:space="preserve">    Air</t>
  </si>
  <si>
    <t>Hierarchies</t>
  </si>
  <si>
    <t>Country:   Mexico</t>
  </si>
  <si>
    <t>Table 5 - 1:   Domestic Freight Activity by Mode (tons) (Millions of metric tons)</t>
  </si>
  <si>
    <t>Section 5:   Domestic Freight Activity</t>
  </si>
  <si>
    <t>North American Transportation Statistics</t>
  </si>
  <si>
    <t>unidades carga</t>
  </si>
  <si>
    <t>miles de toneladas</t>
  </si>
  <si>
    <t>2017 INEGI</t>
  </si>
  <si>
    <t>INEGI</t>
  </si>
  <si>
    <t>https://www.inegi.org.mx/app/indicadores/?tm=0</t>
  </si>
  <si>
    <t>BIE - Banco de información económica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</si>
</sst>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00"/>
    <numFmt numFmtId="165" formatCode="0.0"/>
    <numFmt numFmtId="166" formatCode="###0.00_)"/>
    <numFmt numFmtId="167" formatCode="#,##0_)"/>
    <numFmt numFmtId="168" formatCode="_-* #,##0.00_-;\-* #,##0.00_-;_-* &quot;-&quot;??_-;_-@_-"/>
    <numFmt numFmtId="169" formatCode="_-* #,##0.0_-;\-* #,##0.0_-;_-* &quot;-&quot;??_-;_-@_-"/>
    <numFmt numFmtId="170" formatCode="_-* #,##0_-;\-* #,##0_-;_-* &quot;-&quot;??_-;_-@_-"/>
    <numFmt numFmtId="171" formatCode="0.00000"/>
  </numFmts>
  <fonts count="58">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b/>
      <sz val="12"/>
      <color theme="1"/>
      <name val="Calibri"/>
      <family val="2"/>
      <scheme val="minor"/>
    </font>
    <font>
      <sz val="11"/>
      <color rgb="FFC00000"/>
      <name val="Calibri"/>
      <family val="2"/>
      <scheme val="minor"/>
    </font>
    <font>
      <sz val="11"/>
      <name val="Calibri"/>
      <family val="2"/>
      <scheme val="minor"/>
    </font>
    <font>
      <b/>
      <sz val="11"/>
      <color theme="0"/>
      <name val="Calibri"/>
      <family val="2"/>
      <scheme val="minor"/>
    </font>
    <font>
      <sz val="11"/>
      <color theme="0"/>
      <name val="Calibri"/>
      <family val="2"/>
      <scheme val="minor"/>
    </font>
    <font>
      <sz val="10"/>
      <color rgb="FF303030"/>
      <name val="Verdana"/>
      <family val="2"/>
    </font>
    <font>
      <b/>
      <sz val="10"/>
      <name val="Verdana"/>
      <family val="2"/>
    </font>
    <font>
      <b/>
      <sz val="10"/>
      <color rgb="FFFFFFFF"/>
      <name val="Verdana"/>
      <family val="2"/>
    </font>
    <font>
      <sz val="13"/>
      <color rgb="FFFFFFFF"/>
      <name val="Verdana"/>
      <family val="2"/>
    </font>
    <font>
      <b/>
      <sz val="13"/>
      <color rgb="FFFE7827"/>
      <name val="Verdana"/>
      <family val="2"/>
    </font>
    <font>
      <sz val="13"/>
      <color rgb="FF303030"/>
      <name val="Verdana"/>
      <family val="2"/>
    </font>
    <font>
      <sz val="10"/>
      <name val="Verdana"/>
      <family val="2"/>
    </font>
    <font>
      <b/>
      <sz val="10"/>
      <color rgb="FFFE7827"/>
      <name val="Verdana"/>
      <family val="2"/>
    </font>
    <font>
      <b/>
      <sz val="11"/>
      <name val="Calibri"/>
      <family val="2"/>
    </font>
    <font>
      <sz val="11"/>
      <color indexed="8"/>
      <name val="Calibri"/>
      <family val="2"/>
      <scheme val="minor"/>
    </font>
    <font>
      <sz val="11"/>
      <color rgb="FF000000"/>
      <name val="Calibri"/>
      <family val="2"/>
    </font>
  </fonts>
  <fills count="36">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rgb="FFFFFF00"/>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3" tint="0.79998168889431442"/>
        <bgColor indexed="64"/>
      </patternFill>
    </fill>
    <fill>
      <patternFill patternType="solid">
        <fgColor theme="3"/>
        <bgColor indexed="64"/>
      </patternFill>
    </fill>
    <fill>
      <patternFill patternType="solid">
        <fgColor theme="9" tint="0.79998168889431442"/>
        <bgColor indexed="64"/>
      </patternFill>
    </fill>
    <fill>
      <patternFill patternType="solid">
        <fgColor theme="1"/>
        <bgColor indexed="64"/>
      </patternFill>
    </fill>
    <fill>
      <patternFill patternType="solid">
        <fgColor rgb="FF92D050"/>
        <bgColor indexed="64"/>
      </patternFill>
    </fill>
    <fill>
      <patternFill patternType="solid">
        <fgColor indexed="41"/>
      </patternFill>
    </fill>
  </fills>
  <borders count="19">
    <border>
      <left/>
      <right/>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s>
  <cellStyleXfs count="156">
    <xf numFmtId="0" fontId="0" fillId="0" borderId="0"/>
    <xf numFmtId="0" fontId="3" fillId="0" borderId="0" applyNumberFormat="0" applyFill="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3" borderId="0" applyNumberFormat="0" applyBorder="0" applyAlignment="0" applyProtection="0"/>
    <xf numFmtId="0" fontId="7" fillId="7" borderId="0" applyNumberFormat="0" applyBorder="0" applyAlignment="0" applyProtection="0"/>
    <xf numFmtId="0" fontId="8" fillId="0" borderId="2" applyNumberFormat="0" applyFont="0" applyProtection="0">
      <alignment wrapText="1"/>
    </xf>
    <xf numFmtId="0" fontId="8" fillId="0" borderId="2" applyNumberFormat="0" applyFont="0" applyProtection="0">
      <alignment wrapText="1"/>
    </xf>
    <xf numFmtId="0" fontId="9" fillId="24" borderId="3" applyNumberFormat="0" applyAlignment="0" applyProtection="0"/>
    <xf numFmtId="0" fontId="10" fillId="25" borderId="4" applyNumberFormat="0" applyAlignment="0" applyProtection="0"/>
    <xf numFmtId="0" fontId="11" fillId="0" borderId="0">
      <alignment horizontal="center" vertical="center" wrapText="1"/>
    </xf>
    <xf numFmtId="43" fontId="12"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3" fillId="0" borderId="0">
      <alignment horizontal="left" vertical="center" wrapText="1"/>
    </xf>
    <xf numFmtId="44" fontId="4" fillId="0" borderId="0" applyFont="0" applyFill="0" applyBorder="0" applyAlignment="0" applyProtection="0"/>
    <xf numFmtId="44" fontId="4" fillId="0" borderId="0" applyFont="0" applyFill="0" applyBorder="0" applyAlignment="0" applyProtection="0"/>
    <xf numFmtId="44" fontId="12" fillId="0" borderId="0" applyFont="0" applyFill="0" applyBorder="0" applyAlignment="0" applyProtection="0"/>
    <xf numFmtId="166" fontId="14" fillId="0" borderId="5" applyNumberFormat="0" applyFill="0">
      <alignment horizontal="right"/>
    </xf>
    <xf numFmtId="166" fontId="15" fillId="0" borderId="5" applyNumberFormat="0" applyFill="0">
      <alignment horizontal="right"/>
    </xf>
    <xf numFmtId="167" fontId="16" fillId="0" borderId="5">
      <alignment horizontal="right" vertical="center"/>
    </xf>
    <xf numFmtId="49" fontId="17" fillId="0" borderId="5">
      <alignment horizontal="left" vertical="center"/>
    </xf>
    <xf numFmtId="166" fontId="14" fillId="0" borderId="5" applyNumberFormat="0" applyFill="0">
      <alignment horizontal="right"/>
    </xf>
    <xf numFmtId="0" fontId="1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6" applyNumberFormat="0" applyProtection="0">
      <alignment wrapText="1"/>
    </xf>
    <xf numFmtId="0" fontId="8" fillId="0" borderId="6" applyNumberFormat="0" applyProtection="0">
      <alignment wrapText="1"/>
    </xf>
    <xf numFmtId="0" fontId="19" fillId="8" borderId="0" applyNumberFormat="0" applyBorder="0" applyAlignment="0" applyProtection="0"/>
    <xf numFmtId="0" fontId="20" fillId="0" borderId="7" applyNumberFormat="0" applyProtection="0">
      <alignment wrapText="1"/>
    </xf>
    <xf numFmtId="0" fontId="20" fillId="0" borderId="7" applyNumberFormat="0" applyProtection="0">
      <alignment wrapText="1"/>
    </xf>
    <xf numFmtId="0" fontId="21" fillId="0" borderId="8" applyNumberFormat="0" applyFill="0" applyAlignment="0" applyProtection="0"/>
    <xf numFmtId="0" fontId="22" fillId="0" borderId="9" applyNumberFormat="0" applyFill="0" applyAlignment="0" applyProtection="0"/>
    <xf numFmtId="0" fontId="23" fillId="0" borderId="10" applyNumberFormat="0" applyFill="0" applyAlignment="0" applyProtection="0"/>
    <xf numFmtId="0" fontId="23" fillId="0" borderId="0" applyNumberFormat="0" applyFill="0" applyBorder="0" applyAlignment="0" applyProtection="0"/>
    <xf numFmtId="0" fontId="24" fillId="0" borderId="5">
      <alignment horizontal="left"/>
    </xf>
    <xf numFmtId="0" fontId="25" fillId="0" borderId="5">
      <alignment horizontal="left"/>
    </xf>
    <xf numFmtId="0" fontId="26" fillId="0" borderId="11">
      <alignment horizontal="right" vertical="center"/>
    </xf>
    <xf numFmtId="0" fontId="27" fillId="0" borderId="5">
      <alignment horizontal="left" vertical="center"/>
    </xf>
    <xf numFmtId="0" fontId="14" fillId="0" borderId="5">
      <alignment horizontal="left" vertical="center"/>
    </xf>
    <xf numFmtId="0" fontId="24" fillId="0" borderId="5">
      <alignment horizontal="left"/>
    </xf>
    <xf numFmtId="0" fontId="24" fillId="26" borderId="0">
      <alignment horizontal="centerContinuous" wrapText="1"/>
    </xf>
    <xf numFmtId="49" fontId="24" fillId="26" borderId="12">
      <alignment horizontal="left" vertical="center"/>
    </xf>
    <xf numFmtId="0" fontId="24" fillId="26" borderId="0">
      <alignment horizontal="centerContinuous" vertical="center" wrapText="1"/>
    </xf>
    <xf numFmtId="0" fontId="28" fillId="0" borderId="0" applyNumberFormat="0" applyFill="0" applyBorder="0" applyAlignment="0" applyProtection="0">
      <alignment vertical="top"/>
      <protection locked="0"/>
    </xf>
    <xf numFmtId="0" fontId="29" fillId="11" borderId="3" applyNumberFormat="0" applyAlignment="0" applyProtection="0"/>
    <xf numFmtId="0" fontId="30" fillId="0" borderId="13" applyNumberFormat="0" applyFill="0" applyAlignment="0" applyProtection="0"/>
    <xf numFmtId="0" fontId="31" fillId="27" borderId="0" applyNumberFormat="0" applyBorder="0" applyAlignment="0" applyProtection="0"/>
    <xf numFmtId="0" fontId="4" fillId="0" borderId="0"/>
    <xf numFmtId="0" fontId="4" fillId="0" borderId="0"/>
    <xf numFmtId="0" fontId="8" fillId="0" borderId="0"/>
    <xf numFmtId="0" fontId="12" fillId="0" borderId="0"/>
    <xf numFmtId="0" fontId="32" fillId="0" borderId="0"/>
    <xf numFmtId="0" fontId="12"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12" fillId="0" borderId="0"/>
    <xf numFmtId="0" fontId="4" fillId="0" borderId="0"/>
    <xf numFmtId="0" fontId="4" fillId="0" borderId="0"/>
    <xf numFmtId="0" fontId="4" fillId="0" borderId="0"/>
    <xf numFmtId="0" fontId="12" fillId="0" borderId="0"/>
    <xf numFmtId="0" fontId="4" fillId="5" borderId="1" applyNumberFormat="0" applyFont="0" applyAlignment="0" applyProtection="0"/>
    <xf numFmtId="0" fontId="12" fillId="28" borderId="14" applyNumberFormat="0" applyFont="0" applyAlignment="0" applyProtection="0"/>
    <xf numFmtId="0" fontId="33" fillId="24" borderId="15" applyNumberFormat="0" applyAlignment="0" applyProtection="0"/>
    <xf numFmtId="0" fontId="20" fillId="0" borderId="16" applyNumberFormat="0" applyProtection="0">
      <alignment wrapText="1"/>
    </xf>
    <xf numFmtId="0" fontId="20" fillId="0" borderId="16" applyNumberFormat="0" applyProtection="0">
      <alignment wrapText="1"/>
    </xf>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3" fontId="16" fillId="0" borderId="0">
      <alignment horizontal="left" vertical="center"/>
    </xf>
    <xf numFmtId="0" fontId="11"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5">
      <alignment horizontal="left"/>
    </xf>
    <xf numFmtId="166" fontId="16" fillId="0" borderId="0" applyNumberFormat="0">
      <alignment horizontal="right"/>
    </xf>
    <xf numFmtId="0" fontId="26" fillId="29" borderId="0">
      <alignment horizontal="centerContinuous" vertical="center" wrapText="1"/>
    </xf>
    <xf numFmtId="0" fontId="26" fillId="0" borderId="17">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6" fillId="0" borderId="5">
      <alignment horizontal="left"/>
    </xf>
    <xf numFmtId="0" fontId="26" fillId="0" borderId="11">
      <alignment horizontal="left"/>
    </xf>
    <xf numFmtId="0" fontId="24" fillId="0" borderId="0">
      <alignment horizontal="left" vertical="center"/>
    </xf>
    <xf numFmtId="49" fontId="34" fillId="0" borderId="5">
      <alignment horizontal="left"/>
    </xf>
    <xf numFmtId="168" fontId="4" fillId="0" borderId="0" applyFont="0" applyFill="0" applyBorder="0" applyAlignment="0" applyProtection="0"/>
    <xf numFmtId="0" fontId="1" fillId="0" borderId="0"/>
  </cellStyleXfs>
  <cellXfs count="53">
    <xf numFmtId="0" fontId="0" fillId="0" borderId="0" xfId="0"/>
    <xf numFmtId="0" fontId="2" fillId="0" borderId="0" xfId="0" applyFont="1"/>
    <xf numFmtId="0" fontId="0" fillId="0" borderId="0" xfId="0" applyAlignment="1">
      <alignment horizontal="left"/>
    </xf>
    <xf numFmtId="0" fontId="3" fillId="0" borderId="0" xfId="1"/>
    <xf numFmtId="0" fontId="2" fillId="2" borderId="0" xfId="0" applyFont="1" applyFill="1"/>
    <xf numFmtId="0" fontId="2" fillId="0" borderId="0" xfId="0" applyFont="1" applyAlignment="1">
      <alignment horizontal="right"/>
    </xf>
    <xf numFmtId="1" fontId="0" fillId="0" borderId="0" xfId="0" applyNumberFormat="1"/>
    <xf numFmtId="2" fontId="0" fillId="0" borderId="0" xfId="0" applyNumberFormat="1"/>
    <xf numFmtId="164" fontId="0" fillId="0" borderId="0" xfId="0" applyNumberFormat="1"/>
    <xf numFmtId="165" fontId="0" fillId="0" borderId="0" xfId="0" applyNumberFormat="1"/>
    <xf numFmtId="0" fontId="0" fillId="0" borderId="0" xfId="0" applyAlignment="1">
      <alignment wrapText="1"/>
    </xf>
    <xf numFmtId="0" fontId="0" fillId="0" borderId="0" xfId="0" applyFill="1"/>
    <xf numFmtId="0" fontId="2" fillId="3" borderId="0" xfId="0" applyFont="1" applyFill="1"/>
    <xf numFmtId="1" fontId="2" fillId="2" borderId="0" xfId="0" applyNumberFormat="1" applyFont="1" applyFill="1"/>
    <xf numFmtId="0" fontId="0" fillId="0" borderId="0" xfId="0" applyAlignment="1">
      <alignment horizontal="left" indent="2"/>
    </xf>
    <xf numFmtId="1" fontId="0" fillId="0" borderId="0" xfId="0" applyNumberFormat="1" applyFill="1"/>
    <xf numFmtId="0" fontId="2" fillId="0" borderId="0" xfId="0" applyNumberFormat="1" applyFont="1"/>
    <xf numFmtId="1" fontId="0" fillId="4" borderId="0" xfId="0" applyNumberFormat="1" applyFill="1"/>
    <xf numFmtId="0" fontId="2" fillId="2" borderId="0" xfId="0" applyFont="1" applyFill="1" applyAlignment="1">
      <alignment horizontal="left"/>
    </xf>
    <xf numFmtId="0" fontId="2" fillId="0" borderId="0" xfId="0" applyFont="1" applyAlignment="1">
      <alignment wrapText="1"/>
    </xf>
    <xf numFmtId="169" fontId="43" fillId="30" borderId="0" xfId="154" applyNumberFormat="1" applyFont="1" applyFill="1"/>
    <xf numFmtId="0" fontId="0" fillId="30" borderId="0" xfId="0" applyFill="1"/>
    <xf numFmtId="169" fontId="44" fillId="30" borderId="0" xfId="154" applyNumberFormat="1" applyFont="1" applyFill="1"/>
    <xf numFmtId="170" fontId="0" fillId="0" borderId="0" xfId="154" applyNumberFormat="1" applyFont="1" applyFill="1"/>
    <xf numFmtId="0" fontId="45" fillId="31" borderId="0" xfId="0" applyFont="1" applyFill="1"/>
    <xf numFmtId="0" fontId="0" fillId="32" borderId="0" xfId="0" applyFill="1" applyAlignment="1">
      <alignment wrapText="1"/>
    </xf>
    <xf numFmtId="0" fontId="45" fillId="33" borderId="0" xfId="0" applyFont="1" applyFill="1" applyAlignment="1">
      <alignment wrapText="1"/>
    </xf>
    <xf numFmtId="0" fontId="46" fillId="31" borderId="0" xfId="0" applyFont="1" applyFill="1" applyAlignment="1">
      <alignment horizontal="left" vertical="center" wrapText="1"/>
    </xf>
    <xf numFmtId="0" fontId="45" fillId="31" borderId="0" xfId="0" applyFont="1" applyFill="1" applyAlignment="1">
      <alignment horizontal="left" vertical="center" wrapText="1"/>
    </xf>
    <xf numFmtId="0" fontId="1" fillId="0" borderId="0" xfId="155"/>
    <xf numFmtId="1" fontId="1" fillId="34" borderId="0" xfId="155" applyNumberFormat="1" applyFill="1"/>
    <xf numFmtId="0" fontId="42" fillId="0" borderId="0" xfId="155" applyFont="1"/>
    <xf numFmtId="0" fontId="1" fillId="4" borderId="0" xfId="155" applyFill="1"/>
    <xf numFmtId="0" fontId="47" fillId="0" borderId="0" xfId="155" applyFont="1"/>
    <xf numFmtId="0" fontId="48" fillId="0" borderId="0" xfId="155" applyFont="1"/>
    <xf numFmtId="0" fontId="49" fillId="0" borderId="0" xfId="155" applyFont="1"/>
    <xf numFmtId="0" fontId="50" fillId="0" borderId="0" xfId="155" applyFont="1"/>
    <xf numFmtId="0" fontId="51" fillId="0" borderId="0" xfId="155" applyFont="1"/>
    <xf numFmtId="0" fontId="52" fillId="0" borderId="0" xfId="155" applyFont="1"/>
    <xf numFmtId="0" fontId="53" fillId="0" borderId="0" xfId="155" applyFont="1"/>
    <xf numFmtId="0" fontId="54" fillId="0" borderId="0" xfId="155" applyFont="1"/>
    <xf numFmtId="168" fontId="44" fillId="34" borderId="0" xfId="154" applyFont="1" applyFill="1"/>
    <xf numFmtId="170" fontId="0" fillId="0" borderId="0" xfId="154" applyNumberFormat="1" applyFont="1"/>
    <xf numFmtId="0" fontId="55" fillId="0" borderId="0" xfId="0" applyFont="1" applyAlignment="1">
      <alignment horizontal="right"/>
    </xf>
    <xf numFmtId="0" fontId="55" fillId="0" borderId="0" xfId="0" applyFont="1" applyAlignment="1">
      <alignment horizontal="left"/>
    </xf>
    <xf numFmtId="0" fontId="55" fillId="35" borderId="0" xfId="0" applyFont="1" applyFill="1" applyAlignment="1">
      <alignment horizontal="right"/>
    </xf>
    <xf numFmtId="0" fontId="55" fillId="35" borderId="0" xfId="0" applyFont="1" applyFill="1" applyAlignment="1">
      <alignment horizontal="left"/>
    </xf>
    <xf numFmtId="0" fontId="0" fillId="0" borderId="0" xfId="0" applyAlignment="1">
      <alignment horizontal="right"/>
    </xf>
    <xf numFmtId="0" fontId="0" fillId="35" borderId="0" xfId="0" applyFill="1" applyAlignment="1">
      <alignment horizontal="right"/>
    </xf>
    <xf numFmtId="0" fontId="0" fillId="35" borderId="0" xfId="0" applyFill="1" applyAlignment="1">
      <alignment horizontal="left"/>
    </xf>
    <xf numFmtId="0" fontId="55" fillId="24" borderId="0" xfId="0" applyFont="1" applyFill="1" applyAlignment="1">
      <alignment horizontal="center"/>
    </xf>
    <xf numFmtId="0" fontId="55" fillId="35" borderId="0" xfId="0" applyFont="1" applyFill="1"/>
    <xf numFmtId="171" fontId="0" fillId="0" borderId="0" xfId="0" applyNumberFormat="1"/>
  </cellXfs>
  <cellStyles count="156">
    <cellStyle name="20% - Accent1 2" xfId="2" xr:uid="{00000000-0005-0000-0000-000000000000}"/>
    <cellStyle name="20% - Accent2 2" xfId="3" xr:uid="{00000000-0005-0000-0000-000001000000}"/>
    <cellStyle name="20% - Accent3 2" xfId="4" xr:uid="{00000000-0005-0000-0000-000002000000}"/>
    <cellStyle name="20% - Accent4 2" xfId="5" xr:uid="{00000000-0005-0000-0000-000003000000}"/>
    <cellStyle name="20% - Accent5 2" xfId="6" xr:uid="{00000000-0005-0000-0000-000004000000}"/>
    <cellStyle name="20% - Accent6 2" xfId="7" xr:uid="{00000000-0005-0000-0000-000005000000}"/>
    <cellStyle name="40% - Accent1 2" xfId="8" xr:uid="{00000000-0005-0000-0000-000006000000}"/>
    <cellStyle name="40% - Accent2 2" xfId="9" xr:uid="{00000000-0005-0000-0000-000007000000}"/>
    <cellStyle name="40% - Accent3 2" xfId="10" xr:uid="{00000000-0005-0000-0000-000008000000}"/>
    <cellStyle name="40% - Accent4 2" xfId="11" xr:uid="{00000000-0005-0000-0000-000009000000}"/>
    <cellStyle name="40% - Accent5 2" xfId="12" xr:uid="{00000000-0005-0000-0000-00000A000000}"/>
    <cellStyle name="40% - Accent6 2" xfId="13" xr:uid="{00000000-0005-0000-0000-00000B000000}"/>
    <cellStyle name="60% - Accent1 2" xfId="14" xr:uid="{00000000-0005-0000-0000-00000C000000}"/>
    <cellStyle name="60% - Accent2 2" xfId="15" xr:uid="{00000000-0005-0000-0000-00000D000000}"/>
    <cellStyle name="60% - Accent3 2" xfId="16" xr:uid="{00000000-0005-0000-0000-00000E000000}"/>
    <cellStyle name="60% - Accent4 2" xfId="17" xr:uid="{00000000-0005-0000-0000-00000F000000}"/>
    <cellStyle name="60% - Accent5 2" xfId="18" xr:uid="{00000000-0005-0000-0000-000010000000}"/>
    <cellStyle name="60% - Accent6 2" xfId="19" xr:uid="{00000000-0005-0000-0000-000011000000}"/>
    <cellStyle name="Accent1 2" xfId="20" xr:uid="{00000000-0005-0000-0000-000012000000}"/>
    <cellStyle name="Accent2 2" xfId="21" xr:uid="{00000000-0005-0000-0000-000013000000}"/>
    <cellStyle name="Accent3 2" xfId="22" xr:uid="{00000000-0005-0000-0000-000014000000}"/>
    <cellStyle name="Accent4 2" xfId="23" xr:uid="{00000000-0005-0000-0000-000015000000}"/>
    <cellStyle name="Accent5 2" xfId="24" xr:uid="{00000000-0005-0000-0000-000016000000}"/>
    <cellStyle name="Accent6 2" xfId="25" xr:uid="{00000000-0005-0000-0000-000017000000}"/>
    <cellStyle name="Bad 2" xfId="26" xr:uid="{00000000-0005-0000-0000-000018000000}"/>
    <cellStyle name="Body: normal cell" xfId="27" xr:uid="{00000000-0005-0000-0000-000019000000}"/>
    <cellStyle name="Body: normal cell 2" xfId="28" xr:uid="{00000000-0005-0000-0000-00001A000000}"/>
    <cellStyle name="Calculation 2" xfId="29" xr:uid="{00000000-0005-0000-0000-00001B000000}"/>
    <cellStyle name="Check Cell 2" xfId="30" xr:uid="{00000000-0005-0000-0000-00001C000000}"/>
    <cellStyle name="Column heading" xfId="31" xr:uid="{00000000-0005-0000-0000-00001D000000}"/>
    <cellStyle name="Comma 2" xfId="32" xr:uid="{00000000-0005-0000-0000-00001E000000}"/>
    <cellStyle name="Comma 2 2" xfId="33" xr:uid="{00000000-0005-0000-0000-00001F000000}"/>
    <cellStyle name="Comma 2 3" xfId="154" xr:uid="{934F833B-CDA7-8745-A3CB-8706A4934B1D}"/>
    <cellStyle name="Comma 3" xfId="34" xr:uid="{00000000-0005-0000-0000-000020000000}"/>
    <cellStyle name="Comma 4" xfId="35" xr:uid="{00000000-0005-0000-0000-000021000000}"/>
    <cellStyle name="Comma 5" xfId="36" xr:uid="{00000000-0005-0000-0000-000022000000}"/>
    <cellStyle name="Comma 6" xfId="37" xr:uid="{00000000-0005-0000-0000-000023000000}"/>
    <cellStyle name="Comma 7" xfId="38" xr:uid="{00000000-0005-0000-0000-000024000000}"/>
    <cellStyle name="Comma 8" xfId="39" xr:uid="{00000000-0005-0000-0000-000025000000}"/>
    <cellStyle name="Corner heading" xfId="40" xr:uid="{00000000-0005-0000-0000-000026000000}"/>
    <cellStyle name="Currency 2" xfId="41" xr:uid="{00000000-0005-0000-0000-000027000000}"/>
    <cellStyle name="Currency 3" xfId="42" xr:uid="{00000000-0005-0000-0000-000028000000}"/>
    <cellStyle name="Currency 3 2" xfId="43" xr:uid="{00000000-0005-0000-0000-000029000000}"/>
    <cellStyle name="Data" xfId="44" xr:uid="{00000000-0005-0000-0000-00002A000000}"/>
    <cellStyle name="Data 2" xfId="45" xr:uid="{00000000-0005-0000-0000-00002B000000}"/>
    <cellStyle name="Data no deci" xfId="46" xr:uid="{00000000-0005-0000-0000-00002C000000}"/>
    <cellStyle name="Data Superscript" xfId="47" xr:uid="{00000000-0005-0000-0000-00002D000000}"/>
    <cellStyle name="Data_1-1A-Regular" xfId="48" xr:uid="{00000000-0005-0000-0000-00002E000000}"/>
    <cellStyle name="Explanatory Text 2" xfId="49" xr:uid="{00000000-0005-0000-0000-00002F000000}"/>
    <cellStyle name="Font: Calibri, 9pt regular" xfId="50" xr:uid="{00000000-0005-0000-0000-000030000000}"/>
    <cellStyle name="Font: Calibri, 9pt regular 2" xfId="51" xr:uid="{00000000-0005-0000-0000-000031000000}"/>
    <cellStyle name="Footnotes: top row" xfId="52" xr:uid="{00000000-0005-0000-0000-000032000000}"/>
    <cellStyle name="Footnotes: top row 2" xfId="53" xr:uid="{00000000-0005-0000-0000-000033000000}"/>
    <cellStyle name="Good 2" xfId="54" xr:uid="{00000000-0005-0000-0000-000034000000}"/>
    <cellStyle name="Header: bottom row" xfId="55" xr:uid="{00000000-0005-0000-0000-000035000000}"/>
    <cellStyle name="Header: bottom row 2" xfId="56" xr:uid="{00000000-0005-0000-0000-000036000000}"/>
    <cellStyle name="Heading 1 2" xfId="57" xr:uid="{00000000-0005-0000-0000-000037000000}"/>
    <cellStyle name="Heading 2 2" xfId="58" xr:uid="{00000000-0005-0000-0000-000038000000}"/>
    <cellStyle name="Heading 3 2" xfId="59" xr:uid="{00000000-0005-0000-0000-000039000000}"/>
    <cellStyle name="Heading 4 2" xfId="60" xr:uid="{00000000-0005-0000-0000-00003A000000}"/>
    <cellStyle name="Hed Side" xfId="61" xr:uid="{00000000-0005-0000-0000-00003B000000}"/>
    <cellStyle name="Hed Side 2" xfId="62" xr:uid="{00000000-0005-0000-0000-00003C000000}"/>
    <cellStyle name="Hed Side bold" xfId="63" xr:uid="{00000000-0005-0000-0000-00003D000000}"/>
    <cellStyle name="Hed Side Indent" xfId="64" xr:uid="{00000000-0005-0000-0000-00003E000000}"/>
    <cellStyle name="Hed Side Regular" xfId="65" xr:uid="{00000000-0005-0000-0000-00003F000000}"/>
    <cellStyle name="Hed Side_1-1A-Regular" xfId="66" xr:uid="{00000000-0005-0000-0000-000040000000}"/>
    <cellStyle name="Hed Top" xfId="67" xr:uid="{00000000-0005-0000-0000-000041000000}"/>
    <cellStyle name="Hed Top - SECTION" xfId="68" xr:uid="{00000000-0005-0000-0000-000042000000}"/>
    <cellStyle name="Hed Top_3-new4" xfId="69" xr:uid="{00000000-0005-0000-0000-000043000000}"/>
    <cellStyle name="Hyperlink" xfId="1" builtinId="8"/>
    <cellStyle name="Hyperlink 2" xfId="70" xr:uid="{00000000-0005-0000-0000-000045000000}"/>
    <cellStyle name="Input 2" xfId="71" xr:uid="{00000000-0005-0000-0000-000046000000}"/>
    <cellStyle name="Linked Cell 2" xfId="72" xr:uid="{00000000-0005-0000-0000-000047000000}"/>
    <cellStyle name="Neutral 2" xfId="73" xr:uid="{00000000-0005-0000-0000-000048000000}"/>
    <cellStyle name="Normal" xfId="0" builtinId="0"/>
    <cellStyle name="Normal 10" xfId="74" xr:uid="{00000000-0005-0000-0000-00004A000000}"/>
    <cellStyle name="Normal 11" xfId="75" xr:uid="{00000000-0005-0000-0000-00004B000000}"/>
    <cellStyle name="Normal 12" xfId="155" xr:uid="{689EB6C2-DC60-7046-9FBE-027D428C6A86}"/>
    <cellStyle name="Normal 2" xfId="76" xr:uid="{00000000-0005-0000-0000-00004C000000}"/>
    <cellStyle name="Normal 2 2" xfId="77" xr:uid="{00000000-0005-0000-0000-00004D000000}"/>
    <cellStyle name="Normal 2 3" xfId="78" xr:uid="{00000000-0005-0000-0000-00004E000000}"/>
    <cellStyle name="Normal 3" xfId="79" xr:uid="{00000000-0005-0000-0000-00004F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4" xfId="93" xr:uid="{00000000-0005-0000-0000-00005D000000}"/>
    <cellStyle name="Normal 4 2" xfId="94" xr:uid="{00000000-0005-0000-0000-00005E000000}"/>
    <cellStyle name="Normal 4 2 2" xfId="95" xr:uid="{00000000-0005-0000-0000-00005F000000}"/>
    <cellStyle name="Normal 4 2 2 2" xfId="96" xr:uid="{00000000-0005-0000-0000-000060000000}"/>
    <cellStyle name="Normal 4 2 3" xfId="97" xr:uid="{00000000-0005-0000-0000-000061000000}"/>
    <cellStyle name="Normal 4 3" xfId="98" xr:uid="{00000000-0005-0000-0000-000062000000}"/>
    <cellStyle name="Normal 4 3 2" xfId="99" xr:uid="{00000000-0005-0000-0000-000063000000}"/>
    <cellStyle name="Normal 4 3 2 2" xfId="100" xr:uid="{00000000-0005-0000-0000-000064000000}"/>
    <cellStyle name="Normal 4 3 3" xfId="101" xr:uid="{00000000-0005-0000-0000-000065000000}"/>
    <cellStyle name="Normal 4 4" xfId="102" xr:uid="{00000000-0005-0000-0000-000066000000}"/>
    <cellStyle name="Normal 4 4 2" xfId="103" xr:uid="{00000000-0005-0000-0000-000067000000}"/>
    <cellStyle name="Normal 4 5" xfId="104" xr:uid="{00000000-0005-0000-0000-000068000000}"/>
    <cellStyle name="Normal 4 6" xfId="105" xr:uid="{00000000-0005-0000-0000-000069000000}"/>
    <cellStyle name="Normal 4 7"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7 2" xfId="113" xr:uid="{00000000-0005-0000-0000-000071000000}"/>
    <cellStyle name="Normal 8" xfId="114" xr:uid="{00000000-0005-0000-0000-000072000000}"/>
    <cellStyle name="Normal 9" xfId="115" xr:uid="{00000000-0005-0000-0000-000073000000}"/>
    <cellStyle name="Note 2" xfId="116" xr:uid="{00000000-0005-0000-0000-000074000000}"/>
    <cellStyle name="Note 2 2" xfId="117" xr:uid="{00000000-0005-0000-0000-000075000000}"/>
    <cellStyle name="Output 2" xfId="118" xr:uid="{00000000-0005-0000-0000-000076000000}"/>
    <cellStyle name="Parent row" xfId="119" xr:uid="{00000000-0005-0000-0000-000077000000}"/>
    <cellStyle name="Parent row 2" xfId="120" xr:uid="{00000000-0005-0000-0000-000078000000}"/>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139" xr:uid="{00000000-0005-0000-0000-00008B000000}"/>
    <cellStyle name="Table title 2" xfId="140" xr:uid="{00000000-0005-0000-0000-00008C000000}"/>
    <cellStyle name="Title 2" xfId="141" xr:uid="{00000000-0005-0000-0000-00008D000000}"/>
    <cellStyle name="Title Text" xfId="142" xr:uid="{00000000-0005-0000-0000-00008E000000}"/>
    <cellStyle name="Title Text 1" xfId="143" xr:uid="{00000000-0005-0000-0000-00008F000000}"/>
    <cellStyle name="Title Text 2" xfId="144" xr:uid="{00000000-0005-0000-0000-000090000000}"/>
    <cellStyle name="Title-1" xfId="145" xr:uid="{00000000-0005-0000-0000-000091000000}"/>
    <cellStyle name="Title-2" xfId="146" xr:uid="{00000000-0005-0000-0000-000092000000}"/>
    <cellStyle name="Title-3" xfId="147" xr:uid="{00000000-0005-0000-0000-000093000000}"/>
    <cellStyle name="Total 2" xfId="148" xr:uid="{00000000-0005-0000-0000-000094000000}"/>
    <cellStyle name="Warning Text 2" xfId="149" xr:uid="{00000000-0005-0000-0000-000095000000}"/>
    <cellStyle name="Wrap" xfId="150" xr:uid="{00000000-0005-0000-0000-000096000000}"/>
    <cellStyle name="Wrap Bold" xfId="151" xr:uid="{00000000-0005-0000-0000-000097000000}"/>
    <cellStyle name="Wrap Title" xfId="152" xr:uid="{00000000-0005-0000-0000-000098000000}"/>
    <cellStyle name="Wrap_NTS99-~11" xfId="153"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egi.org.mx/app/indicadores/?tm=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7"/>
  <sheetViews>
    <sheetView tabSelected="1" workbookViewId="0">
      <selection activeCell="B3" sqref="B3"/>
    </sheetView>
  </sheetViews>
  <sheetFormatPr baseColWidth="10" defaultColWidth="8.83203125" defaultRowHeight="15"/>
  <cols>
    <col min="1" max="1" width="11.6640625" customWidth="1"/>
    <col min="2" max="2" width="85.1640625" customWidth="1"/>
  </cols>
  <sheetData>
    <row r="1" spans="1:2">
      <c r="A1" s="1" t="s">
        <v>0</v>
      </c>
    </row>
    <row r="3" spans="1:2">
      <c r="A3" s="1" t="s">
        <v>1</v>
      </c>
      <c r="B3" s="4" t="s">
        <v>103</v>
      </c>
    </row>
    <row r="4" spans="1:2">
      <c r="B4" t="s">
        <v>104</v>
      </c>
    </row>
    <row r="5" spans="1:2">
      <c r="B5" s="2">
        <v>2012</v>
      </c>
    </row>
    <row r="6" spans="1:2">
      <c r="B6" t="s">
        <v>105</v>
      </c>
    </row>
    <row r="7" spans="1:2">
      <c r="B7" t="s">
        <v>106</v>
      </c>
    </row>
    <row r="8" spans="1:2">
      <c r="B8" t="s">
        <v>107</v>
      </c>
    </row>
    <row r="10" spans="1:2">
      <c r="B10" s="4" t="s">
        <v>108</v>
      </c>
    </row>
    <row r="11" spans="1:2">
      <c r="B11" t="s">
        <v>176</v>
      </c>
    </row>
    <row r="12" spans="1:2">
      <c r="B12" s="2">
        <v>2019</v>
      </c>
    </row>
    <row r="13" spans="1:2">
      <c r="B13" t="s">
        <v>178</v>
      </c>
    </row>
    <row r="14" spans="1:2">
      <c r="B14" s="3" t="s">
        <v>177</v>
      </c>
    </row>
    <row r="16" spans="1:2">
      <c r="B16" s="4" t="s">
        <v>110</v>
      </c>
    </row>
    <row r="17" spans="2:2">
      <c r="B17" t="s">
        <v>111</v>
      </c>
    </row>
    <row r="18" spans="2:2">
      <c r="B18" s="2">
        <v>2015</v>
      </c>
    </row>
    <row r="19" spans="2:2">
      <c r="B19" s="3" t="s">
        <v>112</v>
      </c>
    </row>
    <row r="20" spans="2:2">
      <c r="B20" t="s">
        <v>113</v>
      </c>
    </row>
    <row r="22" spans="2:2">
      <c r="B22" s="4" t="s">
        <v>114</v>
      </c>
    </row>
    <row r="23" spans="2:2">
      <c r="B23" t="s">
        <v>104</v>
      </c>
    </row>
    <row r="24" spans="2:2">
      <c r="B24" s="2">
        <v>2013</v>
      </c>
    </row>
    <row r="25" spans="2:2">
      <c r="B25" t="s">
        <v>115</v>
      </c>
    </row>
    <row r="26" spans="2:2">
      <c r="B26" t="s">
        <v>116</v>
      </c>
    </row>
    <row r="28" spans="2:2">
      <c r="B28" s="4" t="s">
        <v>54</v>
      </c>
    </row>
    <row r="29" spans="2:2">
      <c r="B29" t="s">
        <v>55</v>
      </c>
    </row>
    <row r="30" spans="2:2">
      <c r="B30" s="2">
        <v>2016</v>
      </c>
    </row>
    <row r="31" spans="2:2">
      <c r="B31" t="s">
        <v>64</v>
      </c>
    </row>
    <row r="32" spans="2:2">
      <c r="B32" t="s">
        <v>57</v>
      </c>
    </row>
    <row r="33" spans="1:2">
      <c r="B33" t="s">
        <v>56</v>
      </c>
    </row>
    <row r="34" spans="1:2">
      <c r="B34" s="14" t="s">
        <v>58</v>
      </c>
    </row>
    <row r="35" spans="1:2">
      <c r="B35" s="14" t="s">
        <v>59</v>
      </c>
    </row>
    <row r="36" spans="1:2">
      <c r="B36" s="14" t="s">
        <v>60</v>
      </c>
    </row>
    <row r="37" spans="1:2">
      <c r="B37" s="14" t="s">
        <v>61</v>
      </c>
    </row>
    <row r="38" spans="1:2">
      <c r="B38" s="14" t="s">
        <v>62</v>
      </c>
    </row>
    <row r="39" spans="1:2">
      <c r="B39" s="14" t="s">
        <v>63</v>
      </c>
    </row>
    <row r="40" spans="1:2">
      <c r="B40" s="14"/>
    </row>
    <row r="41" spans="1:2">
      <c r="B41" s="18" t="s">
        <v>71</v>
      </c>
    </row>
    <row r="42" spans="1:2">
      <c r="B42" t="s">
        <v>72</v>
      </c>
    </row>
    <row r="43" spans="1:2">
      <c r="B43" s="2">
        <v>2013</v>
      </c>
    </row>
    <row r="44" spans="1:2">
      <c r="B44" t="s">
        <v>73</v>
      </c>
    </row>
    <row r="45" spans="1:2">
      <c r="B45" t="s">
        <v>74</v>
      </c>
    </row>
    <row r="46" spans="1:2">
      <c r="B46" t="s">
        <v>75</v>
      </c>
    </row>
    <row r="48" spans="1:2">
      <c r="A48" s="1" t="s">
        <v>8</v>
      </c>
    </row>
    <row r="49" spans="1:1">
      <c r="A49" t="s">
        <v>76</v>
      </c>
    </row>
    <row r="50" spans="1:1">
      <c r="A50" t="s">
        <v>77</v>
      </c>
    </row>
    <row r="52" spans="1:1">
      <c r="A52" t="s">
        <v>78</v>
      </c>
    </row>
    <row r="53" spans="1:1">
      <c r="A53" t="s">
        <v>99</v>
      </c>
    </row>
    <row r="54" spans="1:1">
      <c r="A54" t="s">
        <v>100</v>
      </c>
    </row>
    <row r="56" spans="1:1">
      <c r="A56" t="s">
        <v>95</v>
      </c>
    </row>
    <row r="57" spans="1:1">
      <c r="A57" t="s">
        <v>96</v>
      </c>
    </row>
    <row r="58" spans="1:1">
      <c r="A58" t="s">
        <v>97</v>
      </c>
    </row>
    <row r="59" spans="1:1">
      <c r="A59" t="s">
        <v>98</v>
      </c>
    </row>
    <row r="61" spans="1:1">
      <c r="A61" t="s">
        <v>65</v>
      </c>
    </row>
    <row r="62" spans="1:1">
      <c r="A62" t="s">
        <v>66</v>
      </c>
    </row>
    <row r="63" spans="1:1">
      <c r="A63" t="s">
        <v>67</v>
      </c>
    </row>
    <row r="64" spans="1:1">
      <c r="A64" t="s">
        <v>68</v>
      </c>
    </row>
    <row r="66" spans="1:1">
      <c r="A66" t="s">
        <v>69</v>
      </c>
    </row>
    <row r="67" spans="1:1">
      <c r="A67" t="s">
        <v>70</v>
      </c>
    </row>
  </sheetData>
  <hyperlinks>
    <hyperlink ref="B14" r:id="rId1" xr:uid="{087F94C5-9019-654A-9753-D541852242E5}"/>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8"/>
  <sheetViews>
    <sheetView workbookViewId="0"/>
  </sheetViews>
  <sheetFormatPr baseColWidth="10" defaultColWidth="8.83203125" defaultRowHeight="15"/>
  <cols>
    <col min="1" max="1" width="73.6640625" customWidth="1"/>
    <col min="2" max="2" width="12" customWidth="1"/>
    <col min="3" max="3" width="102.33203125" customWidth="1"/>
  </cols>
  <sheetData>
    <row r="1" spans="1:3">
      <c r="A1" s="4" t="s">
        <v>53</v>
      </c>
      <c r="B1" s="4">
        <v>2006</v>
      </c>
    </row>
    <row r="2" spans="1:3">
      <c r="A2" t="s">
        <v>13</v>
      </c>
      <c r="B2">
        <v>8218378</v>
      </c>
    </row>
    <row r="3" spans="1:3">
      <c r="A3" t="s">
        <v>14</v>
      </c>
      <c r="B3">
        <v>810106273</v>
      </c>
    </row>
    <row r="4" spans="1:3">
      <c r="A4" t="s">
        <v>38</v>
      </c>
      <c r="B4">
        <v>39719513</v>
      </c>
    </row>
    <row r="5" spans="1:3">
      <c r="A5" t="s">
        <v>42</v>
      </c>
      <c r="B5">
        <v>7880</v>
      </c>
    </row>
    <row r="6" spans="1:3">
      <c r="A6" t="s">
        <v>43</v>
      </c>
      <c r="B6">
        <v>907</v>
      </c>
    </row>
    <row r="7" spans="1:3">
      <c r="A7" t="s">
        <v>39</v>
      </c>
      <c r="B7" s="8">
        <f>B6/B5</f>
        <v>0.11510152284263959</v>
      </c>
      <c r="C7" t="s">
        <v>40</v>
      </c>
    </row>
    <row r="8" spans="1:3">
      <c r="A8" t="s">
        <v>12</v>
      </c>
      <c r="B8" s="9">
        <f>B3/(B2*(1-B7))</f>
        <v>111.39416306433705</v>
      </c>
    </row>
    <row r="9" spans="1:3">
      <c r="A9" t="s">
        <v>41</v>
      </c>
      <c r="B9" s="9">
        <f>B4/(B2*B7)</f>
        <v>41.989116133258747</v>
      </c>
    </row>
    <row r="11" spans="1:3">
      <c r="A11" s="4" t="s">
        <v>15</v>
      </c>
      <c r="B11" s="4">
        <v>2014</v>
      </c>
    </row>
    <row r="12" spans="1:3">
      <c r="A12" t="s">
        <v>10</v>
      </c>
      <c r="B12">
        <v>15999</v>
      </c>
    </row>
    <row r="13" spans="1:3">
      <c r="A13" t="s">
        <v>9</v>
      </c>
      <c r="B13">
        <v>339117</v>
      </c>
    </row>
    <row r="14" spans="1:3">
      <c r="A14" t="s">
        <v>11</v>
      </c>
      <c r="B14" s="9">
        <f>B13/B12</f>
        <v>21.196137258578663</v>
      </c>
    </row>
    <row r="16" spans="1:3">
      <c r="A16" s="4" t="s">
        <v>16</v>
      </c>
      <c r="B16" s="4">
        <v>2009</v>
      </c>
    </row>
    <row r="17" spans="1:3">
      <c r="A17" t="s">
        <v>17</v>
      </c>
      <c r="B17">
        <v>436235</v>
      </c>
    </row>
    <row r="18" spans="1:3">
      <c r="A18" t="s">
        <v>18</v>
      </c>
      <c r="B18">
        <v>1532214</v>
      </c>
    </row>
    <row r="19" spans="1:3">
      <c r="A19" t="s">
        <v>19</v>
      </c>
      <c r="B19" s="6">
        <f>B18*10^3/B17</f>
        <v>3512.35916421195</v>
      </c>
      <c r="C19" t="s">
        <v>20</v>
      </c>
    </row>
    <row r="21" spans="1:3">
      <c r="A21" s="4" t="s">
        <v>21</v>
      </c>
      <c r="B21" s="4"/>
    </row>
    <row r="22" spans="1:3">
      <c r="A22" s="12" t="s">
        <v>35</v>
      </c>
      <c r="B22" s="12">
        <v>2009</v>
      </c>
    </row>
    <row r="23" spans="1:3">
      <c r="A23" t="s">
        <v>22</v>
      </c>
      <c r="B23">
        <v>38</v>
      </c>
    </row>
    <row r="24" spans="1:3">
      <c r="A24" t="s">
        <v>23</v>
      </c>
      <c r="B24">
        <v>5914</v>
      </c>
    </row>
    <row r="25" spans="1:3">
      <c r="A25" t="s">
        <v>24</v>
      </c>
      <c r="B25" s="6">
        <f>B24/B23</f>
        <v>155.63157894736841</v>
      </c>
    </row>
    <row r="26" spans="1:3">
      <c r="A26" s="12" t="s">
        <v>36</v>
      </c>
      <c r="B26" s="12">
        <v>2009</v>
      </c>
    </row>
    <row r="27" spans="1:3">
      <c r="A27" t="s">
        <v>26</v>
      </c>
      <c r="B27" s="6">
        <v>16805</v>
      </c>
    </row>
    <row r="28" spans="1:3">
      <c r="A28" t="s">
        <v>27</v>
      </c>
      <c r="B28" s="6">
        <v>2196</v>
      </c>
    </row>
    <row r="29" spans="1:3">
      <c r="A29" t="s">
        <v>28</v>
      </c>
      <c r="B29" s="6">
        <v>11129</v>
      </c>
    </row>
    <row r="30" spans="1:3">
      <c r="A30" t="s">
        <v>29</v>
      </c>
      <c r="B30" s="6">
        <v>685</v>
      </c>
    </row>
    <row r="31" spans="1:3">
      <c r="A31" t="s">
        <v>30</v>
      </c>
      <c r="B31" s="6">
        <v>90</v>
      </c>
    </row>
    <row r="32" spans="1:3">
      <c r="A32" t="s">
        <v>31</v>
      </c>
      <c r="B32" s="6">
        <v>337</v>
      </c>
    </row>
    <row r="33" spans="1:3">
      <c r="A33" t="s">
        <v>32</v>
      </c>
      <c r="B33" s="6">
        <f>B27/B30</f>
        <v>24.532846715328468</v>
      </c>
    </row>
    <row r="34" spans="1:3">
      <c r="A34" t="s">
        <v>33</v>
      </c>
      <c r="B34" s="6">
        <f t="shared" ref="B34:B35" si="0">B28/B31</f>
        <v>24.4</v>
      </c>
    </row>
    <row r="35" spans="1:3">
      <c r="A35" t="s">
        <v>34</v>
      </c>
      <c r="B35" s="6">
        <f t="shared" si="0"/>
        <v>33.023738872403563</v>
      </c>
    </row>
    <row r="36" spans="1:3" ht="16">
      <c r="A36" s="10" t="s">
        <v>37</v>
      </c>
      <c r="B36" s="6">
        <f>(B25*B24+B33*B27+B34*B28+B35*B29)/SUM(B24,B27:B29)</f>
        <v>48.656731685074099</v>
      </c>
    </row>
    <row r="38" spans="1:3">
      <c r="A38" s="4" t="s">
        <v>25</v>
      </c>
      <c r="B38" s="4">
        <v>2005</v>
      </c>
    </row>
    <row r="39" spans="1:3">
      <c r="A39" t="s">
        <v>79</v>
      </c>
      <c r="B39" s="15">
        <v>2967</v>
      </c>
    </row>
    <row r="40" spans="1:3">
      <c r="A40" t="s">
        <v>80</v>
      </c>
      <c r="B40" s="15">
        <v>100</v>
      </c>
    </row>
    <row r="41" spans="1:3">
      <c r="A41" t="s">
        <v>85</v>
      </c>
      <c r="B41" s="15">
        <v>27876</v>
      </c>
      <c r="C41" t="s">
        <v>92</v>
      </c>
    </row>
    <row r="42" spans="1:3">
      <c r="A42" t="s">
        <v>86</v>
      </c>
      <c r="B42" s="15">
        <v>4151</v>
      </c>
      <c r="C42" t="s">
        <v>93</v>
      </c>
    </row>
    <row r="43" spans="1:3">
      <c r="B43" s="15"/>
      <c r="C43" t="s">
        <v>94</v>
      </c>
    </row>
    <row r="44" spans="1:3">
      <c r="A44" t="s">
        <v>81</v>
      </c>
      <c r="B44" s="15">
        <v>6614973</v>
      </c>
    </row>
    <row r="45" spans="1:3">
      <c r="A45" t="s">
        <v>82</v>
      </c>
      <c r="B45" s="15">
        <v>5727512</v>
      </c>
    </row>
    <row r="46" spans="1:3">
      <c r="A46" t="s">
        <v>87</v>
      </c>
      <c r="B46" s="15">
        <v>44777151</v>
      </c>
    </row>
    <row r="47" spans="1:3">
      <c r="A47" t="s">
        <v>88</v>
      </c>
      <c r="B47" s="15">
        <v>12172542</v>
      </c>
    </row>
    <row r="48" spans="1:3">
      <c r="B48" s="15"/>
    </row>
    <row r="49" spans="1:3">
      <c r="A49" t="s">
        <v>83</v>
      </c>
      <c r="B49" s="15">
        <f>B44/B39</f>
        <v>2229.5156723963601</v>
      </c>
    </row>
    <row r="50" spans="1:3">
      <c r="A50" t="s">
        <v>84</v>
      </c>
      <c r="B50" s="15">
        <f>B45/B40</f>
        <v>57275.12</v>
      </c>
    </row>
    <row r="51" spans="1:3">
      <c r="A51" t="s">
        <v>89</v>
      </c>
      <c r="B51" s="15">
        <f t="shared" ref="B51:B52" si="1">B46/B41</f>
        <v>1606.2975678002583</v>
      </c>
    </row>
    <row r="52" spans="1:3">
      <c r="A52" t="s">
        <v>90</v>
      </c>
      <c r="B52" s="15">
        <f t="shared" si="1"/>
        <v>2932.4360395085523</v>
      </c>
    </row>
    <row r="53" spans="1:3">
      <c r="B53" s="15"/>
    </row>
    <row r="54" spans="1:3">
      <c r="A54" t="s">
        <v>91</v>
      </c>
      <c r="B54" s="15">
        <f>SUMPRODUCT(B39:B42,B49:B52)/SUM(B39:B42)</f>
        <v>1974.4736422180429</v>
      </c>
    </row>
    <row r="55" spans="1:3">
      <c r="B55" s="6"/>
    </row>
    <row r="56" spans="1:3">
      <c r="A56" s="4" t="s">
        <v>44</v>
      </c>
      <c r="B56" s="13">
        <v>2007</v>
      </c>
    </row>
    <row r="57" spans="1:3">
      <c r="A57" t="s">
        <v>45</v>
      </c>
      <c r="B57">
        <v>13611</v>
      </c>
    </row>
    <row r="58" spans="1:3">
      <c r="A58" s="11" t="s">
        <v>46</v>
      </c>
      <c r="B58" s="11">
        <v>17287</v>
      </c>
    </row>
    <row r="59" spans="1:3" ht="16">
      <c r="A59" s="10" t="s">
        <v>47</v>
      </c>
      <c r="B59" s="7">
        <f>B58/B57</f>
        <v>1.2700756740871355</v>
      </c>
    </row>
    <row r="60" spans="1:3">
      <c r="A60" s="10"/>
    </row>
    <row r="61" spans="1:3">
      <c r="A61" s="4" t="s">
        <v>48</v>
      </c>
      <c r="B61" s="4">
        <v>2007</v>
      </c>
    </row>
    <row r="62" spans="1:3">
      <c r="A62" t="s">
        <v>49</v>
      </c>
      <c r="B62" s="11">
        <v>1670994</v>
      </c>
    </row>
    <row r="63" spans="1:3">
      <c r="A63" t="s">
        <v>50</v>
      </c>
      <c r="B63" s="6">
        <v>2640170</v>
      </c>
    </row>
    <row r="64" spans="1:3">
      <c r="A64" t="s">
        <v>51</v>
      </c>
      <c r="B64" s="7">
        <f>B63/B62</f>
        <v>1.579999688807979</v>
      </c>
      <c r="C64" s="11" t="s">
        <v>52</v>
      </c>
    </row>
    <row r="65" spans="2:2">
      <c r="B65" s="6"/>
    </row>
    <row r="66" spans="2:2">
      <c r="B66" s="6"/>
    </row>
    <row r="68" spans="2:2">
      <c r="B68" s="9"/>
    </row>
  </sheetData>
  <pageMargins left="0.7" right="0.7" top="0.75" bottom="0.75" header="0.3" footer="0.3"/>
  <pageSetup orientation="portrait" r:id="rId1"/>
  <ignoredErrors>
    <ignoredError sqref="B3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00269-0F7E-F942-A069-1C02F2F8B315}">
  <dimension ref="A1:B17"/>
  <sheetViews>
    <sheetView workbookViewId="0">
      <selection activeCell="B16" sqref="B16"/>
    </sheetView>
  </sheetViews>
  <sheetFormatPr baseColWidth="10" defaultColWidth="10.83203125" defaultRowHeight="15"/>
  <cols>
    <col min="1" max="2" width="22.5" style="10" customWidth="1"/>
  </cols>
  <sheetData>
    <row r="1" spans="1:2" ht="48">
      <c r="A1" s="28" t="s">
        <v>135</v>
      </c>
      <c r="B1" s="28" t="s">
        <v>134</v>
      </c>
    </row>
    <row r="2" spans="1:2" ht="32">
      <c r="A2" s="27" t="s">
        <v>133</v>
      </c>
      <c r="B2" s="27" t="s">
        <v>132</v>
      </c>
    </row>
    <row r="3" spans="1:2" ht="16">
      <c r="A3" s="26" t="s">
        <v>131</v>
      </c>
      <c r="B3" s="26" t="s">
        <v>130</v>
      </c>
    </row>
    <row r="4" spans="1:2" ht="16">
      <c r="A4" s="25"/>
      <c r="B4" s="25" t="s">
        <v>129</v>
      </c>
    </row>
    <row r="5" spans="1:2">
      <c r="A5" s="24" t="s">
        <v>128</v>
      </c>
      <c r="B5" s="23"/>
    </row>
    <row r="6" spans="1:2" ht="14.5" customHeight="1">
      <c r="A6" s="21" t="s">
        <v>127</v>
      </c>
      <c r="B6" s="22">
        <v>1.4</v>
      </c>
    </row>
    <row r="7" spans="1:2">
      <c r="A7" s="21" t="s">
        <v>126</v>
      </c>
      <c r="B7" s="20">
        <v>2.2000000000000002</v>
      </c>
    </row>
    <row r="8" spans="1:2">
      <c r="A8" s="21" t="s">
        <v>125</v>
      </c>
      <c r="B8" s="20">
        <v>15</v>
      </c>
    </row>
    <row r="9" spans="1:2">
      <c r="A9" s="21" t="s">
        <v>124</v>
      </c>
      <c r="B9" s="20">
        <v>52</v>
      </c>
    </row>
    <row r="10" spans="1:2">
      <c r="A10" s="21" t="s">
        <v>123</v>
      </c>
      <c r="B10" s="20">
        <v>100</v>
      </c>
    </row>
    <row r="11" spans="1:2">
      <c r="A11" s="21" t="s">
        <v>122</v>
      </c>
      <c r="B11" s="20">
        <v>40</v>
      </c>
    </row>
    <row r="12" spans="1:2">
      <c r="A12" s="21" t="s">
        <v>121</v>
      </c>
      <c r="B12" s="20">
        <v>20</v>
      </c>
    </row>
    <row r="13" spans="1:2">
      <c r="A13" s="21" t="s">
        <v>120</v>
      </c>
      <c r="B13" s="20">
        <v>1</v>
      </c>
    </row>
    <row r="14" spans="1:2">
      <c r="A14" s="21" t="s">
        <v>119</v>
      </c>
      <c r="B14" s="20">
        <v>1</v>
      </c>
    </row>
    <row r="15" spans="1:2">
      <c r="A15" s="21" t="s">
        <v>118</v>
      </c>
      <c r="B15" s="20">
        <v>1.33</v>
      </c>
    </row>
    <row r="17" spans="1:1" s="10" customFormat="1">
      <c r="A17" t="s">
        <v>117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C414D-49B1-C248-966E-81312E4F2842}">
  <dimension ref="A1:O30"/>
  <sheetViews>
    <sheetView workbookViewId="0"/>
  </sheetViews>
  <sheetFormatPr baseColWidth="10" defaultColWidth="11.6640625" defaultRowHeight="16"/>
  <cols>
    <col min="1" max="16384" width="11.6640625" style="29"/>
  </cols>
  <sheetData>
    <row r="1" spans="1:15">
      <c r="A1" s="29" t="s">
        <v>155</v>
      </c>
    </row>
    <row r="2" spans="1:15">
      <c r="A2" s="29" t="s">
        <v>109</v>
      </c>
    </row>
    <row r="3" spans="1:15">
      <c r="B3" s="40" t="s">
        <v>154</v>
      </c>
    </row>
    <row r="5" spans="1:15" ht="17">
      <c r="B5" s="38" t="s">
        <v>153</v>
      </c>
    </row>
    <row r="7" spans="1:15">
      <c r="B7" s="34" t="s">
        <v>152</v>
      </c>
      <c r="C7" s="34">
        <v>1</v>
      </c>
      <c r="D7" s="34">
        <v>2</v>
      </c>
      <c r="E7" s="34">
        <v>3</v>
      </c>
      <c r="F7" s="34">
        <v>4</v>
      </c>
      <c r="G7" s="34">
        <v>5</v>
      </c>
      <c r="H7" s="34">
        <v>6</v>
      </c>
      <c r="I7" s="34">
        <v>7</v>
      </c>
      <c r="J7" s="34">
        <v>8</v>
      </c>
      <c r="K7" s="34">
        <v>9</v>
      </c>
      <c r="L7" s="34">
        <v>12</v>
      </c>
      <c r="M7" s="34" t="s">
        <v>151</v>
      </c>
      <c r="N7" s="34" t="s">
        <v>150</v>
      </c>
      <c r="O7" s="34" t="s">
        <v>141</v>
      </c>
    </row>
    <row r="8" spans="1:15">
      <c r="B8" s="34" t="s">
        <v>149</v>
      </c>
      <c r="C8" s="39">
        <v>49</v>
      </c>
      <c r="D8" s="39">
        <v>40</v>
      </c>
      <c r="E8" s="39">
        <v>50</v>
      </c>
      <c r="F8" s="39">
        <v>12</v>
      </c>
      <c r="G8" s="39">
        <v>25</v>
      </c>
      <c r="H8" s="39">
        <v>17</v>
      </c>
      <c r="I8" s="39">
        <v>33</v>
      </c>
      <c r="J8" s="39">
        <v>30</v>
      </c>
      <c r="K8" s="39">
        <v>29</v>
      </c>
      <c r="L8" s="39">
        <v>30</v>
      </c>
      <c r="M8" s="39">
        <v>39</v>
      </c>
      <c r="N8" s="39">
        <v>36</v>
      </c>
      <c r="O8" s="39">
        <v>390</v>
      </c>
    </row>
    <row r="10" spans="1:15" ht="17">
      <c r="B10" s="38" t="s">
        <v>148</v>
      </c>
    </row>
    <row r="13" spans="1:15" ht="17">
      <c r="B13" s="38" t="s">
        <v>147</v>
      </c>
    </row>
    <row r="14" spans="1:15" ht="17">
      <c r="B14" s="38" t="s">
        <v>146</v>
      </c>
    </row>
    <row r="16" spans="1:15" ht="17">
      <c r="B16" s="37"/>
    </row>
    <row r="18" spans="1:5" ht="17">
      <c r="B18" s="37" t="s">
        <v>145</v>
      </c>
    </row>
    <row r="19" spans="1:5" ht="17">
      <c r="B19" s="36"/>
    </row>
    <row r="20" spans="1:5">
      <c r="B20" s="35" t="s">
        <v>144</v>
      </c>
      <c r="C20" s="34" t="s">
        <v>143</v>
      </c>
      <c r="D20" s="34" t="s">
        <v>142</v>
      </c>
      <c r="E20" s="34" t="s">
        <v>141</v>
      </c>
    </row>
    <row r="21" spans="1:5">
      <c r="B21" s="33" t="s">
        <v>140</v>
      </c>
      <c r="C21" s="33">
        <v>240</v>
      </c>
      <c r="D21" s="33">
        <v>780</v>
      </c>
      <c r="E21" s="33">
        <v>1020</v>
      </c>
    </row>
    <row r="22" spans="1:5">
      <c r="B22" s="33" t="s">
        <v>139</v>
      </c>
      <c r="C22" s="33">
        <v>336</v>
      </c>
      <c r="D22" s="33">
        <v>1139</v>
      </c>
      <c r="E22" s="33">
        <v>1475</v>
      </c>
    </row>
    <row r="23" spans="1:5">
      <c r="B23" s="33" t="s">
        <v>138</v>
      </c>
      <c r="C23" s="33">
        <v>360</v>
      </c>
      <c r="D23" s="33">
        <v>1170</v>
      </c>
      <c r="E23" s="33">
        <v>1530</v>
      </c>
    </row>
    <row r="26" spans="1:5">
      <c r="A26" s="31" t="s">
        <v>137</v>
      </c>
    </row>
    <row r="27" spans="1:5">
      <c r="A27" s="32">
        <v>0.5</v>
      </c>
    </row>
    <row r="29" spans="1:5">
      <c r="A29" s="31" t="s">
        <v>136</v>
      </c>
    </row>
    <row r="30" spans="1:5">
      <c r="A30" s="30">
        <f>AVERAGE(E21:E23)*A27</f>
        <v>670.83333333333337</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EBAF0-004B-2547-B4B0-5DE1C8950E91}">
  <dimension ref="A1:X24"/>
  <sheetViews>
    <sheetView workbookViewId="0">
      <selection activeCell="U19" sqref="U19"/>
    </sheetView>
  </sheetViews>
  <sheetFormatPr baseColWidth="10" defaultColWidth="10.83203125" defaultRowHeight="15"/>
  <cols>
    <col min="1" max="1" width="24" customWidth="1"/>
    <col min="2" max="16" width="0" hidden="1" customWidth="1"/>
    <col min="21" max="21" width="11.1640625" bestFit="1" customWidth="1"/>
  </cols>
  <sheetData>
    <row r="1" spans="1:22" ht="15" customHeight="1">
      <c r="A1" s="51" t="s">
        <v>172</v>
      </c>
    </row>
    <row r="2" spans="1:22" ht="15" customHeight="1">
      <c r="A2" t="s">
        <v>171</v>
      </c>
    </row>
    <row r="3" spans="1:22" ht="15" customHeight="1">
      <c r="A3" s="51" t="s">
        <v>170</v>
      </c>
    </row>
    <row r="4" spans="1:22" ht="15" customHeight="1">
      <c r="A4" t="s">
        <v>169</v>
      </c>
    </row>
    <row r="5" spans="1:22">
      <c r="A5" s="50" t="s">
        <v>168</v>
      </c>
      <c r="B5" s="50">
        <v>1990</v>
      </c>
      <c r="C5" s="50">
        <v>1995</v>
      </c>
      <c r="D5" s="50">
        <v>1996</v>
      </c>
      <c r="E5" s="50">
        <v>1997</v>
      </c>
      <c r="F5" s="50">
        <v>1998</v>
      </c>
      <c r="G5" s="50">
        <v>1999</v>
      </c>
      <c r="H5" s="50">
        <v>2000</v>
      </c>
      <c r="I5" s="50">
        <v>2001</v>
      </c>
      <c r="J5" s="50">
        <v>2002</v>
      </c>
      <c r="K5" s="50">
        <v>2003</v>
      </c>
      <c r="L5" s="50">
        <v>2004</v>
      </c>
      <c r="M5" s="50">
        <v>2005</v>
      </c>
      <c r="N5" s="50">
        <v>2006</v>
      </c>
      <c r="O5" s="50">
        <v>2007</v>
      </c>
      <c r="P5" s="50">
        <v>2008</v>
      </c>
      <c r="Q5" s="50">
        <v>2009</v>
      </c>
      <c r="R5" s="50">
        <v>2010</v>
      </c>
      <c r="S5" s="50">
        <v>2011</v>
      </c>
      <c r="T5" s="50">
        <v>2012</v>
      </c>
      <c r="U5" s="50">
        <v>2013</v>
      </c>
      <c r="V5" s="50">
        <v>2014</v>
      </c>
    </row>
    <row r="6" spans="1:22">
      <c r="A6" s="44" t="s">
        <v>141</v>
      </c>
      <c r="B6" s="43">
        <v>380.1</v>
      </c>
      <c r="C6" s="43">
        <v>429.1</v>
      </c>
      <c r="D6" s="43">
        <v>445.3</v>
      </c>
      <c r="E6" s="43">
        <v>398.4</v>
      </c>
      <c r="F6" s="43">
        <v>457</v>
      </c>
      <c r="G6" s="43">
        <v>468</v>
      </c>
      <c r="H6" s="43">
        <v>483.3</v>
      </c>
      <c r="I6" s="43">
        <v>482.5</v>
      </c>
      <c r="J6" s="43">
        <v>483.7</v>
      </c>
      <c r="K6" s="43">
        <v>489</v>
      </c>
      <c r="L6" s="43">
        <v>496.7</v>
      </c>
      <c r="M6" s="43">
        <v>511.7</v>
      </c>
      <c r="N6" s="43">
        <v>523.4</v>
      </c>
      <c r="O6" s="43">
        <v>548.1</v>
      </c>
      <c r="P6" s="43">
        <v>563.79999999999995</v>
      </c>
      <c r="Q6" s="43">
        <v>529.5</v>
      </c>
      <c r="R6" s="43">
        <v>555.4</v>
      </c>
      <c r="S6" s="43">
        <v>578.79999999999995</v>
      </c>
      <c r="T6" s="43">
        <v>594.5</v>
      </c>
      <c r="U6" s="43">
        <v>600.29999999999995</v>
      </c>
      <c r="V6" s="43">
        <v>611.6</v>
      </c>
    </row>
    <row r="7" spans="1:22">
      <c r="A7" s="46" t="s">
        <v>167</v>
      </c>
      <c r="B7" s="45">
        <v>0.1</v>
      </c>
      <c r="C7" s="45">
        <v>0.1</v>
      </c>
      <c r="D7" s="45">
        <v>0.1</v>
      </c>
      <c r="E7" s="45">
        <v>0.1</v>
      </c>
      <c r="F7" s="45">
        <v>0.1</v>
      </c>
      <c r="G7" s="45">
        <v>0.1</v>
      </c>
      <c r="H7" s="45">
        <v>0.1</v>
      </c>
      <c r="I7" s="45">
        <v>0.1</v>
      </c>
      <c r="J7" s="45">
        <v>0.1</v>
      </c>
      <c r="K7" s="45">
        <v>0.1</v>
      </c>
      <c r="L7" s="45">
        <v>0.1</v>
      </c>
      <c r="M7" s="45">
        <v>0.1</v>
      </c>
      <c r="N7" s="45">
        <v>0.1</v>
      </c>
      <c r="O7" s="45">
        <v>0.1</v>
      </c>
      <c r="P7" s="45">
        <v>0.1</v>
      </c>
      <c r="Q7" s="45">
        <v>0.1</v>
      </c>
      <c r="R7" s="45">
        <v>0.1</v>
      </c>
      <c r="S7" s="45">
        <v>0.1</v>
      </c>
      <c r="T7" s="45">
        <v>0.1</v>
      </c>
      <c r="U7" s="45">
        <v>0.1</v>
      </c>
      <c r="V7" s="45">
        <v>0.1</v>
      </c>
    </row>
    <row r="8" spans="1:22">
      <c r="A8" s="44" t="s">
        <v>166</v>
      </c>
      <c r="B8" s="43">
        <v>30.6</v>
      </c>
      <c r="C8" s="43">
        <v>31.6</v>
      </c>
      <c r="D8" s="43">
        <v>31.7</v>
      </c>
      <c r="E8" s="43">
        <v>30.4</v>
      </c>
      <c r="F8" s="43">
        <v>34.299999999999997</v>
      </c>
      <c r="G8" s="43">
        <v>33.700000000000003</v>
      </c>
      <c r="H8" s="43">
        <v>33.799999999999997</v>
      </c>
      <c r="I8" s="43">
        <v>32.5</v>
      </c>
      <c r="J8" s="43">
        <v>33.200000000000003</v>
      </c>
      <c r="K8" s="43">
        <v>35.5</v>
      </c>
      <c r="L8" s="43">
        <v>35.700000000000003</v>
      </c>
      <c r="M8" s="43">
        <v>39.200000000000003</v>
      </c>
      <c r="N8" s="43">
        <v>37.9</v>
      </c>
      <c r="O8" s="43">
        <v>35.299999999999997</v>
      </c>
      <c r="P8" s="43">
        <v>35.200000000000003</v>
      </c>
      <c r="Q8" s="43">
        <v>34</v>
      </c>
      <c r="R8" s="43">
        <v>37.200000000000003</v>
      </c>
      <c r="S8" s="43">
        <v>37.4</v>
      </c>
      <c r="T8" s="43">
        <v>35.4</v>
      </c>
      <c r="U8" s="43">
        <v>36.4</v>
      </c>
      <c r="V8" s="43">
        <v>37.4</v>
      </c>
    </row>
    <row r="9" spans="1:22">
      <c r="A9" s="49" t="s">
        <v>165</v>
      </c>
      <c r="B9" s="48">
        <v>30.6</v>
      </c>
      <c r="C9" s="48">
        <v>31.6</v>
      </c>
      <c r="D9" s="48">
        <v>31.7</v>
      </c>
      <c r="E9" s="48">
        <v>30.4</v>
      </c>
      <c r="F9" s="48">
        <v>34.299999999999997</v>
      </c>
      <c r="G9" s="48">
        <v>33.700000000000003</v>
      </c>
      <c r="H9" s="48">
        <v>33.799999999999997</v>
      </c>
      <c r="I9" s="48">
        <v>32.5</v>
      </c>
      <c r="J9" s="48">
        <v>33.200000000000003</v>
      </c>
      <c r="K9" s="48">
        <v>35.5</v>
      </c>
      <c r="L9" s="48">
        <v>35.700000000000003</v>
      </c>
      <c r="M9" s="48">
        <v>39.200000000000003</v>
      </c>
      <c r="N9" s="48">
        <v>37.9</v>
      </c>
      <c r="O9" s="48">
        <v>35.299999999999997</v>
      </c>
      <c r="P9" s="48">
        <v>35.200000000000003</v>
      </c>
      <c r="Q9" s="48">
        <v>34</v>
      </c>
      <c r="R9" s="48">
        <v>37.200000000000003</v>
      </c>
      <c r="S9" s="48">
        <v>37.4</v>
      </c>
      <c r="T9" s="48">
        <v>35.4</v>
      </c>
      <c r="U9" s="48">
        <v>36.4</v>
      </c>
      <c r="V9" s="48">
        <v>37.4</v>
      </c>
    </row>
    <row r="10" spans="1:22">
      <c r="A10" s="2" t="s">
        <v>164</v>
      </c>
      <c r="B10" s="47"/>
      <c r="C10" s="47"/>
      <c r="D10" s="47"/>
      <c r="E10" s="47"/>
      <c r="F10" s="47"/>
      <c r="G10" s="47"/>
      <c r="H10" s="47"/>
      <c r="I10" s="47"/>
      <c r="J10" s="47"/>
      <c r="K10" s="47"/>
      <c r="L10" s="47"/>
      <c r="M10" s="47"/>
      <c r="N10" s="47"/>
      <c r="O10" s="47"/>
      <c r="P10" s="47"/>
      <c r="Q10" s="47"/>
      <c r="R10" s="47"/>
      <c r="S10" s="47"/>
      <c r="T10" s="47"/>
      <c r="U10" s="47"/>
      <c r="V10" s="47"/>
    </row>
    <row r="11" spans="1:22">
      <c r="A11" s="49" t="s">
        <v>163</v>
      </c>
      <c r="B11" s="48"/>
      <c r="C11" s="48"/>
      <c r="D11" s="48"/>
      <c r="E11" s="48"/>
      <c r="F11" s="48"/>
      <c r="G11" s="48"/>
      <c r="H11" s="48"/>
      <c r="I11" s="48"/>
      <c r="J11" s="48"/>
      <c r="K11" s="48"/>
      <c r="L11" s="48"/>
      <c r="M11" s="48"/>
      <c r="N11" s="48"/>
      <c r="O11" s="48"/>
      <c r="P11" s="48"/>
      <c r="Q11" s="48"/>
      <c r="R11" s="48"/>
      <c r="S11" s="48"/>
      <c r="T11" s="48"/>
      <c r="U11" s="48"/>
      <c r="V11" s="48"/>
    </row>
    <row r="12" spans="1:22">
      <c r="A12" s="44" t="s">
        <v>162</v>
      </c>
      <c r="B12" s="43"/>
      <c r="C12" s="43"/>
      <c r="D12" s="43"/>
      <c r="E12" s="43"/>
      <c r="F12" s="43"/>
      <c r="G12" s="43"/>
      <c r="H12" s="43"/>
      <c r="I12" s="43"/>
      <c r="J12" s="43"/>
      <c r="K12" s="43"/>
      <c r="L12" s="43"/>
      <c r="M12" s="43"/>
      <c r="N12" s="43"/>
      <c r="O12" s="43"/>
      <c r="P12" s="43"/>
      <c r="Q12" s="43"/>
      <c r="R12" s="43"/>
      <c r="S12" s="43"/>
      <c r="T12" s="43"/>
      <c r="U12" s="43"/>
      <c r="V12" s="43"/>
    </row>
    <row r="13" spans="1:22">
      <c r="A13" s="49" t="s">
        <v>161</v>
      </c>
      <c r="B13" s="48"/>
      <c r="C13" s="48"/>
      <c r="D13" s="48"/>
      <c r="E13" s="48"/>
      <c r="F13" s="48"/>
      <c r="G13" s="48"/>
      <c r="H13" s="48"/>
      <c r="I13" s="48"/>
      <c r="J13" s="48"/>
      <c r="K13" s="48"/>
      <c r="L13" s="48"/>
      <c r="M13" s="48"/>
      <c r="N13" s="48"/>
      <c r="O13" s="48"/>
      <c r="P13" s="48"/>
      <c r="Q13" s="48"/>
      <c r="R13" s="48"/>
      <c r="S13" s="48"/>
      <c r="T13" s="48"/>
      <c r="U13" s="48"/>
      <c r="V13" s="48"/>
    </row>
    <row r="14" spans="1:22">
      <c r="A14" s="2" t="s">
        <v>160</v>
      </c>
      <c r="B14" s="47"/>
      <c r="C14" s="47"/>
      <c r="D14" s="47"/>
      <c r="E14" s="47"/>
      <c r="F14" s="47"/>
      <c r="G14" s="47"/>
      <c r="H14" s="47"/>
      <c r="I14" s="47"/>
      <c r="J14" s="47"/>
      <c r="K14" s="47"/>
      <c r="L14" s="47"/>
      <c r="M14" s="47"/>
      <c r="N14" s="47"/>
      <c r="O14" s="47"/>
      <c r="P14" s="47"/>
      <c r="Q14" s="47"/>
      <c r="R14" s="47"/>
      <c r="S14" s="47"/>
      <c r="T14" s="47"/>
      <c r="U14" s="47"/>
      <c r="V14" s="47"/>
    </row>
    <row r="15" spans="1:22">
      <c r="A15" s="46" t="s">
        <v>159</v>
      </c>
      <c r="B15" s="45">
        <v>34.700000000000003</v>
      </c>
      <c r="C15" s="45">
        <v>30.7</v>
      </c>
      <c r="D15" s="45">
        <v>30.2</v>
      </c>
      <c r="E15" s="45">
        <v>35.4</v>
      </c>
      <c r="F15" s="45">
        <v>41.8</v>
      </c>
      <c r="G15" s="45">
        <v>39.799999999999997</v>
      </c>
      <c r="H15" s="45">
        <v>36.200000000000003</v>
      </c>
      <c r="I15" s="45">
        <v>40.700000000000003</v>
      </c>
      <c r="J15" s="45">
        <v>39.299999999999997</v>
      </c>
      <c r="K15" s="45">
        <v>37.200000000000003</v>
      </c>
      <c r="L15" s="45">
        <v>34.799999999999997</v>
      </c>
      <c r="M15" s="45">
        <v>36.9</v>
      </c>
      <c r="N15" s="45">
        <v>40</v>
      </c>
      <c r="O15" s="45">
        <v>38.799999999999997</v>
      </c>
      <c r="P15" s="45">
        <v>44.2</v>
      </c>
      <c r="Q15" s="45">
        <v>44.5</v>
      </c>
      <c r="R15" s="45">
        <v>48.1</v>
      </c>
      <c r="S15" s="45">
        <v>55.8</v>
      </c>
      <c r="T15" s="45">
        <v>60.9</v>
      </c>
      <c r="U15" s="45">
        <v>61.6</v>
      </c>
      <c r="V15" s="45">
        <v>62.8</v>
      </c>
    </row>
    <row r="16" spans="1:22">
      <c r="A16" s="44" t="s">
        <v>158</v>
      </c>
      <c r="B16" s="43">
        <v>314.7</v>
      </c>
      <c r="C16" s="43">
        <v>366.7</v>
      </c>
      <c r="D16" s="43">
        <v>383.3</v>
      </c>
      <c r="E16" s="43">
        <v>332.5</v>
      </c>
      <c r="F16" s="43">
        <v>380.8</v>
      </c>
      <c r="G16" s="43">
        <v>394.4</v>
      </c>
      <c r="H16" s="43">
        <v>413.2</v>
      </c>
      <c r="I16" s="43">
        <v>409.2</v>
      </c>
      <c r="J16" s="43">
        <v>411.1</v>
      </c>
      <c r="K16" s="43">
        <v>416.2</v>
      </c>
      <c r="L16" s="43">
        <v>426.1</v>
      </c>
      <c r="M16" s="43">
        <v>435.5</v>
      </c>
      <c r="N16" s="43">
        <v>445.4</v>
      </c>
      <c r="O16" s="43">
        <v>473.9</v>
      </c>
      <c r="P16" s="43">
        <v>484.3</v>
      </c>
      <c r="Q16" s="43">
        <v>450.9</v>
      </c>
      <c r="R16" s="43">
        <v>470</v>
      </c>
      <c r="S16" s="43">
        <v>485.5</v>
      </c>
      <c r="T16" s="43">
        <v>498.1</v>
      </c>
      <c r="U16" s="43">
        <v>502.2</v>
      </c>
      <c r="V16" s="43">
        <v>511.3</v>
      </c>
    </row>
    <row r="17" spans="1:24">
      <c r="A17" s="44"/>
      <c r="B17" s="43"/>
      <c r="C17" s="43"/>
      <c r="D17" s="43"/>
      <c r="E17" s="43"/>
      <c r="F17" s="43"/>
      <c r="G17" s="43"/>
      <c r="H17" s="43"/>
      <c r="I17" s="43"/>
      <c r="J17" s="43"/>
      <c r="K17" s="43"/>
      <c r="L17" s="43"/>
      <c r="M17" s="43"/>
      <c r="N17" s="43"/>
      <c r="O17" s="43"/>
      <c r="P17" s="43"/>
      <c r="Q17" s="43"/>
      <c r="R17" s="43"/>
      <c r="S17" s="43"/>
      <c r="T17" s="43"/>
      <c r="U17" s="43"/>
      <c r="V17" s="43"/>
    </row>
    <row r="18" spans="1:24">
      <c r="A18" s="1" t="s">
        <v>157</v>
      </c>
      <c r="U18" s="42">
        <f>9385466*3.1</f>
        <v>29094944.600000001</v>
      </c>
      <c r="X18" t="s">
        <v>173</v>
      </c>
    </row>
    <row r="19" spans="1:24">
      <c r="T19" s="1" t="s">
        <v>156</v>
      </c>
      <c r="U19" s="41">
        <f>(U16*1000000)/U18</f>
        <v>17.260730580665893</v>
      </c>
      <c r="X19" t="s">
        <v>174</v>
      </c>
    </row>
    <row r="20" spans="1:24">
      <c r="Q20" t="s">
        <v>175</v>
      </c>
    </row>
    <row r="21" spans="1:24">
      <c r="Q21">
        <v>917381</v>
      </c>
    </row>
    <row r="22" spans="1:24">
      <c r="Q22">
        <v>546587.99999999988</v>
      </c>
    </row>
    <row r="24" spans="1:24">
      <c r="Q24">
        <f>Q22*1000/Q21</f>
        <v>595.81351695751266</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K7"/>
  <sheetViews>
    <sheetView workbookViewId="0">
      <selection activeCell="B8" sqref="B8"/>
    </sheetView>
  </sheetViews>
  <sheetFormatPr baseColWidth="10" defaultColWidth="8.83203125" defaultRowHeight="15"/>
  <cols>
    <col min="1" max="1" width="13.1640625" customWidth="1"/>
    <col min="2" max="2" width="8.6640625" customWidth="1"/>
  </cols>
  <sheetData>
    <row r="1" spans="1:37" ht="48">
      <c r="A1" s="19" t="s">
        <v>101</v>
      </c>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2</v>
      </c>
      <c r="B2" s="7">
        <f>'Mexico Psgr LDVs, Psgr HDVs'!$B$6</f>
        <v>1.4</v>
      </c>
      <c r="C2" s="7">
        <f>'Mexico Psgr LDVs, Psgr HDVs'!$B$6</f>
        <v>1.4</v>
      </c>
      <c r="D2" s="7">
        <f>'Mexico Psgr LDVs, Psgr HDVs'!$B$6</f>
        <v>1.4</v>
      </c>
      <c r="E2" s="7">
        <f>'Mexico Psgr LDVs, Psgr HDVs'!$B$6</f>
        <v>1.4</v>
      </c>
      <c r="F2" s="7">
        <f>'Mexico Psgr LDVs, Psgr HDVs'!$B$6</f>
        <v>1.4</v>
      </c>
      <c r="G2" s="7">
        <f>'Mexico Psgr LDVs, Psgr HDVs'!$B$6</f>
        <v>1.4</v>
      </c>
      <c r="H2" s="7">
        <f>'Mexico Psgr LDVs, Psgr HDVs'!$B$6</f>
        <v>1.4</v>
      </c>
      <c r="I2" s="7">
        <f>'Mexico Psgr LDVs, Psgr HDVs'!$B$6</f>
        <v>1.4</v>
      </c>
      <c r="J2" s="7">
        <f>'Mexico Psgr LDVs, Psgr HDVs'!$B$6</f>
        <v>1.4</v>
      </c>
      <c r="K2" s="7">
        <f>'Mexico Psgr LDVs, Psgr HDVs'!$B$6</f>
        <v>1.4</v>
      </c>
      <c r="L2" s="7">
        <f>'Mexico Psgr LDVs, Psgr HDVs'!$B$6</f>
        <v>1.4</v>
      </c>
      <c r="M2" s="7">
        <f>'Mexico Psgr LDVs, Psgr HDVs'!$B$6</f>
        <v>1.4</v>
      </c>
      <c r="N2" s="7">
        <f>'Mexico Psgr LDVs, Psgr HDVs'!$B$6</f>
        <v>1.4</v>
      </c>
      <c r="O2" s="7">
        <f>'Mexico Psgr LDVs, Psgr HDVs'!$B$6</f>
        <v>1.4</v>
      </c>
      <c r="P2" s="7">
        <f>'Mexico Psgr LDVs, Psgr HDVs'!$B$6</f>
        <v>1.4</v>
      </c>
      <c r="Q2" s="7">
        <f>'Mexico Psgr LDVs, Psgr HDVs'!$B$6</f>
        <v>1.4</v>
      </c>
      <c r="R2" s="7">
        <f>'Mexico Psgr LDVs, Psgr HDVs'!$B$6</f>
        <v>1.4</v>
      </c>
      <c r="S2" s="7">
        <f>'Mexico Psgr LDVs, Psgr HDVs'!$B$6</f>
        <v>1.4</v>
      </c>
      <c r="T2" s="7">
        <f>'Mexico Psgr LDVs, Psgr HDVs'!$B$6</f>
        <v>1.4</v>
      </c>
      <c r="U2" s="7">
        <f>'Mexico Psgr LDVs, Psgr HDVs'!$B$6</f>
        <v>1.4</v>
      </c>
      <c r="V2" s="7">
        <f>'Mexico Psgr LDVs, Psgr HDVs'!$B$6</f>
        <v>1.4</v>
      </c>
      <c r="W2" s="7">
        <f>'Mexico Psgr LDVs, Psgr HDVs'!$B$6</f>
        <v>1.4</v>
      </c>
      <c r="X2" s="7">
        <f>'Mexico Psgr LDVs, Psgr HDVs'!$B$6</f>
        <v>1.4</v>
      </c>
      <c r="Y2" s="7">
        <f>'Mexico Psgr LDVs, Psgr HDVs'!$B$6</f>
        <v>1.4</v>
      </c>
      <c r="Z2" s="7">
        <f>'Mexico Psgr LDVs, Psgr HDVs'!$B$6</f>
        <v>1.4</v>
      </c>
      <c r="AA2" s="7">
        <f>'Mexico Psgr LDVs, Psgr HDVs'!$B$6</f>
        <v>1.4</v>
      </c>
      <c r="AB2" s="7">
        <f>'Mexico Psgr LDVs, Psgr HDVs'!$B$6</f>
        <v>1.4</v>
      </c>
      <c r="AC2" s="7">
        <f>'Mexico Psgr LDVs, Psgr HDVs'!$B$6</f>
        <v>1.4</v>
      </c>
      <c r="AD2" s="7">
        <f>'Mexico Psgr LDVs, Psgr HDVs'!$B$6</f>
        <v>1.4</v>
      </c>
      <c r="AE2" s="7">
        <f>'Mexico Psgr LDVs, Psgr HDVs'!$B$6</f>
        <v>1.4</v>
      </c>
      <c r="AF2" s="7">
        <f>'Mexico Psgr LDVs, Psgr HDVs'!$B$6</f>
        <v>1.4</v>
      </c>
      <c r="AG2" s="7">
        <f>'Mexico Psgr LDVs, Psgr HDVs'!$B$6</f>
        <v>1.4</v>
      </c>
      <c r="AH2" s="7">
        <f>'Mexico Psgr LDVs, Psgr HDVs'!$B$6</f>
        <v>1.4</v>
      </c>
      <c r="AI2" s="7">
        <f>'Mexico Psgr LDVs, Psgr HDVs'!$B$6</f>
        <v>1.4</v>
      </c>
      <c r="AJ2" s="7">
        <f>'Mexico Psgr LDVs, Psgr HDVs'!$B$6</f>
        <v>1.4</v>
      </c>
      <c r="AK2" s="7">
        <f>'Mexico Psgr LDVs, Psgr HDVs'!$B$6</f>
        <v>1.4</v>
      </c>
    </row>
    <row r="3" spans="1:37">
      <c r="A3" s="1" t="s">
        <v>3</v>
      </c>
      <c r="B3" s="9">
        <f>AVERAGE('Mexico Psgr LDVs, Psgr HDVs'!B8:B9,'Mexico Psgr LDVs, Psgr HDVs'!B11)</f>
        <v>35.666666666666664</v>
      </c>
      <c r="C3" s="7">
        <f t="shared" ref="C3:AK3" si="0">B3</f>
        <v>35.666666666666664</v>
      </c>
      <c r="D3" s="7">
        <f t="shared" si="0"/>
        <v>35.666666666666664</v>
      </c>
      <c r="E3" s="7">
        <f t="shared" si="0"/>
        <v>35.666666666666664</v>
      </c>
      <c r="F3" s="7">
        <f t="shared" si="0"/>
        <v>35.666666666666664</v>
      </c>
      <c r="G3" s="7">
        <f t="shared" si="0"/>
        <v>35.666666666666664</v>
      </c>
      <c r="H3" s="7">
        <f t="shared" si="0"/>
        <v>35.666666666666664</v>
      </c>
      <c r="I3" s="7">
        <f t="shared" si="0"/>
        <v>35.666666666666664</v>
      </c>
      <c r="J3" s="7">
        <f t="shared" si="0"/>
        <v>35.666666666666664</v>
      </c>
      <c r="K3" s="7">
        <f t="shared" si="0"/>
        <v>35.666666666666664</v>
      </c>
      <c r="L3" s="7">
        <f t="shared" si="0"/>
        <v>35.666666666666664</v>
      </c>
      <c r="M3" s="7">
        <f t="shared" si="0"/>
        <v>35.666666666666664</v>
      </c>
      <c r="N3" s="7">
        <f t="shared" si="0"/>
        <v>35.666666666666664</v>
      </c>
      <c r="O3" s="7">
        <f t="shared" si="0"/>
        <v>35.666666666666664</v>
      </c>
      <c r="P3" s="7">
        <f t="shared" si="0"/>
        <v>35.666666666666664</v>
      </c>
      <c r="Q3" s="7">
        <f t="shared" si="0"/>
        <v>35.666666666666664</v>
      </c>
      <c r="R3" s="7">
        <f t="shared" si="0"/>
        <v>35.666666666666664</v>
      </c>
      <c r="S3" s="7">
        <f t="shared" si="0"/>
        <v>35.666666666666664</v>
      </c>
      <c r="T3" s="7">
        <f t="shared" si="0"/>
        <v>35.666666666666664</v>
      </c>
      <c r="U3" s="7">
        <f t="shared" si="0"/>
        <v>35.666666666666664</v>
      </c>
      <c r="V3" s="7">
        <f t="shared" si="0"/>
        <v>35.666666666666664</v>
      </c>
      <c r="W3" s="7">
        <f t="shared" si="0"/>
        <v>35.666666666666664</v>
      </c>
      <c r="X3" s="7">
        <f t="shared" si="0"/>
        <v>35.666666666666664</v>
      </c>
      <c r="Y3" s="7">
        <f t="shared" si="0"/>
        <v>35.666666666666664</v>
      </c>
      <c r="Z3" s="7">
        <f t="shared" si="0"/>
        <v>35.666666666666664</v>
      </c>
      <c r="AA3" s="7">
        <f t="shared" si="0"/>
        <v>35.666666666666664</v>
      </c>
      <c r="AB3" s="7">
        <f t="shared" si="0"/>
        <v>35.666666666666664</v>
      </c>
      <c r="AC3" s="7">
        <f t="shared" si="0"/>
        <v>35.666666666666664</v>
      </c>
      <c r="AD3" s="7">
        <f t="shared" si="0"/>
        <v>35.666666666666664</v>
      </c>
      <c r="AE3" s="7">
        <f t="shared" si="0"/>
        <v>35.666666666666664</v>
      </c>
      <c r="AF3" s="7">
        <f t="shared" si="0"/>
        <v>35.666666666666664</v>
      </c>
      <c r="AG3" s="7">
        <f t="shared" si="0"/>
        <v>35.666666666666664</v>
      </c>
      <c r="AH3" s="7">
        <f t="shared" si="0"/>
        <v>35.666666666666664</v>
      </c>
      <c r="AI3" s="7">
        <f t="shared" si="0"/>
        <v>35.666666666666664</v>
      </c>
      <c r="AJ3" s="7">
        <f t="shared" si="0"/>
        <v>35.666666666666664</v>
      </c>
      <c r="AK3" s="7">
        <f t="shared" si="0"/>
        <v>35.666666666666664</v>
      </c>
    </row>
    <row r="4" spans="1:37">
      <c r="A4" s="1" t="s">
        <v>4</v>
      </c>
      <c r="B4" s="9">
        <f>'BTS NTS Modal Profile Data'!B8</f>
        <v>111.39416306433705</v>
      </c>
      <c r="C4" s="7">
        <f t="shared" ref="C4:C7" si="1">$B4</f>
        <v>111.39416306433705</v>
      </c>
      <c r="D4" s="7">
        <f t="shared" ref="D4:AK7" si="2">$B4</f>
        <v>111.39416306433705</v>
      </c>
      <c r="E4" s="7">
        <f t="shared" si="2"/>
        <v>111.39416306433705</v>
      </c>
      <c r="F4" s="7">
        <f t="shared" si="2"/>
        <v>111.39416306433705</v>
      </c>
      <c r="G4" s="7">
        <f t="shared" si="2"/>
        <v>111.39416306433705</v>
      </c>
      <c r="H4" s="7">
        <f t="shared" si="2"/>
        <v>111.39416306433705</v>
      </c>
      <c r="I4" s="7">
        <f t="shared" si="2"/>
        <v>111.39416306433705</v>
      </c>
      <c r="J4" s="7">
        <f t="shared" si="2"/>
        <v>111.39416306433705</v>
      </c>
      <c r="K4" s="7">
        <f t="shared" si="2"/>
        <v>111.39416306433705</v>
      </c>
      <c r="L4" s="7">
        <f t="shared" si="2"/>
        <v>111.39416306433705</v>
      </c>
      <c r="M4" s="7">
        <f t="shared" si="2"/>
        <v>111.39416306433705</v>
      </c>
      <c r="N4" s="7">
        <f t="shared" si="2"/>
        <v>111.39416306433705</v>
      </c>
      <c r="O4" s="7">
        <f t="shared" si="2"/>
        <v>111.39416306433705</v>
      </c>
      <c r="P4" s="7">
        <f t="shared" si="2"/>
        <v>111.39416306433705</v>
      </c>
      <c r="Q4" s="7">
        <f t="shared" si="2"/>
        <v>111.39416306433705</v>
      </c>
      <c r="R4" s="7">
        <f t="shared" si="2"/>
        <v>111.39416306433705</v>
      </c>
      <c r="S4" s="7">
        <f t="shared" si="2"/>
        <v>111.39416306433705</v>
      </c>
      <c r="T4" s="7">
        <f t="shared" si="2"/>
        <v>111.39416306433705</v>
      </c>
      <c r="U4" s="7">
        <f t="shared" si="2"/>
        <v>111.39416306433705</v>
      </c>
      <c r="V4" s="7">
        <f t="shared" si="2"/>
        <v>111.39416306433705</v>
      </c>
      <c r="W4" s="7">
        <f t="shared" si="2"/>
        <v>111.39416306433705</v>
      </c>
      <c r="X4" s="7">
        <f t="shared" si="2"/>
        <v>111.39416306433705</v>
      </c>
      <c r="Y4" s="7">
        <f t="shared" si="2"/>
        <v>111.39416306433705</v>
      </c>
      <c r="Z4" s="7">
        <f t="shared" si="2"/>
        <v>111.39416306433705</v>
      </c>
      <c r="AA4" s="7">
        <f t="shared" si="2"/>
        <v>111.39416306433705</v>
      </c>
      <c r="AB4" s="7">
        <f t="shared" si="2"/>
        <v>111.39416306433705</v>
      </c>
      <c r="AC4" s="7">
        <f t="shared" si="2"/>
        <v>111.39416306433705</v>
      </c>
      <c r="AD4" s="7">
        <f t="shared" si="2"/>
        <v>111.39416306433705</v>
      </c>
      <c r="AE4" s="7">
        <f t="shared" si="2"/>
        <v>111.39416306433705</v>
      </c>
      <c r="AF4" s="7">
        <f t="shared" si="2"/>
        <v>111.39416306433705</v>
      </c>
      <c r="AG4" s="7">
        <f t="shared" si="2"/>
        <v>111.39416306433705</v>
      </c>
      <c r="AH4" s="7">
        <f t="shared" si="2"/>
        <v>111.39416306433705</v>
      </c>
      <c r="AI4" s="7">
        <f t="shared" si="2"/>
        <v>111.39416306433705</v>
      </c>
      <c r="AJ4" s="7">
        <f t="shared" si="2"/>
        <v>111.39416306433705</v>
      </c>
      <c r="AK4" s="7">
        <f t="shared" si="2"/>
        <v>111.39416306433705</v>
      </c>
    </row>
    <row r="5" spans="1:37">
      <c r="A5" s="1" t="s">
        <v>5</v>
      </c>
      <c r="B5" s="9">
        <f>'BTS NTS Modal Profile Data'!B36</f>
        <v>48.656731685074099</v>
      </c>
      <c r="C5" s="7">
        <f t="shared" si="1"/>
        <v>48.656731685074099</v>
      </c>
      <c r="D5" s="7">
        <f t="shared" si="2"/>
        <v>48.656731685074099</v>
      </c>
      <c r="E5" s="7">
        <f t="shared" si="2"/>
        <v>48.656731685074099</v>
      </c>
      <c r="F5" s="7">
        <f t="shared" si="2"/>
        <v>48.656731685074099</v>
      </c>
      <c r="G5" s="7">
        <f t="shared" si="2"/>
        <v>48.656731685074099</v>
      </c>
      <c r="H5" s="7">
        <f t="shared" si="2"/>
        <v>48.656731685074099</v>
      </c>
      <c r="I5" s="7">
        <f t="shared" si="2"/>
        <v>48.656731685074099</v>
      </c>
      <c r="J5" s="7">
        <f t="shared" si="2"/>
        <v>48.656731685074099</v>
      </c>
      <c r="K5" s="7">
        <f t="shared" si="2"/>
        <v>48.656731685074099</v>
      </c>
      <c r="L5" s="7">
        <f t="shared" si="2"/>
        <v>48.656731685074099</v>
      </c>
      <c r="M5" s="7">
        <f t="shared" si="2"/>
        <v>48.656731685074099</v>
      </c>
      <c r="N5" s="7">
        <f t="shared" si="2"/>
        <v>48.656731685074099</v>
      </c>
      <c r="O5" s="7">
        <f t="shared" si="2"/>
        <v>48.656731685074099</v>
      </c>
      <c r="P5" s="7">
        <f t="shared" si="2"/>
        <v>48.656731685074099</v>
      </c>
      <c r="Q5" s="7">
        <f t="shared" si="2"/>
        <v>48.656731685074099</v>
      </c>
      <c r="R5" s="7">
        <f t="shared" si="2"/>
        <v>48.656731685074099</v>
      </c>
      <c r="S5" s="7">
        <f t="shared" si="2"/>
        <v>48.656731685074099</v>
      </c>
      <c r="T5" s="7">
        <f t="shared" si="2"/>
        <v>48.656731685074099</v>
      </c>
      <c r="U5" s="7">
        <f t="shared" si="2"/>
        <v>48.656731685074099</v>
      </c>
      <c r="V5" s="7">
        <f t="shared" si="2"/>
        <v>48.656731685074099</v>
      </c>
      <c r="W5" s="7">
        <f t="shared" si="2"/>
        <v>48.656731685074099</v>
      </c>
      <c r="X5" s="7">
        <f t="shared" si="2"/>
        <v>48.656731685074099</v>
      </c>
      <c r="Y5" s="7">
        <f t="shared" si="2"/>
        <v>48.656731685074099</v>
      </c>
      <c r="Z5" s="7">
        <f t="shared" si="2"/>
        <v>48.656731685074099</v>
      </c>
      <c r="AA5" s="7">
        <f t="shared" si="2"/>
        <v>48.656731685074099</v>
      </c>
      <c r="AB5" s="7">
        <f t="shared" si="2"/>
        <v>48.656731685074099</v>
      </c>
      <c r="AC5" s="7">
        <f t="shared" si="2"/>
        <v>48.656731685074099</v>
      </c>
      <c r="AD5" s="7">
        <f t="shared" si="2"/>
        <v>48.656731685074099</v>
      </c>
      <c r="AE5" s="7">
        <f t="shared" si="2"/>
        <v>48.656731685074099</v>
      </c>
      <c r="AF5" s="7">
        <f t="shared" si="2"/>
        <v>48.656731685074099</v>
      </c>
      <c r="AG5" s="7">
        <f t="shared" si="2"/>
        <v>48.656731685074099</v>
      </c>
      <c r="AH5" s="7">
        <f t="shared" si="2"/>
        <v>48.656731685074099</v>
      </c>
      <c r="AI5" s="7">
        <f t="shared" si="2"/>
        <v>48.656731685074099</v>
      </c>
      <c r="AJ5" s="7">
        <f t="shared" si="2"/>
        <v>48.656731685074099</v>
      </c>
      <c r="AK5" s="7">
        <f t="shared" si="2"/>
        <v>48.656731685074099</v>
      </c>
    </row>
    <row r="6" spans="1:37">
      <c r="A6" s="16" t="s">
        <v>6</v>
      </c>
      <c r="B6" s="7">
        <v>1</v>
      </c>
      <c r="C6" s="7">
        <f t="shared" si="1"/>
        <v>1</v>
      </c>
      <c r="D6" s="7">
        <f t="shared" si="2"/>
        <v>1</v>
      </c>
      <c r="E6" s="7">
        <f t="shared" si="2"/>
        <v>1</v>
      </c>
      <c r="F6" s="7">
        <f t="shared" si="2"/>
        <v>1</v>
      </c>
      <c r="G6" s="7">
        <f t="shared" si="2"/>
        <v>1</v>
      </c>
      <c r="H6" s="7">
        <f t="shared" si="2"/>
        <v>1</v>
      </c>
      <c r="I6" s="7">
        <f t="shared" si="2"/>
        <v>1</v>
      </c>
      <c r="J6" s="7">
        <f t="shared" si="2"/>
        <v>1</v>
      </c>
      <c r="K6" s="7">
        <f t="shared" si="2"/>
        <v>1</v>
      </c>
      <c r="L6" s="7">
        <f t="shared" si="2"/>
        <v>1</v>
      </c>
      <c r="M6" s="7">
        <f t="shared" si="2"/>
        <v>1</v>
      </c>
      <c r="N6" s="7">
        <f t="shared" si="2"/>
        <v>1</v>
      </c>
      <c r="O6" s="7">
        <f t="shared" si="2"/>
        <v>1</v>
      </c>
      <c r="P6" s="7">
        <f t="shared" si="2"/>
        <v>1</v>
      </c>
      <c r="Q6" s="7">
        <f t="shared" si="2"/>
        <v>1</v>
      </c>
      <c r="R6" s="7">
        <f t="shared" si="2"/>
        <v>1</v>
      </c>
      <c r="S6" s="7">
        <f t="shared" si="2"/>
        <v>1</v>
      </c>
      <c r="T6" s="7">
        <f t="shared" si="2"/>
        <v>1</v>
      </c>
      <c r="U6" s="7">
        <f t="shared" si="2"/>
        <v>1</v>
      </c>
      <c r="V6" s="7">
        <f t="shared" si="2"/>
        <v>1</v>
      </c>
      <c r="W6" s="7">
        <f t="shared" si="2"/>
        <v>1</v>
      </c>
      <c r="X6" s="7">
        <f t="shared" si="2"/>
        <v>1</v>
      </c>
      <c r="Y6" s="7">
        <f t="shared" si="2"/>
        <v>1</v>
      </c>
      <c r="Z6" s="7">
        <f t="shared" si="2"/>
        <v>1</v>
      </c>
      <c r="AA6" s="7">
        <f t="shared" si="2"/>
        <v>1</v>
      </c>
      <c r="AB6" s="7">
        <f t="shared" si="2"/>
        <v>1</v>
      </c>
      <c r="AC6" s="7">
        <f t="shared" si="2"/>
        <v>1</v>
      </c>
      <c r="AD6" s="7">
        <f t="shared" si="2"/>
        <v>1</v>
      </c>
      <c r="AE6" s="7">
        <f t="shared" si="2"/>
        <v>1</v>
      </c>
      <c r="AF6" s="7">
        <f t="shared" si="2"/>
        <v>1</v>
      </c>
      <c r="AG6" s="7">
        <f t="shared" si="2"/>
        <v>1</v>
      </c>
      <c r="AH6" s="7">
        <f t="shared" si="2"/>
        <v>1</v>
      </c>
      <c r="AI6" s="7">
        <f t="shared" si="2"/>
        <v>1</v>
      </c>
      <c r="AJ6" s="7">
        <f t="shared" si="2"/>
        <v>1</v>
      </c>
      <c r="AK6" s="7">
        <f t="shared" si="2"/>
        <v>1</v>
      </c>
    </row>
    <row r="7" spans="1:37">
      <c r="A7" s="1" t="s">
        <v>7</v>
      </c>
      <c r="B7" s="7">
        <f>'Mexico Psgr LDVs, Psgr HDVs'!B15</f>
        <v>1.33</v>
      </c>
      <c r="C7" s="7">
        <f t="shared" si="1"/>
        <v>1.33</v>
      </c>
      <c r="D7" s="7">
        <f t="shared" si="2"/>
        <v>1.33</v>
      </c>
      <c r="E7" s="7">
        <f t="shared" si="2"/>
        <v>1.33</v>
      </c>
      <c r="F7" s="7">
        <f t="shared" si="2"/>
        <v>1.33</v>
      </c>
      <c r="G7" s="7">
        <f t="shared" si="2"/>
        <v>1.33</v>
      </c>
      <c r="H7" s="7">
        <f t="shared" si="2"/>
        <v>1.33</v>
      </c>
      <c r="I7" s="7">
        <f t="shared" si="2"/>
        <v>1.33</v>
      </c>
      <c r="J7" s="7">
        <f t="shared" si="2"/>
        <v>1.33</v>
      </c>
      <c r="K7" s="7">
        <f t="shared" si="2"/>
        <v>1.33</v>
      </c>
      <c r="L7" s="7">
        <f t="shared" si="2"/>
        <v>1.33</v>
      </c>
      <c r="M7" s="7">
        <f t="shared" si="2"/>
        <v>1.33</v>
      </c>
      <c r="N7" s="7">
        <f t="shared" si="2"/>
        <v>1.33</v>
      </c>
      <c r="O7" s="7">
        <f t="shared" si="2"/>
        <v>1.33</v>
      </c>
      <c r="P7" s="7">
        <f t="shared" si="2"/>
        <v>1.33</v>
      </c>
      <c r="Q7" s="7">
        <f t="shared" si="2"/>
        <v>1.33</v>
      </c>
      <c r="R7" s="7">
        <f t="shared" si="2"/>
        <v>1.33</v>
      </c>
      <c r="S7" s="7">
        <f t="shared" si="2"/>
        <v>1.33</v>
      </c>
      <c r="T7" s="7">
        <f t="shared" si="2"/>
        <v>1.33</v>
      </c>
      <c r="U7" s="7">
        <f t="shared" si="2"/>
        <v>1.33</v>
      </c>
      <c r="V7" s="7">
        <f t="shared" si="2"/>
        <v>1.33</v>
      </c>
      <c r="W7" s="7">
        <f t="shared" si="2"/>
        <v>1.33</v>
      </c>
      <c r="X7" s="7">
        <f t="shared" si="2"/>
        <v>1.33</v>
      </c>
      <c r="Y7" s="7">
        <f t="shared" si="2"/>
        <v>1.33</v>
      </c>
      <c r="Z7" s="7">
        <f t="shared" si="2"/>
        <v>1.33</v>
      </c>
      <c r="AA7" s="7">
        <f t="shared" si="2"/>
        <v>1.33</v>
      </c>
      <c r="AB7" s="7">
        <f t="shared" si="2"/>
        <v>1.33</v>
      </c>
      <c r="AC7" s="7">
        <f t="shared" si="2"/>
        <v>1.33</v>
      </c>
      <c r="AD7" s="7">
        <f t="shared" si="2"/>
        <v>1.33</v>
      </c>
      <c r="AE7" s="7">
        <f t="shared" si="2"/>
        <v>1.33</v>
      </c>
      <c r="AF7" s="7">
        <f t="shared" si="2"/>
        <v>1.33</v>
      </c>
      <c r="AG7" s="7">
        <f t="shared" si="2"/>
        <v>1.33</v>
      </c>
      <c r="AH7" s="7">
        <f t="shared" si="2"/>
        <v>1.33</v>
      </c>
      <c r="AI7" s="7">
        <f t="shared" si="2"/>
        <v>1.33</v>
      </c>
      <c r="AJ7" s="7">
        <f t="shared" si="2"/>
        <v>1.33</v>
      </c>
      <c r="AK7" s="7">
        <f t="shared" si="2"/>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J7"/>
  <sheetViews>
    <sheetView workbookViewId="0">
      <selection activeCell="B3" sqref="B3"/>
    </sheetView>
  </sheetViews>
  <sheetFormatPr baseColWidth="10" defaultColWidth="8.83203125" defaultRowHeight="15"/>
  <cols>
    <col min="1" max="1" width="11.83203125" customWidth="1"/>
  </cols>
  <sheetData>
    <row r="1" spans="1:36" s="1" customFormat="1" ht="32">
      <c r="A1" s="19" t="s">
        <v>102</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2</v>
      </c>
      <c r="B2" s="17">
        <v>1</v>
      </c>
      <c r="C2">
        <f t="shared" ref="C2:R7" si="0">$B2</f>
        <v>1</v>
      </c>
      <c r="D2">
        <f t="shared" si="0"/>
        <v>1</v>
      </c>
      <c r="E2">
        <f t="shared" si="0"/>
        <v>1</v>
      </c>
      <c r="F2">
        <f t="shared" si="0"/>
        <v>1</v>
      </c>
      <c r="G2">
        <f t="shared" si="0"/>
        <v>1</v>
      </c>
      <c r="H2">
        <f t="shared" si="0"/>
        <v>1</v>
      </c>
      <c r="I2">
        <f t="shared" si="0"/>
        <v>1</v>
      </c>
      <c r="J2">
        <f t="shared" si="0"/>
        <v>1</v>
      </c>
      <c r="K2">
        <f t="shared" si="0"/>
        <v>1</v>
      </c>
      <c r="L2">
        <f t="shared" si="0"/>
        <v>1</v>
      </c>
      <c r="M2">
        <f t="shared" si="0"/>
        <v>1</v>
      </c>
      <c r="N2">
        <f t="shared" si="0"/>
        <v>1</v>
      </c>
      <c r="O2">
        <f t="shared" si="0"/>
        <v>1</v>
      </c>
      <c r="P2">
        <f t="shared" si="0"/>
        <v>1</v>
      </c>
      <c r="Q2">
        <f t="shared" si="0"/>
        <v>1</v>
      </c>
      <c r="R2">
        <f t="shared" si="0"/>
        <v>1</v>
      </c>
      <c r="S2">
        <f t="shared" ref="D2:AJ7" si="1">$B2</f>
        <v>1</v>
      </c>
      <c r="T2">
        <f t="shared" si="1"/>
        <v>1</v>
      </c>
      <c r="U2">
        <f t="shared" si="1"/>
        <v>1</v>
      </c>
      <c r="V2">
        <f t="shared" si="1"/>
        <v>1</v>
      </c>
      <c r="W2">
        <f t="shared" si="1"/>
        <v>1</v>
      </c>
      <c r="X2">
        <f t="shared" si="1"/>
        <v>1</v>
      </c>
      <c r="Y2">
        <f t="shared" si="1"/>
        <v>1</v>
      </c>
      <c r="Z2">
        <f t="shared" si="1"/>
        <v>1</v>
      </c>
      <c r="AA2">
        <f t="shared" si="1"/>
        <v>1</v>
      </c>
      <c r="AB2">
        <f t="shared" si="1"/>
        <v>1</v>
      </c>
      <c r="AC2">
        <f t="shared" si="1"/>
        <v>1</v>
      </c>
      <c r="AD2">
        <f t="shared" si="1"/>
        <v>1</v>
      </c>
      <c r="AE2">
        <f t="shared" si="1"/>
        <v>1</v>
      </c>
      <c r="AF2">
        <f t="shared" si="1"/>
        <v>1</v>
      </c>
      <c r="AG2">
        <f t="shared" si="1"/>
        <v>1</v>
      </c>
      <c r="AH2">
        <f t="shared" si="1"/>
        <v>1</v>
      </c>
      <c r="AI2">
        <f t="shared" si="1"/>
        <v>1</v>
      </c>
      <c r="AJ2">
        <f t="shared" si="1"/>
        <v>1</v>
      </c>
    </row>
    <row r="3" spans="1:36">
      <c r="A3" s="1" t="s">
        <v>3</v>
      </c>
      <c r="B3" s="52">
        <f>'Mexico Freight Activity'!$U$19</f>
        <v>17.260730580665893</v>
      </c>
      <c r="C3">
        <f>'Mexico Freight Activity'!$U$19</f>
        <v>17.260730580665893</v>
      </c>
      <c r="D3">
        <f>'Mexico Freight Activity'!$U$19</f>
        <v>17.260730580665893</v>
      </c>
      <c r="E3">
        <f>'Mexico Freight Activity'!$U$19</f>
        <v>17.260730580665893</v>
      </c>
      <c r="F3">
        <f>'Mexico Freight Activity'!$U$19</f>
        <v>17.260730580665893</v>
      </c>
      <c r="G3">
        <f>'Mexico Freight Activity'!$U$19</f>
        <v>17.260730580665893</v>
      </c>
      <c r="H3">
        <f>'Mexico Freight Activity'!$U$19</f>
        <v>17.260730580665893</v>
      </c>
      <c r="I3">
        <f>'Mexico Freight Activity'!$U$19</f>
        <v>17.260730580665893</v>
      </c>
      <c r="J3">
        <f>'Mexico Freight Activity'!$U$19</f>
        <v>17.260730580665893</v>
      </c>
      <c r="K3">
        <f>'Mexico Freight Activity'!$U$19</f>
        <v>17.260730580665893</v>
      </c>
      <c r="L3">
        <f>'Mexico Freight Activity'!$U$19</f>
        <v>17.260730580665893</v>
      </c>
      <c r="M3">
        <f>'Mexico Freight Activity'!$U$19</f>
        <v>17.260730580665893</v>
      </c>
      <c r="N3">
        <f>'Mexico Freight Activity'!$U$19</f>
        <v>17.260730580665893</v>
      </c>
      <c r="O3">
        <f>'Mexico Freight Activity'!$U$19</f>
        <v>17.260730580665893</v>
      </c>
      <c r="P3">
        <f>'Mexico Freight Activity'!$U$19</f>
        <v>17.260730580665893</v>
      </c>
      <c r="Q3">
        <f>'Mexico Freight Activity'!$U$19</f>
        <v>17.260730580665893</v>
      </c>
      <c r="R3">
        <f>'Mexico Freight Activity'!$U$19</f>
        <v>17.260730580665893</v>
      </c>
      <c r="S3">
        <f>'Mexico Freight Activity'!$U$19</f>
        <v>17.260730580665893</v>
      </c>
      <c r="T3">
        <f>'Mexico Freight Activity'!$U$19</f>
        <v>17.260730580665893</v>
      </c>
      <c r="U3">
        <f>'Mexico Freight Activity'!$U$19</f>
        <v>17.260730580665893</v>
      </c>
      <c r="V3">
        <f>'Mexico Freight Activity'!$U$19</f>
        <v>17.260730580665893</v>
      </c>
      <c r="W3">
        <f>'Mexico Freight Activity'!$U$19</f>
        <v>17.260730580665893</v>
      </c>
      <c r="X3">
        <f>'Mexico Freight Activity'!$U$19</f>
        <v>17.260730580665893</v>
      </c>
      <c r="Y3">
        <f>'Mexico Freight Activity'!$U$19</f>
        <v>17.260730580665893</v>
      </c>
      <c r="Z3">
        <f>'Mexico Freight Activity'!$U$19</f>
        <v>17.260730580665893</v>
      </c>
      <c r="AA3">
        <f>'Mexico Freight Activity'!$U$19</f>
        <v>17.260730580665893</v>
      </c>
      <c r="AB3">
        <f>'Mexico Freight Activity'!$U$19</f>
        <v>17.260730580665893</v>
      </c>
      <c r="AC3">
        <f>'Mexico Freight Activity'!$U$19</f>
        <v>17.260730580665893</v>
      </c>
      <c r="AD3">
        <f>'Mexico Freight Activity'!$U$19</f>
        <v>17.260730580665893</v>
      </c>
      <c r="AE3">
        <f>'Mexico Freight Activity'!$U$19</f>
        <v>17.260730580665893</v>
      </c>
      <c r="AF3">
        <f>'Mexico Freight Activity'!$U$19</f>
        <v>17.260730580665893</v>
      </c>
      <c r="AG3">
        <f>'Mexico Freight Activity'!$U$19</f>
        <v>17.260730580665893</v>
      </c>
      <c r="AH3">
        <f>'Mexico Freight Activity'!$U$19</f>
        <v>17.260730580665893</v>
      </c>
      <c r="AI3">
        <f>'Mexico Freight Activity'!$U$19</f>
        <v>17.260730580665893</v>
      </c>
      <c r="AJ3">
        <f>'Mexico Freight Activity'!$U$19</f>
        <v>17.260730580665893</v>
      </c>
    </row>
    <row r="4" spans="1:36">
      <c r="A4" s="1" t="s">
        <v>4</v>
      </c>
      <c r="B4" s="6">
        <f>'BTS NTS Modal Profile Data'!B9</f>
        <v>41.989116133258747</v>
      </c>
      <c r="C4" s="6">
        <f t="shared" si="0"/>
        <v>41.989116133258747</v>
      </c>
      <c r="D4" s="6">
        <f t="shared" si="1"/>
        <v>41.989116133258747</v>
      </c>
      <c r="E4" s="6">
        <f t="shared" si="1"/>
        <v>41.989116133258747</v>
      </c>
      <c r="F4" s="6">
        <f t="shared" si="1"/>
        <v>41.989116133258747</v>
      </c>
      <c r="G4" s="6">
        <f t="shared" si="1"/>
        <v>41.989116133258747</v>
      </c>
      <c r="H4" s="6">
        <f t="shared" si="1"/>
        <v>41.989116133258747</v>
      </c>
      <c r="I4" s="6">
        <f t="shared" si="1"/>
        <v>41.989116133258747</v>
      </c>
      <c r="J4" s="6">
        <f t="shared" si="1"/>
        <v>41.989116133258747</v>
      </c>
      <c r="K4" s="6">
        <f t="shared" si="1"/>
        <v>41.989116133258747</v>
      </c>
      <c r="L4" s="6">
        <f t="shared" si="1"/>
        <v>41.989116133258747</v>
      </c>
      <c r="M4" s="6">
        <f t="shared" si="1"/>
        <v>41.989116133258747</v>
      </c>
      <c r="N4" s="6">
        <f t="shared" si="1"/>
        <v>41.989116133258747</v>
      </c>
      <c r="O4" s="6">
        <f t="shared" si="1"/>
        <v>41.989116133258747</v>
      </c>
      <c r="P4" s="6">
        <f t="shared" si="1"/>
        <v>41.989116133258747</v>
      </c>
      <c r="Q4" s="6">
        <f t="shared" si="1"/>
        <v>41.989116133258747</v>
      </c>
      <c r="R4" s="6">
        <f t="shared" si="1"/>
        <v>41.989116133258747</v>
      </c>
      <c r="S4" s="6">
        <f t="shared" si="1"/>
        <v>41.989116133258747</v>
      </c>
      <c r="T4" s="6">
        <f t="shared" si="1"/>
        <v>41.989116133258747</v>
      </c>
      <c r="U4" s="6">
        <f t="shared" si="1"/>
        <v>41.989116133258747</v>
      </c>
      <c r="V4" s="6">
        <f t="shared" si="1"/>
        <v>41.989116133258747</v>
      </c>
      <c r="W4" s="6">
        <f t="shared" si="1"/>
        <v>41.989116133258747</v>
      </c>
      <c r="X4" s="6">
        <f t="shared" si="1"/>
        <v>41.989116133258747</v>
      </c>
      <c r="Y4" s="6">
        <f t="shared" si="1"/>
        <v>41.989116133258747</v>
      </c>
      <c r="Z4" s="6">
        <f t="shared" si="1"/>
        <v>41.989116133258747</v>
      </c>
      <c r="AA4" s="6">
        <f t="shared" si="1"/>
        <v>41.989116133258747</v>
      </c>
      <c r="AB4" s="6">
        <f t="shared" si="1"/>
        <v>41.989116133258747</v>
      </c>
      <c r="AC4" s="6">
        <f t="shared" si="1"/>
        <v>41.989116133258747</v>
      </c>
      <c r="AD4" s="6">
        <f t="shared" si="1"/>
        <v>41.989116133258747</v>
      </c>
      <c r="AE4" s="6">
        <f t="shared" si="1"/>
        <v>41.989116133258747</v>
      </c>
      <c r="AF4" s="6">
        <f t="shared" si="1"/>
        <v>41.989116133258747</v>
      </c>
      <c r="AG4" s="6">
        <f t="shared" si="1"/>
        <v>41.989116133258747</v>
      </c>
      <c r="AH4" s="6">
        <f t="shared" si="1"/>
        <v>41.989116133258747</v>
      </c>
      <c r="AI4" s="6">
        <f t="shared" si="1"/>
        <v>41.989116133258747</v>
      </c>
      <c r="AJ4" s="6">
        <f t="shared" si="1"/>
        <v>41.989116133258747</v>
      </c>
    </row>
    <row r="5" spans="1:36">
      <c r="A5" s="1" t="s">
        <v>5</v>
      </c>
      <c r="B5" s="6">
        <f>'BTS NTS Modal Profile Data'!B19</f>
        <v>3512.35916421195</v>
      </c>
      <c r="C5" s="6">
        <f t="shared" si="0"/>
        <v>3512.35916421195</v>
      </c>
      <c r="D5" s="6">
        <f t="shared" si="1"/>
        <v>3512.35916421195</v>
      </c>
      <c r="E5" s="6">
        <f t="shared" si="1"/>
        <v>3512.35916421195</v>
      </c>
      <c r="F5" s="6">
        <f t="shared" si="1"/>
        <v>3512.35916421195</v>
      </c>
      <c r="G5" s="6">
        <f t="shared" si="1"/>
        <v>3512.35916421195</v>
      </c>
      <c r="H5" s="6">
        <f t="shared" si="1"/>
        <v>3512.35916421195</v>
      </c>
      <c r="I5" s="6">
        <f t="shared" si="1"/>
        <v>3512.35916421195</v>
      </c>
      <c r="J5" s="6">
        <f t="shared" si="1"/>
        <v>3512.35916421195</v>
      </c>
      <c r="K5" s="6">
        <f t="shared" si="1"/>
        <v>3512.35916421195</v>
      </c>
      <c r="L5" s="6">
        <f t="shared" si="1"/>
        <v>3512.35916421195</v>
      </c>
      <c r="M5" s="6">
        <f t="shared" si="1"/>
        <v>3512.35916421195</v>
      </c>
      <c r="N5" s="6">
        <f t="shared" si="1"/>
        <v>3512.35916421195</v>
      </c>
      <c r="O5" s="6">
        <f t="shared" si="1"/>
        <v>3512.35916421195</v>
      </c>
      <c r="P5" s="6">
        <f t="shared" si="1"/>
        <v>3512.35916421195</v>
      </c>
      <c r="Q5" s="6">
        <f t="shared" si="1"/>
        <v>3512.35916421195</v>
      </c>
      <c r="R5" s="6">
        <f t="shared" si="1"/>
        <v>3512.35916421195</v>
      </c>
      <c r="S5" s="6">
        <f t="shared" si="1"/>
        <v>3512.35916421195</v>
      </c>
      <c r="T5" s="6">
        <f t="shared" si="1"/>
        <v>3512.35916421195</v>
      </c>
      <c r="U5" s="6">
        <f t="shared" si="1"/>
        <v>3512.35916421195</v>
      </c>
      <c r="V5" s="6">
        <f t="shared" si="1"/>
        <v>3512.35916421195</v>
      </c>
      <c r="W5" s="6">
        <f t="shared" si="1"/>
        <v>3512.35916421195</v>
      </c>
      <c r="X5" s="6">
        <f t="shared" si="1"/>
        <v>3512.35916421195</v>
      </c>
      <c r="Y5" s="6">
        <f t="shared" si="1"/>
        <v>3512.35916421195</v>
      </c>
      <c r="Z5" s="6">
        <f t="shared" si="1"/>
        <v>3512.35916421195</v>
      </c>
      <c r="AA5" s="6">
        <f t="shared" si="1"/>
        <v>3512.35916421195</v>
      </c>
      <c r="AB5" s="6">
        <f t="shared" si="1"/>
        <v>3512.35916421195</v>
      </c>
      <c r="AC5" s="6">
        <f t="shared" si="1"/>
        <v>3512.35916421195</v>
      </c>
      <c r="AD5" s="6">
        <f t="shared" si="1"/>
        <v>3512.35916421195</v>
      </c>
      <c r="AE5" s="6">
        <f t="shared" si="1"/>
        <v>3512.35916421195</v>
      </c>
      <c r="AF5" s="6">
        <f t="shared" si="1"/>
        <v>3512.35916421195</v>
      </c>
      <c r="AG5" s="6">
        <f t="shared" si="1"/>
        <v>3512.35916421195</v>
      </c>
      <c r="AH5" s="6">
        <f t="shared" si="1"/>
        <v>3512.35916421195</v>
      </c>
      <c r="AI5" s="6">
        <f t="shared" si="1"/>
        <v>3512.35916421195</v>
      </c>
      <c r="AJ5" s="6">
        <f t="shared" si="1"/>
        <v>3512.35916421195</v>
      </c>
    </row>
    <row r="6" spans="1:36">
      <c r="A6" s="1" t="s">
        <v>6</v>
      </c>
      <c r="B6" s="6">
        <f>'BTS NTS Modal Profile Data'!B54</f>
        <v>1974.4736422180429</v>
      </c>
      <c r="C6" s="6">
        <f t="shared" si="0"/>
        <v>1974.4736422180429</v>
      </c>
      <c r="D6" s="6">
        <f t="shared" si="1"/>
        <v>1974.4736422180429</v>
      </c>
      <c r="E6" s="6">
        <f t="shared" si="1"/>
        <v>1974.4736422180429</v>
      </c>
      <c r="F6" s="6">
        <f t="shared" si="1"/>
        <v>1974.4736422180429</v>
      </c>
      <c r="G6" s="6">
        <f t="shared" si="1"/>
        <v>1974.4736422180429</v>
      </c>
      <c r="H6" s="6">
        <f t="shared" si="1"/>
        <v>1974.4736422180429</v>
      </c>
      <c r="I6" s="6">
        <f t="shared" si="1"/>
        <v>1974.4736422180429</v>
      </c>
      <c r="J6" s="6">
        <f t="shared" si="1"/>
        <v>1974.4736422180429</v>
      </c>
      <c r="K6" s="6">
        <f t="shared" si="1"/>
        <v>1974.4736422180429</v>
      </c>
      <c r="L6" s="6">
        <f t="shared" si="1"/>
        <v>1974.4736422180429</v>
      </c>
      <c r="M6" s="6">
        <f t="shared" si="1"/>
        <v>1974.4736422180429</v>
      </c>
      <c r="N6" s="6">
        <f t="shared" si="1"/>
        <v>1974.4736422180429</v>
      </c>
      <c r="O6" s="6">
        <f t="shared" si="1"/>
        <v>1974.4736422180429</v>
      </c>
      <c r="P6" s="6">
        <f t="shared" si="1"/>
        <v>1974.4736422180429</v>
      </c>
      <c r="Q6" s="6">
        <f t="shared" si="1"/>
        <v>1974.4736422180429</v>
      </c>
      <c r="R6" s="6">
        <f t="shared" si="1"/>
        <v>1974.4736422180429</v>
      </c>
      <c r="S6" s="6">
        <f t="shared" si="1"/>
        <v>1974.4736422180429</v>
      </c>
      <c r="T6" s="6">
        <f t="shared" si="1"/>
        <v>1974.4736422180429</v>
      </c>
      <c r="U6" s="6">
        <f t="shared" si="1"/>
        <v>1974.4736422180429</v>
      </c>
      <c r="V6" s="6">
        <f t="shared" si="1"/>
        <v>1974.4736422180429</v>
      </c>
      <c r="W6" s="6">
        <f t="shared" si="1"/>
        <v>1974.4736422180429</v>
      </c>
      <c r="X6" s="6">
        <f t="shared" si="1"/>
        <v>1974.4736422180429</v>
      </c>
      <c r="Y6" s="6">
        <f t="shared" si="1"/>
        <v>1974.4736422180429</v>
      </c>
      <c r="Z6" s="6">
        <f t="shared" si="1"/>
        <v>1974.4736422180429</v>
      </c>
      <c r="AA6" s="6">
        <f t="shared" si="1"/>
        <v>1974.4736422180429</v>
      </c>
      <c r="AB6" s="6">
        <f t="shared" si="1"/>
        <v>1974.4736422180429</v>
      </c>
      <c r="AC6" s="6">
        <f t="shared" si="1"/>
        <v>1974.4736422180429</v>
      </c>
      <c r="AD6" s="6">
        <f t="shared" si="1"/>
        <v>1974.4736422180429</v>
      </c>
      <c r="AE6" s="6">
        <f t="shared" si="1"/>
        <v>1974.4736422180429</v>
      </c>
      <c r="AF6" s="6">
        <f t="shared" si="1"/>
        <v>1974.4736422180429</v>
      </c>
      <c r="AG6" s="6">
        <f t="shared" si="1"/>
        <v>1974.4736422180429</v>
      </c>
      <c r="AH6" s="6">
        <f t="shared" si="1"/>
        <v>1974.4736422180429</v>
      </c>
      <c r="AI6" s="6">
        <f t="shared" si="1"/>
        <v>1974.4736422180429</v>
      </c>
      <c r="AJ6" s="6">
        <f t="shared" si="1"/>
        <v>1974.4736422180429</v>
      </c>
    </row>
    <row r="7" spans="1:36">
      <c r="A7" s="1" t="s">
        <v>7</v>
      </c>
      <c r="B7">
        <v>0</v>
      </c>
      <c r="C7">
        <f t="shared" si="0"/>
        <v>0</v>
      </c>
      <c r="D7">
        <f t="shared" si="1"/>
        <v>0</v>
      </c>
      <c r="E7">
        <f t="shared" si="1"/>
        <v>0</v>
      </c>
      <c r="F7">
        <f t="shared" si="1"/>
        <v>0</v>
      </c>
      <c r="G7">
        <f t="shared" si="1"/>
        <v>0</v>
      </c>
      <c r="H7">
        <f t="shared" si="1"/>
        <v>0</v>
      </c>
      <c r="I7">
        <f t="shared" si="1"/>
        <v>0</v>
      </c>
      <c r="J7">
        <f t="shared" si="1"/>
        <v>0</v>
      </c>
      <c r="K7">
        <f t="shared" si="1"/>
        <v>0</v>
      </c>
      <c r="L7">
        <f t="shared" si="1"/>
        <v>0</v>
      </c>
      <c r="M7">
        <f t="shared" si="1"/>
        <v>0</v>
      </c>
      <c r="N7">
        <f t="shared" si="1"/>
        <v>0</v>
      </c>
      <c r="O7">
        <f t="shared" si="1"/>
        <v>0</v>
      </c>
      <c r="P7">
        <f t="shared" si="1"/>
        <v>0</v>
      </c>
      <c r="Q7">
        <f t="shared" si="1"/>
        <v>0</v>
      </c>
      <c r="R7">
        <f t="shared" si="1"/>
        <v>0</v>
      </c>
      <c r="S7">
        <f t="shared" si="1"/>
        <v>0</v>
      </c>
      <c r="T7">
        <f t="shared" si="1"/>
        <v>0</v>
      </c>
      <c r="U7">
        <f t="shared" si="1"/>
        <v>0</v>
      </c>
      <c r="V7">
        <f t="shared" si="1"/>
        <v>0</v>
      </c>
      <c r="W7">
        <f t="shared" si="1"/>
        <v>0</v>
      </c>
      <c r="X7">
        <f t="shared" si="1"/>
        <v>0</v>
      </c>
      <c r="Y7">
        <f t="shared" si="1"/>
        <v>0</v>
      </c>
      <c r="Z7">
        <f t="shared" si="1"/>
        <v>0</v>
      </c>
      <c r="AA7">
        <f t="shared" si="1"/>
        <v>0</v>
      </c>
      <c r="AB7">
        <f t="shared" si="1"/>
        <v>0</v>
      </c>
      <c r="AC7">
        <f t="shared" si="1"/>
        <v>0</v>
      </c>
      <c r="AD7">
        <f t="shared" si="1"/>
        <v>0</v>
      </c>
      <c r="AE7">
        <f t="shared" si="1"/>
        <v>0</v>
      </c>
      <c r="AF7">
        <f t="shared" si="1"/>
        <v>0</v>
      </c>
      <c r="AG7">
        <f t="shared" si="1"/>
        <v>0</v>
      </c>
      <c r="AH7">
        <f t="shared" si="1"/>
        <v>0</v>
      </c>
      <c r="AI7">
        <f t="shared" si="1"/>
        <v>0</v>
      </c>
      <c r="AJ7">
        <f t="shared" si="1"/>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BTS NTS Modal Profile Data</vt:lpstr>
      <vt:lpstr>Mexico Psgr LDVs, Psgr HDVs</vt:lpstr>
      <vt:lpstr>Mexican Subway</vt:lpstr>
      <vt:lpstr>Mexico Freight Activity</vt:lpstr>
      <vt:lpstr>AVLo-passengers</vt:lpstr>
      <vt:lpstr>AVLo-freight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Fernando Olea</cp:lastModifiedBy>
  <dcterms:created xsi:type="dcterms:W3CDTF">2015-06-16T22:55:39Z</dcterms:created>
  <dcterms:modified xsi:type="dcterms:W3CDTF">2021-07-08T13:32:13Z</dcterms:modified>
</cp:coreProperties>
</file>