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mc:AlternateContent xmlns:mc="http://schemas.openxmlformats.org/markup-compatibility/2006">
    <mc:Choice Requires="x15">
      <x15ac:absPath xmlns:x15ac="http://schemas.microsoft.com/office/spreadsheetml/2010/11/ac" url="C:\Users\swenzel\Dropbox (Energy Innovation)\My PC (energy044)\Documents\GitHub_Repositories\eps-mexico\"/>
    </mc:Choice>
  </mc:AlternateContent>
  <xr:revisionPtr revIDLastSave="0" documentId="13_ncr:1_{0EB80A60-4154-425B-83DA-C8395D46A275}" xr6:coauthVersionLast="47" xr6:coauthVersionMax="47" xr10:uidLastSave="{00000000-0000-0000-0000-000000000000}"/>
  <bookViews>
    <workbookView xWindow="12600" yWindow="-16320" windowWidth="29040" windowHeight="15840" tabRatio="846" activeTab="2" xr2:uid="{7F8E5A4A-C51A-49F4-869D-101A5B79EC05}"/>
  </bookViews>
  <sheets>
    <sheet name="About" sheetId="10" r:id="rId1"/>
    <sheet name="Policy Characteristics" sheetId="18" r:id="rId2"/>
    <sheet name="PolicyLevers" sheetId="1" r:id="rId3"/>
    <sheet name="OutputGraphs" sheetId="8" r:id="rId4"/>
    <sheet name="ReferenceScenarios" sheetId="9" r:id="rId5"/>
    <sheet name="Target Calculations" sheetId="17" r:id="rId6"/>
    <sheet name="MaxBoundCalculations" sheetId="13" r:id="rId7"/>
    <sheet name="MexicoCalculations" sheetId="16" r:id="rId8"/>
  </sheets>
  <definedNames>
    <definedName name="_xlnm._FilterDatabase" localSheetId="2" hidden="1">PolicyLevers!$A$1:$U$326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2" i="1"/>
  <c r="G39" i="18" l="1"/>
  <c r="G34" i="18"/>
  <c r="G27" i="18"/>
  <c r="G18" i="18"/>
  <c r="G15" i="18"/>
  <c r="G13" i="18"/>
  <c r="G9" i="18"/>
  <c r="U2" i="8" l="1"/>
  <c r="V2" i="8"/>
  <c r="W2" i="8"/>
  <c r="X2" i="8"/>
  <c r="T2" i="8"/>
  <c r="P2" i="8"/>
  <c r="Q2" i="8"/>
  <c r="R2" i="8"/>
  <c r="S2" i="8"/>
  <c r="O2" i="8"/>
  <c r="K2" i="8"/>
  <c r="L2" i="8"/>
  <c r="M2" i="8"/>
  <c r="N2" i="8"/>
  <c r="J2" i="8"/>
  <c r="A85" i="17"/>
  <c r="A88" i="17" s="1"/>
  <c r="A89" i="17" s="1"/>
  <c r="B93" i="17" l="1"/>
  <c r="C4" i="17" s="1"/>
  <c r="B58" i="17" l="1"/>
  <c r="C3" i="17" s="1"/>
  <c r="B57" i="17"/>
  <c r="C2" i="17" s="1"/>
  <c r="R7" i="1" l="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D4" i="17" l="1"/>
  <c r="D3" i="17"/>
  <c r="D2" i="17" l="1"/>
  <c r="R10" i="1"/>
  <c r="Q10" i="1"/>
  <c r="O10" i="1"/>
  <c r="N10" i="1"/>
  <c r="M10" i="1"/>
  <c r="L10" i="1"/>
  <c r="O3" i="16" l="1"/>
  <c r="P3" i="16"/>
  <c r="Q3" i="16"/>
  <c r="R3" i="16"/>
  <c r="D4" i="16"/>
  <c r="E4" i="16"/>
  <c r="F4" i="16"/>
  <c r="G4" i="16"/>
  <c r="H4" i="16"/>
  <c r="I4" i="16"/>
  <c r="J4" i="16"/>
  <c r="K4" i="16"/>
  <c r="L4" i="16"/>
  <c r="M4" i="16"/>
  <c r="O6" i="16"/>
  <c r="P6" i="16"/>
  <c r="Q6" i="16"/>
  <c r="R6" i="16"/>
  <c r="D7" i="16"/>
  <c r="E7" i="16"/>
  <c r="F7" i="16"/>
  <c r="G7" i="16"/>
  <c r="H7" i="16"/>
  <c r="I7" i="16"/>
  <c r="J7" i="16"/>
  <c r="K7" i="16"/>
  <c r="L7" i="16"/>
  <c r="M7" i="16"/>
  <c r="O7" i="16"/>
  <c r="D11" i="16"/>
  <c r="G11" i="16" s="1"/>
  <c r="I11" i="16" s="1"/>
  <c r="F12" i="16"/>
  <c r="Q181" i="1" l="1"/>
  <c r="Q180" i="1"/>
  <c r="R181" i="1"/>
  <c r="R180" i="1"/>
  <c r="J181" i="1" l="1"/>
  <c r="K181" i="1"/>
  <c r="L181" i="1"/>
  <c r="M181" i="1"/>
  <c r="N181" i="1"/>
  <c r="O181" i="1"/>
  <c r="K180" i="1"/>
  <c r="L180" i="1"/>
  <c r="M180" i="1"/>
  <c r="N180" i="1"/>
  <c r="O180" i="1"/>
  <c r="J180" i="1"/>
  <c r="A181" i="1"/>
  <c r="B181" i="1"/>
  <c r="C181" i="1"/>
  <c r="B180" i="1"/>
  <c r="C180" i="1"/>
  <c r="A180" i="1"/>
  <c r="K312" i="1" l="1"/>
  <c r="K308" i="1"/>
  <c r="K307" i="1"/>
  <c r="K306" i="1"/>
  <c r="K305" i="1"/>
  <c r="K297" i="1"/>
  <c r="K258" i="1"/>
  <c r="K259" i="1"/>
  <c r="K260" i="1"/>
  <c r="K261" i="1"/>
  <c r="K262" i="1"/>
  <c r="K251" i="1"/>
  <c r="K252" i="1"/>
  <c r="K253" i="1"/>
  <c r="K254" i="1"/>
  <c r="K255"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K232" i="1"/>
  <c r="K229" i="1"/>
  <c r="K230" i="1"/>
  <c r="K189" i="1"/>
  <c r="K190" i="1"/>
  <c r="K191" i="1"/>
  <c r="K192" i="1"/>
  <c r="K193" i="1"/>
  <c r="K186" i="1"/>
  <c r="K187" i="1"/>
  <c r="K188" i="1"/>
  <c r="K185"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J172" i="1"/>
  <c r="K172" i="1"/>
  <c r="J173" i="1"/>
  <c r="K173" i="1"/>
  <c r="J174" i="1"/>
  <c r="K174" i="1"/>
  <c r="J175" i="1"/>
  <c r="K175" i="1"/>
  <c r="J176" i="1"/>
  <c r="K176" i="1"/>
  <c r="J177" i="1"/>
  <c r="K177" i="1"/>
  <c r="K144" i="1"/>
  <c r="K129" i="1"/>
  <c r="K130" i="1"/>
  <c r="K131" i="1"/>
  <c r="K132" i="1"/>
  <c r="K133" i="1"/>
  <c r="K134" i="1"/>
  <c r="K135" i="1"/>
  <c r="K136" i="1"/>
  <c r="K137" i="1"/>
  <c r="K127" i="1"/>
  <c r="K114" i="1"/>
  <c r="K115" i="1"/>
  <c r="K116" i="1"/>
  <c r="K117" i="1"/>
  <c r="K118" i="1"/>
  <c r="K119" i="1"/>
  <c r="K120" i="1"/>
  <c r="K121" i="1"/>
  <c r="K106" i="1"/>
  <c r="K107" i="1"/>
  <c r="K108" i="1"/>
  <c r="K109"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35" i="1"/>
  <c r="K36" i="1"/>
  <c r="J20" i="1"/>
  <c r="J12" i="1"/>
  <c r="J13" i="1"/>
  <c r="J14" i="1"/>
  <c r="J15" i="1"/>
  <c r="J16" i="1"/>
  <c r="J17" i="1"/>
  <c r="J18" i="1"/>
  <c r="J10" i="1"/>
  <c r="K23" i="1"/>
  <c r="K13" i="1"/>
  <c r="K16" i="1" l="1"/>
  <c r="K20" i="1"/>
  <c r="K30" i="1"/>
  <c r="K26" i="1"/>
  <c r="K67" i="1"/>
  <c r="K63" i="1"/>
  <c r="K59" i="1"/>
  <c r="K55" i="1"/>
  <c r="K51" i="1"/>
  <c r="K47" i="1"/>
  <c r="K43" i="1"/>
  <c r="K39" i="1"/>
  <c r="K10" i="1"/>
  <c r="K15" i="1"/>
  <c r="K22" i="1"/>
  <c r="K29" i="1"/>
  <c r="K25" i="1"/>
  <c r="K35" i="1"/>
  <c r="K66" i="1"/>
  <c r="K62" i="1"/>
  <c r="K58" i="1"/>
  <c r="K54" i="1"/>
  <c r="K50" i="1"/>
  <c r="K46" i="1"/>
  <c r="K42" i="1"/>
  <c r="K38" i="1"/>
  <c r="K18" i="1"/>
  <c r="K14" i="1"/>
  <c r="K32" i="1"/>
  <c r="K28" i="1"/>
  <c r="K24" i="1"/>
  <c r="K69" i="1"/>
  <c r="K65" i="1"/>
  <c r="K61" i="1"/>
  <c r="K57" i="1"/>
  <c r="K53" i="1"/>
  <c r="K49" i="1"/>
  <c r="K45" i="1"/>
  <c r="K41" i="1"/>
  <c r="K37" i="1"/>
  <c r="K17" i="1"/>
  <c r="K31" i="1"/>
  <c r="K27" i="1"/>
  <c r="K68" i="1"/>
  <c r="K64" i="1"/>
  <c r="K60" i="1"/>
  <c r="K56" i="1"/>
  <c r="K52" i="1"/>
  <c r="K48" i="1"/>
  <c r="K44" i="1"/>
  <c r="K40" i="1"/>
  <c r="K326" i="1"/>
  <c r="K325" i="1"/>
  <c r="K324" i="1"/>
  <c r="K323" i="1"/>
  <c r="K322" i="1"/>
  <c r="K320" i="1"/>
  <c r="K319" i="1"/>
  <c r="K318" i="1"/>
  <c r="K317" i="1"/>
  <c r="K316" i="1"/>
  <c r="K315" i="1"/>
  <c r="K314" i="1"/>
  <c r="K311" i="1"/>
  <c r="K310" i="1"/>
  <c r="K309" i="1"/>
  <c r="K304" i="1"/>
  <c r="K303" i="1"/>
  <c r="K300" i="1"/>
  <c r="K299" i="1"/>
  <c r="K298" i="1"/>
  <c r="K296" i="1"/>
  <c r="K294" i="1"/>
  <c r="K293" i="1"/>
  <c r="K292" i="1"/>
  <c r="K291" i="1"/>
  <c r="K290" i="1"/>
  <c r="K288" i="1"/>
  <c r="K287" i="1"/>
  <c r="K286" i="1"/>
  <c r="K285" i="1"/>
  <c r="K284" i="1"/>
  <c r="K283" i="1"/>
  <c r="K282" i="1"/>
  <c r="K280" i="1"/>
  <c r="K279" i="1"/>
  <c r="K278" i="1"/>
  <c r="K277" i="1"/>
  <c r="K276" i="1"/>
  <c r="K275" i="1"/>
  <c r="K274" i="1"/>
  <c r="K273" i="1"/>
  <c r="K272" i="1"/>
  <c r="K271" i="1"/>
  <c r="K268" i="1"/>
  <c r="K267" i="1"/>
  <c r="K266" i="1"/>
  <c r="K265" i="1"/>
  <c r="K264" i="1"/>
  <c r="K257" i="1"/>
  <c r="K256" i="1"/>
  <c r="K250" i="1"/>
  <c r="K249" i="1"/>
  <c r="K228" i="1"/>
  <c r="K227" i="1"/>
  <c r="K226" i="1"/>
  <c r="K225" i="1"/>
  <c r="K204" i="1"/>
  <c r="K203" i="1"/>
  <c r="K202" i="1"/>
  <c r="K201" i="1"/>
  <c r="K200" i="1"/>
  <c r="K199" i="1"/>
  <c r="K198" i="1"/>
  <c r="K128" i="1"/>
  <c r="K113" i="1"/>
  <c r="K112" i="1"/>
  <c r="K111" i="1"/>
  <c r="K105" i="1"/>
  <c r="K103" i="1"/>
  <c r="K102" i="1"/>
  <c r="K101" i="1"/>
  <c r="K100" i="1"/>
  <c r="K99" i="1"/>
  <c r="K93" i="1"/>
  <c r="K92" i="1"/>
  <c r="K91" i="1"/>
  <c r="K90" i="1"/>
  <c r="K89" i="1"/>
  <c r="K88" i="1"/>
  <c r="K87" i="1"/>
  <c r="K86" i="1"/>
  <c r="K85" i="1"/>
  <c r="K84" i="1"/>
  <c r="K83" i="1"/>
  <c r="K82" i="1"/>
  <c r="K81" i="1"/>
  <c r="K80" i="1"/>
  <c r="K79" i="1"/>
  <c r="K78" i="1"/>
  <c r="K77" i="1"/>
  <c r="K75" i="1"/>
  <c r="K74" i="1"/>
  <c r="K72" i="1"/>
  <c r="K19" i="1"/>
  <c r="K12" i="1"/>
  <c r="K11" i="1"/>
  <c r="O310" i="1" l="1"/>
  <c r="N310" i="1"/>
  <c r="M310" i="1"/>
  <c r="L310" i="1"/>
  <c r="J310" i="1"/>
  <c r="C310" i="1"/>
  <c r="A310" i="1"/>
  <c r="O278" i="1"/>
  <c r="N278" i="1"/>
  <c r="M278" i="1"/>
  <c r="L278" i="1"/>
  <c r="J278" i="1"/>
  <c r="C278" i="1"/>
  <c r="A278" i="1"/>
  <c r="B186" i="13" l="1"/>
  <c r="B188" i="13" s="1"/>
  <c r="B187" i="13" l="1"/>
  <c r="B189" i="13" s="1"/>
  <c r="M197" i="1" s="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56" i="1"/>
  <c r="B56" i="1"/>
  <c r="C56" i="1"/>
  <c r="A57" i="1"/>
  <c r="B57" i="1"/>
  <c r="C57" i="1"/>
  <c r="A58" i="1"/>
  <c r="B58" i="1"/>
  <c r="C58" i="1"/>
  <c r="A59" i="1"/>
  <c r="B59" i="1"/>
  <c r="C59" i="1"/>
  <c r="A60" i="1"/>
  <c r="B60" i="1"/>
  <c r="C60" i="1"/>
  <c r="A61" i="1"/>
  <c r="B61" i="1"/>
  <c r="C61" i="1"/>
  <c r="A62" i="1"/>
  <c r="B62" i="1"/>
  <c r="C62" i="1"/>
  <c r="A63" i="1"/>
  <c r="B63" i="1"/>
  <c r="C63" i="1"/>
  <c r="A64" i="1"/>
  <c r="B64" i="1"/>
  <c r="C64" i="1"/>
  <c r="A65" i="1"/>
  <c r="B65" i="1"/>
  <c r="C65" i="1"/>
  <c r="A66" i="1"/>
  <c r="B66" i="1"/>
  <c r="C66" i="1"/>
  <c r="A67" i="1"/>
  <c r="B67" i="1"/>
  <c r="C67" i="1"/>
  <c r="A68" i="1"/>
  <c r="B68" i="1"/>
  <c r="C68" i="1"/>
  <c r="A69" i="1"/>
  <c r="B69" i="1"/>
  <c r="C69" i="1"/>
  <c r="A35" i="1"/>
  <c r="B35" i="1"/>
  <c r="C35" i="1"/>
  <c r="A36" i="1"/>
  <c r="B36" i="1"/>
  <c r="C36" i="1"/>
  <c r="A37" i="1"/>
  <c r="B37" i="1"/>
  <c r="C37" i="1"/>
  <c r="A38" i="1"/>
  <c r="B38" i="1"/>
  <c r="C38" i="1"/>
  <c r="A39" i="1"/>
  <c r="B39" i="1"/>
  <c r="C39" i="1"/>
  <c r="R12" i="1" l="1"/>
  <c r="Q12" i="1"/>
  <c r="O12" i="1"/>
  <c r="N12" i="1"/>
  <c r="M12" i="1"/>
  <c r="L12" i="1"/>
  <c r="A24" i="10" l="1"/>
  <c r="R19" i="1" l="1"/>
  <c r="Q19" i="1"/>
  <c r="R11" i="1"/>
  <c r="Q11" i="1"/>
  <c r="O19" i="1"/>
  <c r="O11" i="1"/>
  <c r="J19" i="1"/>
  <c r="N19" i="1"/>
  <c r="M19" i="1"/>
  <c r="L19" i="1"/>
  <c r="N11" i="1"/>
  <c r="M11" i="1"/>
  <c r="J11" i="1"/>
  <c r="L11" i="1"/>
  <c r="A11" i="1"/>
  <c r="B11" i="1"/>
  <c r="C11" i="1"/>
  <c r="A12" i="1"/>
  <c r="B12" i="1"/>
  <c r="C12" i="1"/>
  <c r="A13" i="1"/>
  <c r="B13" i="1"/>
  <c r="C13" i="1"/>
  <c r="A14" i="1"/>
  <c r="B14" i="1"/>
  <c r="C14" i="1"/>
  <c r="A15" i="1"/>
  <c r="B15" i="1"/>
  <c r="C15" i="1"/>
  <c r="A16" i="1"/>
  <c r="B16" i="1"/>
  <c r="C16" i="1"/>
  <c r="A17" i="1"/>
  <c r="B17" i="1"/>
  <c r="C17" i="1"/>
  <c r="A18" i="1"/>
  <c r="B18" i="1"/>
  <c r="C18" i="1"/>
  <c r="A19" i="1"/>
  <c r="B19" i="1"/>
  <c r="C19" i="1"/>
  <c r="A20" i="1"/>
  <c r="B20" i="1"/>
  <c r="C20" i="1"/>
  <c r="B10" i="1"/>
  <c r="C10" i="1"/>
  <c r="A10" i="1"/>
  <c r="J32" i="1"/>
  <c r="J31" i="1"/>
  <c r="J30" i="1"/>
  <c r="J29" i="1"/>
  <c r="J28" i="1"/>
  <c r="J27" i="1"/>
  <c r="J26" i="1"/>
  <c r="J25" i="1"/>
  <c r="J24" i="1"/>
  <c r="J23" i="1"/>
  <c r="J22"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S193" i="1" l="1"/>
  <c r="O193" i="1"/>
  <c r="N193" i="1"/>
  <c r="M193" i="1"/>
  <c r="L193" i="1"/>
  <c r="J193" i="1"/>
  <c r="C193" i="1"/>
  <c r="B193" i="1"/>
  <c r="A193" i="1"/>
  <c r="J312" i="1"/>
  <c r="C312" i="1"/>
  <c r="A312" i="1"/>
  <c r="O280" i="1"/>
  <c r="N280" i="1"/>
  <c r="M280" i="1"/>
  <c r="L280" i="1"/>
  <c r="J280" i="1"/>
  <c r="C280" i="1"/>
  <c r="A280" i="1"/>
  <c r="J178" i="1"/>
  <c r="C178" i="1"/>
  <c r="B178" i="1"/>
  <c r="A178" i="1"/>
  <c r="C177" i="1"/>
  <c r="B177" i="1"/>
  <c r="A177" i="1"/>
  <c r="C176" i="1"/>
  <c r="B176" i="1"/>
  <c r="A176" i="1"/>
  <c r="J121" i="1"/>
  <c r="C121" i="1"/>
  <c r="B121" i="1"/>
  <c r="A121" i="1"/>
  <c r="J137" i="1"/>
  <c r="C137" i="1"/>
  <c r="B137" i="1"/>
  <c r="A137" i="1"/>
  <c r="J192" i="1" l="1"/>
  <c r="C192" i="1"/>
  <c r="B192" i="1"/>
  <c r="A192" i="1"/>
  <c r="O311" i="1"/>
  <c r="N311" i="1"/>
  <c r="M311" i="1"/>
  <c r="L311" i="1"/>
  <c r="J311" i="1"/>
  <c r="C311" i="1"/>
  <c r="A311" i="1"/>
  <c r="O279" i="1"/>
  <c r="N279" i="1"/>
  <c r="M279" i="1"/>
  <c r="L279" i="1"/>
  <c r="J279" i="1"/>
  <c r="C279" i="1"/>
  <c r="A279" i="1"/>
  <c r="C175" i="1" l="1"/>
  <c r="B175" i="1"/>
  <c r="A175" i="1"/>
  <c r="C174" i="1"/>
  <c r="B174" i="1"/>
  <c r="A174" i="1"/>
  <c r="C173" i="1"/>
  <c r="B173" i="1"/>
  <c r="A173" i="1"/>
  <c r="R120" i="1" l="1"/>
  <c r="Q120" i="1"/>
  <c r="R113" i="1"/>
  <c r="Q113" i="1"/>
  <c r="R112" i="1"/>
  <c r="Q112" i="1"/>
  <c r="R111" i="1"/>
  <c r="Q111" i="1"/>
  <c r="O120" i="1"/>
  <c r="N120" i="1"/>
  <c r="M120" i="1"/>
  <c r="L120" i="1"/>
  <c r="J120" i="1"/>
  <c r="C120" i="1"/>
  <c r="B120" i="1"/>
  <c r="A120" i="1"/>
  <c r="J136" i="1"/>
  <c r="C136" i="1"/>
  <c r="B136" i="1"/>
  <c r="A136" i="1"/>
  <c r="C246" i="1"/>
  <c r="B246" i="1"/>
  <c r="A246" i="1"/>
  <c r="J262" i="1"/>
  <c r="C262" i="1"/>
  <c r="B262" i="1"/>
  <c r="A262" i="1"/>
  <c r="S72" i="1"/>
  <c r="R72" i="1"/>
  <c r="Q72" i="1"/>
  <c r="R66" i="1"/>
  <c r="Q66" i="1"/>
  <c r="R63" i="1"/>
  <c r="Q63" i="1"/>
  <c r="R57" i="1"/>
  <c r="Q57" i="1"/>
  <c r="R51" i="1"/>
  <c r="Q51" i="1"/>
  <c r="R43" i="1"/>
  <c r="Q43" i="1"/>
  <c r="O72" i="1"/>
  <c r="N72" i="1"/>
  <c r="M72" i="1"/>
  <c r="L72" i="1"/>
  <c r="J72" i="1"/>
  <c r="B72" i="1"/>
  <c r="C72" i="1"/>
  <c r="A72" i="1"/>
  <c r="C245" i="1"/>
  <c r="B245" i="1"/>
  <c r="A245" i="1"/>
  <c r="T204" i="1"/>
  <c r="T203" i="1"/>
  <c r="T202" i="1"/>
  <c r="T201" i="1"/>
  <c r="T200" i="1"/>
  <c r="T199" i="1"/>
  <c r="T198" i="1"/>
  <c r="T77" i="1"/>
  <c r="T78" i="1" s="1"/>
  <c r="T79" i="1" s="1"/>
  <c r="T80" i="1" s="1"/>
  <c r="T81" i="1" s="1"/>
  <c r="T82" i="1" s="1"/>
  <c r="T83" i="1" s="1"/>
  <c r="T84" i="1" s="1"/>
  <c r="T85" i="1" s="1"/>
  <c r="T86" i="1" s="1"/>
  <c r="T87" i="1" s="1"/>
  <c r="T88" i="1" s="1"/>
  <c r="T89" i="1" s="1"/>
  <c r="T90" i="1" s="1"/>
  <c r="T91" i="1" s="1"/>
  <c r="T92" i="1" s="1"/>
  <c r="T93" i="1" s="1"/>
  <c r="G152" i="13"/>
  <c r="B161" i="13" s="1"/>
  <c r="M79" i="1" s="1"/>
  <c r="M85" i="1" s="1"/>
  <c r="M91" i="1" s="1"/>
  <c r="G140" i="13"/>
  <c r="G141" i="13"/>
  <c r="G142" i="13"/>
  <c r="G143" i="13"/>
  <c r="G144" i="13"/>
  <c r="G145" i="13"/>
  <c r="G146" i="13"/>
  <c r="G147" i="13"/>
  <c r="G148" i="13"/>
  <c r="G149" i="13"/>
  <c r="B160" i="13" s="1"/>
  <c r="M81" i="1" s="1"/>
  <c r="M87" i="1" s="1"/>
  <c r="M93" i="1" s="1"/>
  <c r="G150" i="13"/>
  <c r="G151" i="13"/>
  <c r="G153" i="13"/>
  <c r="B162" i="13"/>
  <c r="M76" i="1" s="1"/>
  <c r="M82" i="1" s="1"/>
  <c r="M88" i="1" s="1"/>
  <c r="G154" i="13"/>
  <c r="G155" i="13"/>
  <c r="G156" i="13"/>
  <c r="G139" i="13"/>
  <c r="B167" i="13"/>
  <c r="B181" i="13"/>
  <c r="M139" i="1" s="1"/>
  <c r="B176" i="13"/>
  <c r="M183" i="1" s="1"/>
  <c r="B171" i="13"/>
  <c r="B172" i="13" s="1"/>
  <c r="M95" i="1" s="1"/>
  <c r="A127" i="13"/>
  <c r="A128" i="13" s="1"/>
  <c r="A130" i="13"/>
  <c r="A116" i="13"/>
  <c r="A117" i="13" s="1"/>
  <c r="A101" i="13"/>
  <c r="A102" i="13" s="1"/>
  <c r="A103" i="13" s="1"/>
  <c r="B88" i="13"/>
  <c r="M36" i="1" s="1"/>
  <c r="M37" i="1" s="1"/>
  <c r="A91" i="13"/>
  <c r="A93" i="13" s="1"/>
  <c r="A94" i="13" s="1"/>
  <c r="A96" i="13" s="1"/>
  <c r="M43" i="1" s="1"/>
  <c r="J326" i="1"/>
  <c r="J325" i="1"/>
  <c r="J324" i="1"/>
  <c r="J323" i="1"/>
  <c r="J322" i="1"/>
  <c r="J321" i="1"/>
  <c r="J320" i="1"/>
  <c r="J319" i="1"/>
  <c r="J318" i="1"/>
  <c r="J317" i="1"/>
  <c r="J316" i="1"/>
  <c r="J315" i="1"/>
  <c r="J314" i="1"/>
  <c r="J313" i="1"/>
  <c r="J309" i="1"/>
  <c r="J308" i="1"/>
  <c r="J307" i="1"/>
  <c r="J306" i="1"/>
  <c r="J305" i="1"/>
  <c r="J304" i="1"/>
  <c r="J303" i="1"/>
  <c r="J302" i="1"/>
  <c r="J301" i="1"/>
  <c r="J300" i="1"/>
  <c r="J299" i="1"/>
  <c r="J298" i="1"/>
  <c r="J297" i="1"/>
  <c r="J296" i="1"/>
  <c r="J294" i="1"/>
  <c r="J293" i="1"/>
  <c r="J292" i="1"/>
  <c r="J291" i="1"/>
  <c r="J290" i="1"/>
  <c r="J289" i="1"/>
  <c r="J288" i="1"/>
  <c r="J287" i="1"/>
  <c r="J286" i="1"/>
  <c r="J285" i="1"/>
  <c r="J284" i="1"/>
  <c r="J283" i="1"/>
  <c r="J282" i="1"/>
  <c r="J281" i="1"/>
  <c r="J277" i="1"/>
  <c r="J276" i="1"/>
  <c r="J275" i="1"/>
  <c r="J274" i="1"/>
  <c r="J273" i="1"/>
  <c r="J272" i="1"/>
  <c r="J271" i="1"/>
  <c r="J270" i="1"/>
  <c r="J269" i="1"/>
  <c r="J268" i="1"/>
  <c r="J267" i="1"/>
  <c r="J266" i="1"/>
  <c r="J265" i="1"/>
  <c r="J264" i="1"/>
  <c r="J261" i="1"/>
  <c r="J260" i="1"/>
  <c r="J259" i="1"/>
  <c r="J258" i="1"/>
  <c r="J257" i="1"/>
  <c r="J256" i="1"/>
  <c r="J255" i="1"/>
  <c r="J254" i="1"/>
  <c r="J253" i="1"/>
  <c r="J252" i="1"/>
  <c r="J251" i="1"/>
  <c r="J250" i="1"/>
  <c r="J249" i="1"/>
  <c r="J232" i="1"/>
  <c r="J230" i="1"/>
  <c r="J229" i="1"/>
  <c r="J228" i="1"/>
  <c r="J227" i="1"/>
  <c r="J226" i="1"/>
  <c r="J225" i="1"/>
  <c r="J204" i="1"/>
  <c r="J203" i="1"/>
  <c r="J202" i="1"/>
  <c r="J201" i="1"/>
  <c r="J200" i="1"/>
  <c r="J199" i="1"/>
  <c r="J198" i="1"/>
  <c r="C172" i="1"/>
  <c r="B172" i="1"/>
  <c r="A172" i="1"/>
  <c r="C171" i="1"/>
  <c r="B171" i="1"/>
  <c r="A171" i="1"/>
  <c r="C170" i="1"/>
  <c r="B170" i="1"/>
  <c r="A170" i="1"/>
  <c r="C169" i="1"/>
  <c r="B169" i="1"/>
  <c r="A169" i="1"/>
  <c r="C168" i="1"/>
  <c r="B168" i="1"/>
  <c r="A168" i="1"/>
  <c r="C167" i="1"/>
  <c r="B167" i="1"/>
  <c r="A167" i="1"/>
  <c r="C166" i="1"/>
  <c r="B166" i="1"/>
  <c r="A166" i="1"/>
  <c r="C165" i="1"/>
  <c r="B165" i="1"/>
  <c r="A165" i="1"/>
  <c r="C164" i="1"/>
  <c r="B164" i="1"/>
  <c r="A164" i="1"/>
  <c r="C163" i="1"/>
  <c r="B163" i="1"/>
  <c r="A163" i="1"/>
  <c r="C162" i="1"/>
  <c r="B162" i="1"/>
  <c r="A162" i="1"/>
  <c r="C161" i="1"/>
  <c r="B161" i="1"/>
  <c r="A161" i="1"/>
  <c r="C160" i="1"/>
  <c r="B160" i="1"/>
  <c r="A160" i="1"/>
  <c r="C159" i="1"/>
  <c r="B159" i="1"/>
  <c r="A159" i="1"/>
  <c r="C158" i="1"/>
  <c r="B158" i="1"/>
  <c r="A158" i="1"/>
  <c r="C157" i="1"/>
  <c r="B157" i="1"/>
  <c r="A157" i="1"/>
  <c r="C156" i="1"/>
  <c r="B156" i="1"/>
  <c r="A156" i="1"/>
  <c r="C155" i="1"/>
  <c r="B155" i="1"/>
  <c r="A155" i="1"/>
  <c r="C154" i="1"/>
  <c r="B154" i="1"/>
  <c r="A154" i="1"/>
  <c r="C153" i="1"/>
  <c r="B153" i="1"/>
  <c r="A153" i="1"/>
  <c r="C152" i="1"/>
  <c r="B152" i="1"/>
  <c r="A152" i="1"/>
  <c r="C151" i="1"/>
  <c r="B151" i="1"/>
  <c r="A151" i="1"/>
  <c r="C150" i="1"/>
  <c r="B150" i="1"/>
  <c r="A150" i="1"/>
  <c r="C149" i="1"/>
  <c r="B149" i="1"/>
  <c r="A149" i="1"/>
  <c r="C148" i="1"/>
  <c r="B148" i="1"/>
  <c r="A148" i="1"/>
  <c r="C147" i="1"/>
  <c r="B147" i="1"/>
  <c r="A147" i="1"/>
  <c r="C146" i="1"/>
  <c r="B146" i="1"/>
  <c r="A146" i="1"/>
  <c r="C145" i="1"/>
  <c r="B145" i="1"/>
  <c r="A145" i="1"/>
  <c r="C144" i="1"/>
  <c r="B144" i="1"/>
  <c r="A144" i="1"/>
  <c r="J191" i="1"/>
  <c r="J190" i="1"/>
  <c r="J189" i="1"/>
  <c r="J188" i="1"/>
  <c r="J187" i="1"/>
  <c r="J186" i="1"/>
  <c r="J185" i="1"/>
  <c r="J144" i="1"/>
  <c r="J135" i="1"/>
  <c r="J134" i="1"/>
  <c r="J133" i="1"/>
  <c r="J132" i="1"/>
  <c r="J131" i="1"/>
  <c r="J130" i="1"/>
  <c r="J129" i="1"/>
  <c r="J128" i="1"/>
  <c r="J127" i="1"/>
  <c r="J119" i="1"/>
  <c r="J118" i="1"/>
  <c r="J117" i="1"/>
  <c r="J116" i="1"/>
  <c r="J115" i="1"/>
  <c r="J114" i="1"/>
  <c r="J113" i="1"/>
  <c r="J112" i="1"/>
  <c r="J111" i="1"/>
  <c r="J109" i="1"/>
  <c r="J108" i="1"/>
  <c r="J107" i="1"/>
  <c r="J106" i="1"/>
  <c r="J105" i="1"/>
  <c r="J103" i="1"/>
  <c r="J102" i="1"/>
  <c r="J101" i="1"/>
  <c r="J100" i="1"/>
  <c r="J99" i="1"/>
  <c r="J93" i="1"/>
  <c r="J92" i="1"/>
  <c r="J91" i="1"/>
  <c r="J90" i="1"/>
  <c r="J89" i="1"/>
  <c r="J88" i="1"/>
  <c r="J87" i="1"/>
  <c r="J86" i="1"/>
  <c r="J85" i="1"/>
  <c r="J84" i="1"/>
  <c r="J83" i="1"/>
  <c r="J82" i="1"/>
  <c r="J81" i="1"/>
  <c r="J80" i="1"/>
  <c r="J79" i="1"/>
  <c r="J78" i="1"/>
  <c r="J77" i="1"/>
  <c r="J75" i="1"/>
  <c r="J74" i="1"/>
  <c r="R228" i="1"/>
  <c r="Q228" i="1"/>
  <c r="R227" i="1"/>
  <c r="Q227" i="1"/>
  <c r="R226" i="1"/>
  <c r="Q226" i="1"/>
  <c r="R225" i="1"/>
  <c r="Q225" i="1"/>
  <c r="O228" i="1"/>
  <c r="O227" i="1"/>
  <c r="O226" i="1"/>
  <c r="O225" i="1"/>
  <c r="N228" i="1"/>
  <c r="M228" i="1"/>
  <c r="L228" i="1"/>
  <c r="N227" i="1"/>
  <c r="M227" i="1"/>
  <c r="L227" i="1"/>
  <c r="N226" i="1"/>
  <c r="M226" i="1"/>
  <c r="L226" i="1"/>
  <c r="N225" i="1"/>
  <c r="M225" i="1"/>
  <c r="L225" i="1"/>
  <c r="B225" i="1"/>
  <c r="C225" i="1"/>
  <c r="B226" i="1"/>
  <c r="C226" i="1"/>
  <c r="B227" i="1"/>
  <c r="C227" i="1"/>
  <c r="B228" i="1"/>
  <c r="C228" i="1"/>
  <c r="B229" i="1"/>
  <c r="C229" i="1"/>
  <c r="B230" i="1"/>
  <c r="C230" i="1"/>
  <c r="A226" i="1"/>
  <c r="A227" i="1"/>
  <c r="A228" i="1"/>
  <c r="A229" i="1"/>
  <c r="A230" i="1"/>
  <c r="A225" i="1"/>
  <c r="N111" i="1"/>
  <c r="O111" i="1"/>
  <c r="N112" i="1"/>
  <c r="O112" i="1"/>
  <c r="N113" i="1"/>
  <c r="O113" i="1"/>
  <c r="M113" i="1"/>
  <c r="L113" i="1"/>
  <c r="M112" i="1"/>
  <c r="L112" i="1"/>
  <c r="M111" i="1"/>
  <c r="L111" i="1"/>
  <c r="A112" i="1"/>
  <c r="B112" i="1"/>
  <c r="C112" i="1"/>
  <c r="A113" i="1"/>
  <c r="B113" i="1"/>
  <c r="C113" i="1"/>
  <c r="A114" i="1"/>
  <c r="B114" i="1"/>
  <c r="C114" i="1"/>
  <c r="A115" i="1"/>
  <c r="B115" i="1"/>
  <c r="C115" i="1"/>
  <c r="A116" i="1"/>
  <c r="B116" i="1"/>
  <c r="C116" i="1"/>
  <c r="A117" i="1"/>
  <c r="B117" i="1"/>
  <c r="C117" i="1"/>
  <c r="A118" i="1"/>
  <c r="B118" i="1"/>
  <c r="C118" i="1"/>
  <c r="A119" i="1"/>
  <c r="B119" i="1"/>
  <c r="C119" i="1"/>
  <c r="B111" i="1"/>
  <c r="C111" i="1"/>
  <c r="A111" i="1"/>
  <c r="B302" i="1"/>
  <c r="B306" i="1" s="1"/>
  <c r="B301" i="1"/>
  <c r="B270" i="1"/>
  <c r="B278" i="1" s="1"/>
  <c r="B269" i="1"/>
  <c r="A134" i="1"/>
  <c r="B134" i="1"/>
  <c r="C134" i="1"/>
  <c r="A135" i="1"/>
  <c r="B135" i="1"/>
  <c r="C135" i="1"/>
  <c r="Q74" i="1"/>
  <c r="Q75" i="1"/>
  <c r="R75" i="1"/>
  <c r="R74" i="1"/>
  <c r="O75" i="1"/>
  <c r="O74" i="1"/>
  <c r="L75" i="1"/>
  <c r="M75" i="1"/>
  <c r="N75" i="1"/>
  <c r="M74" i="1"/>
  <c r="N74" i="1"/>
  <c r="L74" i="1"/>
  <c r="A75" i="1"/>
  <c r="B75" i="1"/>
  <c r="C75" i="1"/>
  <c r="B74" i="1"/>
  <c r="C74" i="1"/>
  <c r="A74" i="1"/>
  <c r="S82" i="1"/>
  <c r="S83" i="1"/>
  <c r="S84" i="1"/>
  <c r="S85" i="1"/>
  <c r="S86" i="1"/>
  <c r="S87" i="1"/>
  <c r="S88" i="1"/>
  <c r="S89" i="1"/>
  <c r="S90" i="1"/>
  <c r="S91" i="1"/>
  <c r="S92" i="1"/>
  <c r="S93"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R77" i="1"/>
  <c r="Q77" i="1"/>
  <c r="L82" i="1"/>
  <c r="N82" i="1"/>
  <c r="O82" i="1"/>
  <c r="L83" i="1"/>
  <c r="N83" i="1"/>
  <c r="O83" i="1"/>
  <c r="L84" i="1"/>
  <c r="N84" i="1"/>
  <c r="O84" i="1"/>
  <c r="L85" i="1"/>
  <c r="N85" i="1"/>
  <c r="O85" i="1"/>
  <c r="L86" i="1"/>
  <c r="N86" i="1"/>
  <c r="O86" i="1"/>
  <c r="L87" i="1"/>
  <c r="N87" i="1"/>
  <c r="O87" i="1"/>
  <c r="L88" i="1"/>
  <c r="N88" i="1"/>
  <c r="O88" i="1"/>
  <c r="L89" i="1"/>
  <c r="N89" i="1"/>
  <c r="O89" i="1"/>
  <c r="L90" i="1"/>
  <c r="N90" i="1"/>
  <c r="O90" i="1"/>
  <c r="L91" i="1"/>
  <c r="N91" i="1"/>
  <c r="O91" i="1"/>
  <c r="L92" i="1"/>
  <c r="N92" i="1"/>
  <c r="O92" i="1"/>
  <c r="L93" i="1"/>
  <c r="N93" i="1"/>
  <c r="O93" i="1"/>
  <c r="A82" i="1"/>
  <c r="B82" i="1"/>
  <c r="C82" i="1"/>
  <c r="A83" i="1"/>
  <c r="B83" i="1"/>
  <c r="C83" i="1"/>
  <c r="A84" i="1"/>
  <c r="B84" i="1"/>
  <c r="C84" i="1"/>
  <c r="A85" i="1"/>
  <c r="B85" i="1"/>
  <c r="C85" i="1"/>
  <c r="A86" i="1"/>
  <c r="B86" i="1"/>
  <c r="C86" i="1"/>
  <c r="A87" i="1"/>
  <c r="B87" i="1"/>
  <c r="C87" i="1"/>
  <c r="A88" i="1"/>
  <c r="B88" i="1"/>
  <c r="C88" i="1"/>
  <c r="A89" i="1"/>
  <c r="B89" i="1"/>
  <c r="C89" i="1"/>
  <c r="A90" i="1"/>
  <c r="B90" i="1"/>
  <c r="C90" i="1"/>
  <c r="A91" i="1"/>
  <c r="B91" i="1"/>
  <c r="C91" i="1"/>
  <c r="A92" i="1"/>
  <c r="B92" i="1"/>
  <c r="C92" i="1"/>
  <c r="A93" i="1"/>
  <c r="B93" i="1"/>
  <c r="C93" i="1"/>
  <c r="B194" i="13"/>
  <c r="B196" i="13" s="1"/>
  <c r="B197" i="13" s="1"/>
  <c r="M198" i="1"/>
  <c r="M98" i="1"/>
  <c r="M100" i="1" s="1"/>
  <c r="S257" i="1"/>
  <c r="S256" i="1"/>
  <c r="S250" i="1"/>
  <c r="S249" i="1"/>
  <c r="S204" i="1"/>
  <c r="S203" i="1"/>
  <c r="S202" i="1"/>
  <c r="S201" i="1"/>
  <c r="S200" i="1"/>
  <c r="S199" i="1"/>
  <c r="S198" i="1"/>
  <c r="S188" i="1"/>
  <c r="S189" i="1"/>
  <c r="S190" i="1"/>
  <c r="S191" i="1"/>
  <c r="S99" i="1"/>
  <c r="S100" i="1" s="1"/>
  <c r="S101" i="1" s="1"/>
  <c r="S102" i="1" s="1"/>
  <c r="S103" i="1" s="1"/>
  <c r="S78" i="1"/>
  <c r="S79" i="1"/>
  <c r="S80" i="1"/>
  <c r="S81" i="1"/>
  <c r="S77" i="1"/>
  <c r="O326" i="1"/>
  <c r="N326" i="1"/>
  <c r="M326" i="1"/>
  <c r="L326" i="1"/>
  <c r="O325" i="1"/>
  <c r="N325" i="1"/>
  <c r="M325" i="1"/>
  <c r="L325" i="1"/>
  <c r="O324" i="1"/>
  <c r="N324" i="1"/>
  <c r="M324" i="1"/>
  <c r="L324" i="1"/>
  <c r="O323" i="1"/>
  <c r="N323" i="1"/>
  <c r="M323" i="1"/>
  <c r="L323" i="1"/>
  <c r="O322" i="1"/>
  <c r="N322" i="1"/>
  <c r="M322" i="1"/>
  <c r="L322" i="1"/>
  <c r="C326" i="1"/>
  <c r="A326" i="1"/>
  <c r="C325" i="1"/>
  <c r="A325" i="1"/>
  <c r="C324" i="1"/>
  <c r="A324" i="1"/>
  <c r="C323" i="1"/>
  <c r="A323" i="1"/>
  <c r="C322" i="1"/>
  <c r="A322" i="1"/>
  <c r="O320" i="1"/>
  <c r="N320" i="1"/>
  <c r="M320" i="1"/>
  <c r="L320" i="1"/>
  <c r="O319" i="1"/>
  <c r="N319" i="1"/>
  <c r="M319" i="1"/>
  <c r="L319" i="1"/>
  <c r="O318" i="1"/>
  <c r="N318" i="1"/>
  <c r="M318" i="1"/>
  <c r="L318" i="1"/>
  <c r="O317" i="1"/>
  <c r="N317" i="1"/>
  <c r="M317" i="1"/>
  <c r="L317" i="1"/>
  <c r="O316" i="1"/>
  <c r="N316" i="1"/>
  <c r="M316" i="1"/>
  <c r="L316" i="1"/>
  <c r="O315" i="1"/>
  <c r="N315" i="1"/>
  <c r="M315" i="1"/>
  <c r="L315" i="1"/>
  <c r="O314" i="1"/>
  <c r="N314" i="1"/>
  <c r="M314" i="1"/>
  <c r="L314" i="1"/>
  <c r="C320" i="1"/>
  <c r="A320" i="1"/>
  <c r="C319" i="1"/>
  <c r="A319" i="1"/>
  <c r="C318" i="1"/>
  <c r="A318" i="1"/>
  <c r="C317" i="1"/>
  <c r="A317" i="1"/>
  <c r="C316" i="1"/>
  <c r="A316" i="1"/>
  <c r="C315" i="1"/>
  <c r="A315" i="1"/>
  <c r="C314" i="1"/>
  <c r="A314" i="1"/>
  <c r="O309" i="1"/>
  <c r="N309" i="1"/>
  <c r="M309" i="1"/>
  <c r="L309" i="1"/>
  <c r="O304" i="1"/>
  <c r="N304" i="1"/>
  <c r="M304" i="1"/>
  <c r="L304" i="1"/>
  <c r="O303" i="1"/>
  <c r="N303" i="1"/>
  <c r="M303" i="1"/>
  <c r="L303" i="1"/>
  <c r="C309" i="1"/>
  <c r="A309" i="1"/>
  <c r="C308" i="1"/>
  <c r="A308" i="1"/>
  <c r="C307" i="1"/>
  <c r="A307" i="1"/>
  <c r="C306" i="1"/>
  <c r="A306" i="1"/>
  <c r="C305" i="1"/>
  <c r="A305" i="1"/>
  <c r="C304" i="1"/>
  <c r="A304" i="1"/>
  <c r="C303" i="1"/>
  <c r="A303" i="1"/>
  <c r="O294" i="1"/>
  <c r="N294" i="1"/>
  <c r="M294" i="1"/>
  <c r="L294" i="1"/>
  <c r="O293" i="1"/>
  <c r="N293" i="1"/>
  <c r="M293" i="1"/>
  <c r="L293" i="1"/>
  <c r="O292" i="1"/>
  <c r="N292" i="1"/>
  <c r="M292" i="1"/>
  <c r="L292" i="1"/>
  <c r="O291" i="1"/>
  <c r="N291" i="1"/>
  <c r="M291" i="1"/>
  <c r="L291" i="1"/>
  <c r="O290" i="1"/>
  <c r="N290" i="1"/>
  <c r="M290" i="1"/>
  <c r="L290" i="1"/>
  <c r="C294" i="1"/>
  <c r="A294" i="1"/>
  <c r="C293" i="1"/>
  <c r="A293" i="1"/>
  <c r="C292" i="1"/>
  <c r="A292" i="1"/>
  <c r="C291" i="1"/>
  <c r="A291" i="1"/>
  <c r="C290" i="1"/>
  <c r="A290" i="1"/>
  <c r="O300" i="1"/>
  <c r="N300" i="1"/>
  <c r="M300" i="1"/>
  <c r="L300" i="1"/>
  <c r="O299" i="1"/>
  <c r="N299" i="1"/>
  <c r="M299" i="1"/>
  <c r="L299" i="1"/>
  <c r="O298" i="1"/>
  <c r="N298" i="1"/>
  <c r="M298" i="1"/>
  <c r="L298" i="1"/>
  <c r="O296" i="1"/>
  <c r="N296" i="1"/>
  <c r="M296" i="1"/>
  <c r="L296" i="1"/>
  <c r="C300" i="1"/>
  <c r="B300" i="1"/>
  <c r="A300" i="1"/>
  <c r="C299" i="1"/>
  <c r="B299" i="1"/>
  <c r="A299" i="1"/>
  <c r="C298" i="1"/>
  <c r="B298" i="1"/>
  <c r="A298" i="1"/>
  <c r="C297" i="1"/>
  <c r="B297" i="1"/>
  <c r="A297" i="1"/>
  <c r="C296" i="1"/>
  <c r="B296" i="1"/>
  <c r="A296" i="1"/>
  <c r="O268" i="1"/>
  <c r="N268" i="1"/>
  <c r="M268" i="1"/>
  <c r="L268" i="1"/>
  <c r="O267" i="1"/>
  <c r="N267" i="1"/>
  <c r="M267" i="1"/>
  <c r="L267" i="1"/>
  <c r="O266" i="1"/>
  <c r="N266" i="1"/>
  <c r="M266" i="1"/>
  <c r="L266" i="1"/>
  <c r="O265" i="1"/>
  <c r="N265" i="1"/>
  <c r="M265" i="1"/>
  <c r="L265" i="1"/>
  <c r="O264" i="1"/>
  <c r="N264" i="1"/>
  <c r="M264" i="1"/>
  <c r="L264" i="1"/>
  <c r="O288" i="1"/>
  <c r="N288" i="1"/>
  <c r="M288" i="1"/>
  <c r="L288" i="1"/>
  <c r="O287" i="1"/>
  <c r="N287" i="1"/>
  <c r="M287" i="1"/>
  <c r="L287" i="1"/>
  <c r="O286" i="1"/>
  <c r="N286" i="1"/>
  <c r="M286" i="1"/>
  <c r="L286" i="1"/>
  <c r="O285" i="1"/>
  <c r="N285" i="1"/>
  <c r="M285" i="1"/>
  <c r="L285" i="1"/>
  <c r="O284" i="1"/>
  <c r="N284" i="1"/>
  <c r="M284" i="1"/>
  <c r="L284" i="1"/>
  <c r="O283" i="1"/>
  <c r="N283" i="1"/>
  <c r="M283" i="1"/>
  <c r="L283" i="1"/>
  <c r="O282" i="1"/>
  <c r="N282" i="1"/>
  <c r="M282" i="1"/>
  <c r="L282" i="1"/>
  <c r="C288" i="1"/>
  <c r="A288" i="1"/>
  <c r="C287" i="1"/>
  <c r="A287" i="1"/>
  <c r="C286" i="1"/>
  <c r="A286" i="1"/>
  <c r="C285" i="1"/>
  <c r="A285" i="1"/>
  <c r="C284" i="1"/>
  <c r="A284" i="1"/>
  <c r="C283" i="1"/>
  <c r="A283" i="1"/>
  <c r="C282" i="1"/>
  <c r="A282" i="1"/>
  <c r="A203" i="1"/>
  <c r="O277" i="1"/>
  <c r="N277" i="1"/>
  <c r="M277" i="1"/>
  <c r="L277" i="1"/>
  <c r="O276" i="1"/>
  <c r="N276" i="1"/>
  <c r="M276" i="1"/>
  <c r="L276" i="1"/>
  <c r="O275" i="1"/>
  <c r="N275" i="1"/>
  <c r="M275" i="1"/>
  <c r="L275" i="1"/>
  <c r="O274" i="1"/>
  <c r="N274" i="1"/>
  <c r="M274" i="1"/>
  <c r="L274" i="1"/>
  <c r="O273" i="1"/>
  <c r="N273" i="1"/>
  <c r="M273" i="1"/>
  <c r="L273" i="1"/>
  <c r="O272" i="1"/>
  <c r="N272" i="1"/>
  <c r="M272" i="1"/>
  <c r="L272" i="1"/>
  <c r="O271" i="1"/>
  <c r="N271" i="1"/>
  <c r="M271" i="1"/>
  <c r="L271" i="1"/>
  <c r="A272" i="1"/>
  <c r="C272" i="1"/>
  <c r="A273" i="1"/>
  <c r="C273" i="1"/>
  <c r="A274" i="1"/>
  <c r="C274" i="1"/>
  <c r="A275" i="1"/>
  <c r="C275" i="1"/>
  <c r="A276" i="1"/>
  <c r="C276" i="1"/>
  <c r="A277" i="1"/>
  <c r="C277" i="1"/>
  <c r="C271" i="1"/>
  <c r="A271" i="1"/>
  <c r="A265" i="1"/>
  <c r="B265" i="1"/>
  <c r="C265" i="1"/>
  <c r="A266" i="1"/>
  <c r="B266" i="1"/>
  <c r="C266" i="1"/>
  <c r="A267" i="1"/>
  <c r="B267" i="1"/>
  <c r="C267" i="1"/>
  <c r="A268" i="1"/>
  <c r="B268" i="1"/>
  <c r="C268" i="1"/>
  <c r="B264" i="1"/>
  <c r="C264" i="1"/>
  <c r="A264" i="1"/>
  <c r="O240" i="1"/>
  <c r="N240" i="1"/>
  <c r="M240" i="1"/>
  <c r="L240" i="1"/>
  <c r="O239" i="1"/>
  <c r="N239" i="1"/>
  <c r="M239" i="1"/>
  <c r="L239" i="1"/>
  <c r="O237" i="1"/>
  <c r="N237" i="1"/>
  <c r="M237" i="1"/>
  <c r="L237" i="1"/>
  <c r="O234" i="1"/>
  <c r="N234" i="1"/>
  <c r="M234" i="1"/>
  <c r="L234" i="1"/>
  <c r="O233" i="1"/>
  <c r="N233" i="1"/>
  <c r="M233" i="1"/>
  <c r="L233" i="1"/>
  <c r="L188" i="1"/>
  <c r="M188" i="1"/>
  <c r="N188" i="1"/>
  <c r="O188" i="1"/>
  <c r="L189" i="1"/>
  <c r="M189" i="1"/>
  <c r="N189" i="1"/>
  <c r="O189" i="1"/>
  <c r="L190" i="1"/>
  <c r="M190" i="1"/>
  <c r="N190" i="1"/>
  <c r="O190" i="1"/>
  <c r="L191" i="1"/>
  <c r="M191" i="1"/>
  <c r="N191" i="1"/>
  <c r="O191" i="1"/>
  <c r="C244" i="1"/>
  <c r="B244" i="1"/>
  <c r="A244" i="1"/>
  <c r="A233" i="1"/>
  <c r="B233" i="1"/>
  <c r="C233" i="1"/>
  <c r="A234" i="1"/>
  <c r="B234" i="1"/>
  <c r="C234" i="1"/>
  <c r="A235" i="1"/>
  <c r="B235" i="1"/>
  <c r="C235" i="1"/>
  <c r="A236" i="1"/>
  <c r="B236" i="1"/>
  <c r="C236" i="1"/>
  <c r="A237" i="1"/>
  <c r="B237" i="1"/>
  <c r="C237" i="1"/>
  <c r="A238" i="1"/>
  <c r="B238" i="1"/>
  <c r="C238" i="1"/>
  <c r="A239" i="1"/>
  <c r="B239" i="1"/>
  <c r="C239" i="1"/>
  <c r="A240" i="1"/>
  <c r="B240" i="1"/>
  <c r="C240" i="1"/>
  <c r="A241" i="1"/>
  <c r="B241" i="1"/>
  <c r="C241" i="1"/>
  <c r="A242" i="1"/>
  <c r="B242" i="1"/>
  <c r="C242" i="1"/>
  <c r="A243" i="1"/>
  <c r="B243" i="1"/>
  <c r="C243" i="1"/>
  <c r="B232" i="1"/>
  <c r="C232" i="1"/>
  <c r="A232" i="1"/>
  <c r="C203" i="1"/>
  <c r="B203" i="1"/>
  <c r="O203" i="1"/>
  <c r="N203" i="1"/>
  <c r="L203" i="1"/>
  <c r="L199" i="1"/>
  <c r="N199" i="1"/>
  <c r="O199" i="1"/>
  <c r="L200" i="1"/>
  <c r="N200" i="1"/>
  <c r="O200" i="1"/>
  <c r="L201" i="1"/>
  <c r="N201" i="1"/>
  <c r="O201" i="1"/>
  <c r="L202" i="1"/>
  <c r="N202" i="1"/>
  <c r="O202" i="1"/>
  <c r="L204" i="1"/>
  <c r="N204" i="1"/>
  <c r="O204" i="1"/>
  <c r="N198" i="1"/>
  <c r="O198" i="1"/>
  <c r="L198" i="1"/>
  <c r="A204" i="1"/>
  <c r="A202" i="1"/>
  <c r="A201" i="1"/>
  <c r="A200" i="1"/>
  <c r="A199" i="1"/>
  <c r="C204" i="1"/>
  <c r="B204" i="1"/>
  <c r="C202" i="1"/>
  <c r="B202" i="1"/>
  <c r="C201" i="1"/>
  <c r="B201" i="1"/>
  <c r="C200" i="1"/>
  <c r="B200" i="1"/>
  <c r="C199" i="1"/>
  <c r="B199" i="1"/>
  <c r="C198" i="1"/>
  <c r="B198" i="1"/>
  <c r="A198" i="1"/>
  <c r="M128" i="1"/>
  <c r="N128" i="1"/>
  <c r="O128" i="1"/>
  <c r="L128" i="1"/>
  <c r="A128" i="1"/>
  <c r="B128" i="1"/>
  <c r="C128" i="1"/>
  <c r="A129" i="1"/>
  <c r="B129" i="1"/>
  <c r="C129" i="1"/>
  <c r="A130" i="1"/>
  <c r="B130" i="1"/>
  <c r="C130" i="1"/>
  <c r="A131" i="1"/>
  <c r="B131" i="1"/>
  <c r="C131" i="1"/>
  <c r="A132" i="1"/>
  <c r="B132" i="1"/>
  <c r="C132" i="1"/>
  <c r="A133" i="1"/>
  <c r="B133" i="1"/>
  <c r="C133" i="1"/>
  <c r="B127" i="1"/>
  <c r="C127" i="1"/>
  <c r="A127" i="1"/>
  <c r="O108" i="1"/>
  <c r="N108" i="1"/>
  <c r="M108" i="1"/>
  <c r="L108" i="1"/>
  <c r="M105" i="1"/>
  <c r="N105" i="1"/>
  <c r="O105" i="1"/>
  <c r="L105" i="1"/>
  <c r="A106" i="1"/>
  <c r="B106" i="1"/>
  <c r="C106" i="1"/>
  <c r="A107" i="1"/>
  <c r="B107" i="1"/>
  <c r="C107" i="1"/>
  <c r="A108" i="1"/>
  <c r="B108" i="1"/>
  <c r="C108" i="1"/>
  <c r="A109" i="1"/>
  <c r="B109" i="1"/>
  <c r="C109" i="1"/>
  <c r="B105" i="1"/>
  <c r="C105" i="1"/>
  <c r="A105" i="1"/>
  <c r="O100" i="1"/>
  <c r="N100" i="1"/>
  <c r="L100" i="1"/>
  <c r="O103" i="1"/>
  <c r="N103" i="1"/>
  <c r="L103" i="1"/>
  <c r="O102" i="1"/>
  <c r="N102" i="1"/>
  <c r="L102" i="1"/>
  <c r="O101" i="1"/>
  <c r="N101" i="1"/>
  <c r="L101" i="1"/>
  <c r="O99" i="1"/>
  <c r="N99" i="1"/>
  <c r="L99" i="1"/>
  <c r="A100" i="1"/>
  <c r="B100" i="1"/>
  <c r="C100" i="1"/>
  <c r="A101" i="1"/>
  <c r="B101" i="1"/>
  <c r="C101" i="1"/>
  <c r="A102" i="1"/>
  <c r="B102" i="1"/>
  <c r="C102" i="1"/>
  <c r="A103" i="1"/>
  <c r="B103" i="1"/>
  <c r="C103" i="1"/>
  <c r="B99" i="1"/>
  <c r="C99" i="1"/>
  <c r="A99" i="1"/>
  <c r="O81" i="1"/>
  <c r="N81" i="1"/>
  <c r="L81" i="1"/>
  <c r="O80" i="1"/>
  <c r="N80" i="1"/>
  <c r="L80" i="1"/>
  <c r="O79" i="1"/>
  <c r="N79" i="1"/>
  <c r="L79" i="1"/>
  <c r="O78" i="1"/>
  <c r="N78" i="1"/>
  <c r="L78" i="1"/>
  <c r="O77" i="1"/>
  <c r="N77" i="1"/>
  <c r="L77" i="1"/>
  <c r="A78" i="1"/>
  <c r="B78" i="1"/>
  <c r="C78" i="1"/>
  <c r="A79" i="1"/>
  <c r="B79" i="1"/>
  <c r="C79" i="1"/>
  <c r="A80" i="1"/>
  <c r="B80" i="1"/>
  <c r="C80" i="1"/>
  <c r="A81" i="1"/>
  <c r="B81" i="1"/>
  <c r="C81" i="1"/>
  <c r="B77" i="1"/>
  <c r="C77" i="1"/>
  <c r="A77" i="1"/>
  <c r="O66" i="1"/>
  <c r="N66" i="1"/>
  <c r="L66" i="1"/>
  <c r="O63" i="1"/>
  <c r="N63" i="1"/>
  <c r="L63" i="1"/>
  <c r="O57" i="1"/>
  <c r="N57" i="1"/>
  <c r="L57" i="1"/>
  <c r="O51" i="1"/>
  <c r="N51" i="1"/>
  <c r="L51" i="1"/>
  <c r="O43" i="1"/>
  <c r="N43" i="1"/>
  <c r="L43" i="1"/>
  <c r="B40" i="1"/>
  <c r="C40" i="1"/>
  <c r="A40" i="1"/>
  <c r="N257" i="1"/>
  <c r="N256" i="1"/>
  <c r="N250" i="1"/>
  <c r="N249" i="1"/>
  <c r="C261" i="1"/>
  <c r="B261" i="1"/>
  <c r="A261" i="1"/>
  <c r="A269"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O257" i="1"/>
  <c r="M257" i="1"/>
  <c r="O256" i="1"/>
  <c r="M256" i="1"/>
  <c r="O250" i="1"/>
  <c r="M250" i="1"/>
  <c r="O249" i="1"/>
  <c r="M249" i="1"/>
  <c r="L257" i="1"/>
  <c r="L256" i="1"/>
  <c r="L250" i="1"/>
  <c r="L249" i="1"/>
  <c r="C189" i="1"/>
  <c r="B189" i="1"/>
  <c r="A189" i="1"/>
  <c r="C191" i="1"/>
  <c r="B191" i="1"/>
  <c r="A191" i="1"/>
  <c r="C190" i="1"/>
  <c r="B190" i="1"/>
  <c r="A190" i="1"/>
  <c r="C188" i="1"/>
  <c r="B188" i="1"/>
  <c r="A188" i="1"/>
  <c r="C187" i="1"/>
  <c r="B187" i="1"/>
  <c r="A187" i="1"/>
  <c r="C186" i="1"/>
  <c r="B186" i="1"/>
  <c r="A186" i="1"/>
  <c r="C185" i="1"/>
  <c r="B185" i="1"/>
  <c r="A185" i="1"/>
  <c r="B309" i="1" l="1"/>
  <c r="B163" i="13"/>
  <c r="M77" i="1" s="1"/>
  <c r="M83" i="1" s="1"/>
  <c r="M89" i="1" s="1"/>
  <c r="B276" i="1"/>
  <c r="B277" i="1"/>
  <c r="B273" i="1"/>
  <c r="A131" i="13"/>
  <c r="M66" i="1" s="1"/>
  <c r="B272" i="1"/>
  <c r="B271" i="1"/>
  <c r="B275" i="1"/>
  <c r="B274" i="1"/>
  <c r="K178" i="1"/>
  <c r="B307" i="1"/>
  <c r="B310" i="1"/>
  <c r="B305" i="1"/>
  <c r="A105" i="13"/>
  <c r="A106" i="13" s="1"/>
  <c r="A107" i="13" s="1"/>
  <c r="M51" i="1" s="1"/>
  <c r="B159" i="13"/>
  <c r="M80" i="1" s="1"/>
  <c r="M86" i="1" s="1"/>
  <c r="M92" i="1" s="1"/>
  <c r="A120" i="13"/>
  <c r="A121" i="13" s="1"/>
  <c r="A118" i="13"/>
  <c r="B304" i="1"/>
  <c r="B308" i="1"/>
  <c r="B303" i="1"/>
  <c r="M204" i="1"/>
  <c r="M200" i="1"/>
  <c r="B311" i="1"/>
  <c r="B312" i="1"/>
  <c r="M203" i="1"/>
  <c r="M199" i="1"/>
  <c r="M201" i="1"/>
  <c r="M202" i="1"/>
  <c r="B279" i="1"/>
  <c r="B280" i="1"/>
  <c r="M99" i="1"/>
  <c r="M101" i="1"/>
  <c r="M102" i="1"/>
  <c r="M103" i="1"/>
  <c r="B281" i="1"/>
  <c r="B313" i="1"/>
  <c r="M78" i="1" l="1"/>
  <c r="M84" i="1" s="1"/>
  <c r="M90" i="1" s="1"/>
  <c r="A122" i="13"/>
  <c r="B289" i="1"/>
  <c r="B285" i="1"/>
  <c r="B286" i="1"/>
  <c r="B282" i="1"/>
  <c r="B287" i="1"/>
  <c r="B283" i="1"/>
  <c r="B288" i="1"/>
  <c r="B284" i="1"/>
  <c r="B321" i="1"/>
  <c r="B317" i="1"/>
  <c r="B318" i="1"/>
  <c r="B314" i="1"/>
  <c r="B319" i="1"/>
  <c r="B315" i="1"/>
  <c r="B320" i="1"/>
  <c r="B316" i="1"/>
  <c r="A111" i="13" l="1"/>
  <c r="M57" i="1" s="1"/>
  <c r="M63" i="1"/>
  <c r="B326" i="1"/>
  <c r="B322" i="1"/>
  <c r="B323" i="1"/>
  <c r="B324" i="1"/>
  <c r="B325" i="1"/>
  <c r="B293" i="1"/>
  <c r="B294" i="1"/>
  <c r="B290" i="1"/>
  <c r="B291" i="1"/>
  <c r="B29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tc={3248FCAF-283E-40FD-91D5-29186034E40E}</author>
    <author>Jeffrey Rissman</author>
    <author>tc={E6764526-FD51-4920-8AEC-410570B9E177}</author>
    <author>tc={2AF84A73-5014-4ACB-8F64-36ED1E80F1D9}</author>
    <author>tc={BA94A824-3D85-4910-B64A-0199757BF28F}</author>
    <author>tc={DF1F6610-FE55-4AEF-9B91-6CFF412226B3}</author>
    <author>tc={94B55635-7C3B-4E2C-9D01-C36DDB6BF3B3}</author>
    <author>tc={81184BA5-5B1D-4A0F-9EE2-7A8A3D7F3008}</author>
    <author>tc={2F27E5D2-D1FD-4238-BADD-56A1C8E15FA9}</author>
    <author>tc={A5A6BF1A-28BC-4140-9C95-AD74F01FD9DB}</author>
    <author>tc={856A6FBB-0B33-4DF7-82F5-EAB6CF6D750B}</author>
    <author>tc={45043593-C883-4DD0-8FA2-68367F2A9CEA}</author>
  </authors>
  <commentList>
    <comment ref="D3" authorId="0" shapeId="0" xr:uid="{3248FCAF-283E-40FD-91D5-29186034E40E}">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28" authorId="1" shapeId="0" xr:uid="{D42458E1-3379-4E8D-9DA3-AA1674083917}">
      <text>
        <r>
          <rPr>
            <b/>
            <sz val="9"/>
            <color indexed="81"/>
            <rFont val="Tahoma"/>
            <family val="2"/>
          </rPr>
          <t>Jeffrey Rissman:</t>
        </r>
        <r>
          <rPr>
            <sz val="9"/>
            <color indexed="81"/>
            <rFont val="Tahoma"/>
            <family val="2"/>
          </rPr>
          <t xml:space="preserve">
Leave this cell blank.</t>
        </r>
      </text>
    </comment>
    <comment ref="E30" authorId="1" shapeId="0" xr:uid="{3649B330-43DC-4A12-8905-203765EA3092}">
      <text>
        <r>
          <rPr>
            <b/>
            <sz val="9"/>
            <color indexed="81"/>
            <rFont val="Tahoma"/>
            <family val="2"/>
          </rPr>
          <t>Jeffrey Rissman:</t>
        </r>
        <r>
          <rPr>
            <sz val="9"/>
            <color indexed="81"/>
            <rFont val="Tahoma"/>
            <family val="2"/>
          </rPr>
          <t xml:space="preserve">
Leave this cell blank.</t>
        </r>
      </text>
    </comment>
    <comment ref="D89" authorId="2" shapeId="0" xr:uid="{E6764526-FD51-4920-8AEC-410570B9E177}">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0" authorId="3" shapeId="0" xr:uid="{2AF84A73-5014-4ACB-8F64-36ED1E80F1D9}">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1" authorId="4" shapeId="0" xr:uid="{BA94A824-3D85-4910-B64A-0199757BF28F}">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2" authorId="5" shapeId="0" xr:uid="{DF1F6610-FE55-4AEF-9B91-6CFF412226B3}">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3" authorId="6" shapeId="0" xr:uid="{94B55635-7C3B-4E2C-9D01-C36DDB6BF3B3}">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4" authorId="7" shapeId="0" xr:uid="{81184BA5-5B1D-4A0F-9EE2-7A8A3D7F3008}">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5" authorId="8" shapeId="0" xr:uid="{2F27E5D2-D1FD-4238-BADD-56A1C8E15FA9}">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6" authorId="9" shapeId="0" xr:uid="{A5A6BF1A-28BC-4140-9C95-AD74F01FD9DB}">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7" authorId="10" shapeId="0" xr:uid="{856A6FBB-0B33-4DF7-82F5-EAB6CF6D750B}">
      <text>
        <t>[Threaded comment]
Your version of Excel allows you to read this threaded comment; however, any edits to it will get removed if the file is opened in a newer version of Excel. Learn more: https://go.microsoft.com/fwlink/?linkid=870924
Comment:
    Leave this cell blank.</t>
      </text>
    </comment>
    <comment ref="D98" authorId="11" shapeId="0" xr:uid="{45043593-C883-4DD0-8FA2-68367F2A9CEA}">
      <text>
        <t>[Threaded comment]
Your version of Excel allows you to read this threaded comment; however, any edits to it will get removed if the file is opened in a newer version of Excel. Learn more: https://go.microsoft.com/fwlink/?linkid=870924
Comment:
    Leave this cell blank.</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<sst xmlns="http://schemas.openxmlformats.org/spreadsheetml/2006/main" count="3292" uniqueCount="1138">
  <si>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</si>
  <si>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</si>
  <si>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</si>
  <si>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</si>
  <si>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</si>
  <si>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</si>
  <si>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</si>
  <si>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</si>
  <si>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</si>
  <si>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</si>
  <si>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</si>
  <si>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</si>
  <si>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</si>
  <si>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</si>
  <si>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</si>
  <si>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</si>
  <si>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</si>
  <si>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</si>
  <si>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</si>
  <si>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</si>
  <si>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</si>
  <si>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</si>
  <si>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</si>
  <si>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</si>
  <si>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</si>
  <si>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</si>
  <si>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</si>
  <si>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</si>
  <si>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</si>
  <si>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</si>
  <si>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</si>
  <si>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</si>
  <si>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</si>
  <si>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</si>
  <si>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</si>
  <si>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</si>
  <si>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</si>
  <si>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</si>
  <si>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</si>
  <si>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</si>
  <si>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</si>
  <si>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</si>
  <si>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</si>
  <si>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</si>
  <si>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</si>
  <si>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</si>
  <si>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</si>
  <si>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</si>
  <si>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</si>
  <si>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</si>
  <si>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</si>
  <si>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</si>
  <si>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</si>
  <si>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</si>
  <si>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</si>
  <si>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</si>
  <si>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</si>
  <si>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</si>
  <si>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</si>
  <si>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</si>
  <si>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</si>
  <si>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</si>
  <si>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</si>
  <si>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</si>
  <si>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</si>
  <si>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</si>
  <si>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</si>
  <si>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</si>
  <si>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</si>
  <si>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</si>
  <si>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</si>
  <si>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</si>
  <si>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</si>
  <si>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</si>
  <si>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</si>
  <si>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</si>
  <si>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</si>
  <si>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</si>
  <si>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</si>
  <si>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</si>
  <si>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</si>
  <si>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</si>
  <si>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</si>
  <si>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</si>
  <si>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</si>
  <si>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</si>
  <si>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</si>
  <si>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</si>
  <si>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</si>
  <si>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</si>
  <si>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</si>
  <si>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</si>
  <si>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</si>
  <si>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</si>
  <si>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</si>
  <si>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</si>
  <si>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</si>
  <si>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</si>
  <si>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</si>
  <si>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</si>
  <si>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</si>
  <si>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</si>
  <si>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</si>
  <si>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</si>
  <si>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</si>
  <si>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</si>
  <si>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</si>
  <si>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</si>
  <si>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</si>
  <si>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</si>
  <si>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</si>
  <si>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</si>
  <si>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</si>
  <si>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</si>
  <si>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</si>
  <si>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</si>
  <si>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</si>
  <si>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</si>
  <si>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</si>
  <si>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</si>
  <si>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</si>
  <si>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</si>
  <si>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</si>
  <si>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</si>
  <si>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</si>
  <si>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</si>
  <si>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</si>
  <si>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</si>
  <si>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</si>
  <si>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</si>
  <si>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</si>
  <si>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</si>
  <si>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</si>
  <si>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</si>
  <si>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</si>
  <si>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</si>
  <si>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</si>
  <si>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</si>
  <si>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</si>
  <si>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</si>
  <si>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</si>
  <si>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</si>
  <si>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</si>
  <si>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</si>
  <si>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</si>
  <si>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</si>
  <si>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</si>
  <si>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</si>
  <si>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</si>
  <si>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</si>
  <si>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</si>
  <si>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</si>
  <si>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</si>
  <si>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</si>
  <si>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</si>
  <si>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</si>
  <si>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</si>
  <si>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</si>
  <si>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</si>
  <si>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</si>
  <si>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</si>
  <si>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</si>
  <si>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</si>
  <si>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</si>
  <si>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</si>
  <si>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</si>
  <si>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</si>
  <si>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</si>
  <si>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</si>
  <si>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</si>
  <si>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</si>
  <si>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</si>
  <si>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</si>
  <si>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</si>
  <si>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</si>
  <si>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</si>
  <si>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</si>
  <si>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</si>
  <si>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</si>
  <si>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</si>
  <si>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</si>
  <si>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</si>
  <si>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</si>
  <si>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</si>
  <si>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</si>
  <si>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</si>
  <si>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</si>
  <si>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</si>
  <si>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</si>
  <si>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</si>
  <si>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</si>
  <si>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</si>
  <si>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</si>
  <si>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</si>
  <si>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</si>
  <si>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</si>
  <si>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</si>
  <si>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</si>
  <si>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</si>
  <si>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</si>
  <si>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</si>
  <si>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</si>
  <si>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</si>
  <si>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</si>
  <si>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</si>
  <si>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</si>
  <si>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</si>
  <si>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</si>
  <si>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</si>
  <si>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</si>
  <si>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</si>
  <si>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</si>
  <si>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</si>
  <si>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</si>
  <si>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</si>
  <si>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</si>
  <si>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</si>
  <si>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</si>
  <si>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</si>
  <si>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</si>
  <si>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</si>
  <si>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</si>
  <si>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</si>
  <si>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</si>
  <si>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</si>
  <si>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</si>
  <si>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</si>
  <si>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</si>
  <si>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</si>
  <si>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</si>
  <si>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</si>
  <si>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</si>
  <si>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</si>
  <si>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</si>
  <si>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</si>
  <si>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</si>
  <si>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</si>
  <si>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</si>
  <si>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</si>
  <si>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</si>
  <si>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</si>
  <si>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</si>
  <si>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</si>
  <si>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</si>
  <si>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</si>
  <si>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</si>
  <si>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</si>
  <si>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</si>
  <si>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</si>
  <si>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</si>
  <si>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</si>
  <si>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</si>
  <si>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</si>
  <si>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</si>
  <si>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</si>
  <si>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</si>
  <si>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</si>
  <si>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</si>
  <si>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</si>
  <si>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</si>
  <si>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</si>
  <si>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</si>
  <si>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</si>
  <si>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</si>
  <si>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</si>
  <si>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</si>
  <si>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</si>
  <si>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</si>
  <si>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</si>
  <si>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</si>
  <si>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</si>
  <si>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</si>
  <si>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</si>
  <si>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</si>
  <si>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</si>
  <si>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</si>
  <si>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</si>
  <si>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</si>
  <si>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</si>
  <si>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</si>
  <si>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</si>
  <si>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</si>
  <si>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</si>
  <si>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</si>
  <si>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</si>
  <si>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</si>
  <si>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</si>
  <si>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</si>
  <si>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</si>
  <si>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</si>
  <si>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</si>
  <si>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</si>
  <si>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</si>
  <si>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</si>
  <si>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</si>
  <si>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</si>
  <si>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</si>
  <si>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</si>
  <si>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</si>
  <si>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</si>
  <si>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</si>
  <si>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</si>
  <si>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</si>
  <si>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</si>
  <si>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</si>
  <si>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</si>
  <si>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</si>
  <si>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</si>
  <si>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</si>
  <si>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</si>
  <si>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</si>
  <si>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</si>
  <si>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</si>
  <si>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</si>
  <si>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</si>
  <si>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</si>
  <si>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</si>
  <si>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</si>
  <si>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</si>
  <si>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</si>
  <si>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</si>
  <si>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</si>
  <si>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</si>
  <si>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</si>
  <si>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</si>
  <si>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</si>
  <si>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</si>
  <si>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</si>
  <si>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</si>
  <si>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</si>
  <si>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</si>
  <si>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</si>
  <si>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</si>
  <si>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</si>
  <si>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</si>
  <si>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</si>
  <si>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</si>
  <si>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</si>
  <si>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</si>
  <si>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</si>
  <si>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</si>
  <si>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</si>
  <si>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</si>
  <si>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</si>
  <si>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</si>
  <si>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</si>
  <si>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</si>
  <si>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</si>
  <si>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</si>
  <si>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</si>
  <si>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</si>
  <si>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</si>
  <si>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</si>
  <si>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</si>
  <si>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</si>
  <si>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</si>
  <si>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</si>
  <si>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</si>
  <si>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</si>
  <si>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</si>
  <si>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</si>
  <si>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</si>
  <si>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</si>
  <si>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</si>
  <si>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</si>
  <si>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</si>
  <si>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</si>
  <si>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</si>
  <si>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</si>
  <si>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</si>
  <si>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</si>
  <si>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</si>
  <si>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</si>
  <si>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</si>
  <si>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</si>
  <si>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</si>
  <si>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</si>
  <si>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</si>
  <si>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</si>
  <si>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</si>
  <si>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</si>
  <si>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</si>
  <si>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</si>
  <si>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</si>
  <si>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</si>
  <si>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</si>
  <si>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</si>
  <si>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</si>
  <si>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</si>
  <si>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</si>
  <si>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</si>
  <si>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</si>
  <si>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</si>
  <si>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</si>
  <si>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</si>
  <si>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</si>
  <si>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</si>
  <si>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</si>
  <si>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</si>
  <si>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</si>
  <si>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</si>
  <si>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</si>
  <si>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</si>
  <si>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</si>
  <si>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</si>
  <si>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</si>
  <si>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</si>
  <si>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</si>
  <si>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</si>
  <si>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</si>
  <si>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</si>
  <si>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</si>
  <si>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</si>
  <si>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</si>
  <si>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</si>
  <si>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</si>
  <si>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</si>
  <si>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</si>
  <si>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</si>
  <si>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</si>
  <si>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</si>
  <si>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</si>
  <si>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</si>
  <si>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</si>
  <si>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</si>
  <si>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</si>
  <si>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</si>
  <si>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</si>
  <si>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</si>
  <si>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</si>
  <si>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</si>
  <si>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</si>
  <si>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</si>
  <si>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</si>
  <si>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</si>
  <si>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</si>
  <si>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</si>
  <si>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</si>
  <si>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</si>
  <si>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</si>
  <si>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</si>
  <si>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</si>
  <si>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</si>
  <si>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</si>
  <si>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</si>
  <si>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</si>
  <si>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</si>
  <si>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</si>
  <si>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</si>
  <si>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</si>
  <si>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</si>
  <si>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</si>
  <si>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</si>
  <si>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</si>
  <si>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</si>
  <si>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</si>
  <si>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</si>
  <si>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</si>
  <si>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</si>
  <si>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</si>
  <si>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</si>
  <si>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</si>
  <si>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</si>
  <si>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</si>
  <si>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</si>
  <si>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</si>
  <si>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</si>
  <si>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</si>
  <si>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</si>
  <si>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</si>
  <si>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</si>
  <si>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</si>
  <si>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</si>
  <si>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</si>
  <si>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</si>
  <si>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</si>
  <si>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</si>
  <si>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</si>
  <si>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</si>
  <si>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</si>
  <si>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</si>
  <si>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</si>
  <si>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</si>
  <si>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</si>
  <si>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</si>
  <si>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</si>
  <si>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</si>
  <si>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</si>
  <si>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</si>
  <si>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</si>
  <si>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</si>
  <si>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</si>
  <si>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</si>
  <si>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</si>
  <si>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</si>
  <si>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</si>
  <si>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</si>
  <si>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</si>
  <si>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</si>
  <si>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</si>
  <si>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</si>
  <si>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</si>
  <si>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</si>
  <si>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</si>
  <si>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</si>
  <si>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</si>
  <si>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</si>
  <si>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</si>
  <si>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</si>
  <si>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</si>
  <si>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</si>
  <si>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</si>
  <si>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</si>
  <si>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</si>
  <si>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</si>
  <si>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</si>
  <si>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</si>
  <si>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</si>
  <si>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</si>
  <si>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</si>
  <si>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</si>
  <si>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</si>
  <si>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</si>
  <si>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</si>
  <si>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</si>
  <si>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</si>
  <si>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</si>
  <si>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</si>
  <si>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</si>
  <si>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</si>
  <si>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</si>
  <si>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</si>
  <si>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</si>
  <si>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</si>
  <si>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</si>
  <si>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</si>
  <si>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</si>
  <si>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</si>
  <si>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</si>
  <si>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</si>
  <si>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</si>
  <si>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</si>
  <si>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</si>
  <si>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</si>
  <si>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</si>
  <si>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</si>
  <si>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</si>
  <si>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</si>
  <si>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</si>
  <si>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</si>
  <si>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</si>
  <si>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</si>
  <si>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</si>
  <si>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</si>
  <si>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</si>
  <si>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</si>
  <si>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</si>
  <si>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</si>
  <si>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</si>
  <si>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</si>
  <si>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</si>
  <si>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</si>
  <si>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</si>
  <si>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</si>
  <si>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</si>
  <si>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</si>
  <si>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</si>
  <si>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</si>
  <si>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</si>
  <si>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</si>
  <si>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</si>
  <si>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</si>
  <si>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</si>
  <si>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</si>
  <si>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</si>
  <si>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</si>
  <si>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</si>
  <si>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</si>
  <si>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</si>
  <si>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</si>
  <si>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</si>
  <si>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</si>
  <si>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</si>
  <si>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Geothermal, Liquid Biofuels, Biomass, Solar, Wind, Hydro, Nuclear, Petroleum, Natural Gas, Lignite, Hard Coal</t>
  </si>
  <si>
    <t>620e7a, bfb088, 00b050, ffff00, c2dffd, 004185, 04ffaf, 000000, c01b00, 004d10, 969696</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</si>
  <si>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</si>
  <si>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</si>
  <si>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</si>
  <si>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</si>
  <si>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</si>
  <si>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</si>
  <si>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</si>
  <si>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</si>
  <si>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</si>
  <si>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</si>
  <si>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</si>
  <si>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</si>
  <si>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</si>
  <si>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</si>
  <si>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</si>
  <si>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</si>
  <si>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</si>
  <si>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</si>
  <si>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</si>
  <si>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</si>
  <si>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</si>
  <si>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</si>
  <si>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</si>
  <si>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</si>
  <si>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</si>
  <si>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</si>
  <si>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</si>
  <si>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</si>
  <si>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</si>
  <si>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</si>
  <si>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</si>
  <si>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</si>
  <si>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</si>
  <si>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</si>
  <si>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</si>
  <si>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</si>
  <si>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</si>
  <si>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</si>
  <si>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</si>
  <si>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</si>
  <si>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</si>
  <si>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</si>
  <si>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</si>
  <si>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</si>
  <si>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</si>
  <si>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</si>
  <si>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</si>
  <si>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</si>
  <si>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</si>
  <si>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</si>
  <si>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</si>
  <si>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</si>
  <si>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</si>
  <si>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</si>
  <si>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</si>
  <si>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</si>
  <si>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</si>
  <si>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</si>
  <si>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</si>
  <si>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</si>
  <si>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</si>
  <si>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</si>
  <si>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</si>
  <si>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</si>
  <si>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</si>
  <si>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</si>
  <si>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</si>
  <si>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</si>
  <si>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</si>
  <si>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</si>
  <si>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</si>
  <si>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</si>
  <si>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</si>
  <si>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</si>
  <si>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</si>
  <si>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</si>
  <si>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</si>
  <si>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</si>
  <si>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</si>
  <si>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</si>
  <si>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</si>
  <si>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</si>
  <si>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</si>
  <si>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</si>
  <si>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</si>
  <si>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</si>
  <si>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</si>
  <si>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</si>
  <si>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</si>
  <si>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</si>
  <si>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</si>
  <si>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</si>
  <si>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</si>
  <si>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</si>
  <si>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</si>
  <si>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</si>
  <si>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</si>
  <si>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</si>
  <si>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</si>
  <si>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</si>
  <si>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</si>
  <si>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</si>
  <si>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</si>
  <si>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</si>
  <si>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</si>
  <si>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</si>
  <si>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</si>
  <si>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</si>
  <si>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</si>
  <si>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</si>
  <si>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</si>
  <si>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</si>
  <si>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</si>
  <si>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</si>
  <si>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</si>
  <si>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</si>
  <si>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</si>
  <si>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</si>
  <si>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</si>
  <si>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</si>
  <si>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</si>
  <si>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</si>
  <si>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</si>
  <si>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</si>
  <si>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</si>
  <si>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</si>
  <si>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</si>
  <si>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</si>
  <si>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</si>
  <si>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</si>
  <si>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</si>
  <si>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</si>
  <si>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</si>
  <si>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</si>
  <si>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</si>
  <si>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</si>
  <si>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</si>
  <si>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</si>
  <si>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</si>
  <si>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</si>
  <si>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</si>
  <si>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</si>
  <si>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</si>
  <si>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</si>
  <si>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</si>
  <si>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</si>
  <si>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</si>
  <si>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</si>
  <si>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</si>
  <si>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</si>
  <si>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Geothermal, Biomass, Solar Thermal, Distributed Solar PV, Utility Solar PV, Onshore Wind, Offshore Wind, Hydro, Nuclear, Distributed Non-Solar, Petroleum, Natural Gas Peaker, Natural Gas Nonpeaker, Lignite, Hard Coal, Imported Electricity</t>
  </si>
  <si>
    <t>620e7a, 00b050, ff6400, f1bb18, ffff00, c2dffd, 087bf1, 004185, 04ffaf, bfb088, 000000, f593e0, c01b00, 004d10, 969696, af64ff</t>
  </si>
  <si>
    <t>Geothermal, Biomass, Solar Thermal, Distributed Solar PV, Utility Solar PV, Onshore Wind, Offshore Wind, Hydro, Nuclear, Petroleum, Natural Gas Peaker, Natural Gas Nonpeaker, Lignite, Hard Coal, Imported Electricity</t>
  </si>
  <si>
    <t>620e7a, 00b050, ff6400, f1bb18, ffff00, c2dffd, 087bf1, 004185, 04ffaf, 000000, f593e0, c01b00, 004d10, 969696, af64ff</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</si>
  <si>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</si>
  <si>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</si>
  <si>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</si>
  <si>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</si>
  <si>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</si>
  <si>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</si>
  <si>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</si>
  <si>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</si>
  <si>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</si>
  <si>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</si>
  <si>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</si>
  <si>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</si>
  <si>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</si>
  <si>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</si>
  <si>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</si>
  <si>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</si>
  <si>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</si>
  <si>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</si>
  <si>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</si>
  <si>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</si>
  <si>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</si>
  <si>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</si>
  <si>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</si>
  <si>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</si>
  <si>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</si>
  <si>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</si>
  <si>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</si>
  <si>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</si>
  <si>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</si>
  <si>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</si>
  <si>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</si>
  <si>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</si>
  <si>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</si>
  <si>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</si>
  <si>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</si>
  <si>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</si>
  <si>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</si>
  <si>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</si>
  <si>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</si>
  <si>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</si>
  <si>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</si>
  <si>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</si>
  <si>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</si>
  <si>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</si>
  <si>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</si>
  <si>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</si>
  <si>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</si>
  <si>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</si>
  <si>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</si>
  <si>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</si>
  <si>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</si>
  <si>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</si>
  <si>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</si>
  <si>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</si>
  <si>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</si>
  <si>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</si>
  <si>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</si>
  <si>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</si>
  <si>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</si>
  <si>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</si>
  <si>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</si>
  <si>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</si>
  <si>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</si>
  <si>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</si>
  <si>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</si>
  <si>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</si>
  <si>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</si>
  <si>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</si>
  <si>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</si>
  <si>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</si>
  <si>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</si>
  <si>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</si>
  <si>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</si>
  <si>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</si>
  <si>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</si>
  <si>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</si>
  <si>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</si>
  <si>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</si>
  <si>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</si>
  <si>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</si>
  <si>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</si>
  <si>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</si>
  <si>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</si>
  <si>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</si>
  <si>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</si>
  <si>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</si>
  <si>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</si>
  <si>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</si>
  <si>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</si>
  <si>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</si>
  <si>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</si>
  <si>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</si>
  <si>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</si>
  <si>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</si>
  <si>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</si>
  <si>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</si>
  <si>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</si>
  <si>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</si>
  <si>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Energy Related CO2 Emissions from Petroleum Fuels; Energy Related CO2 Emissions by Fuel[natural gas]; Energy Related CO2 Emissions by Fuel[lignite]; Energy Related CO2 Emissions by Fuel[hard coal]</t>
  </si>
  <si>
    <t>Petroleum, Natural Gas, Lignite, Hard Coal</t>
  </si>
  <si>
    <t>Output First Year NPV of Capital Fuel and OM Expenditures through This Year with Revenue Neutral Carbon Tax; Output Cumulative Total CO2e Emissions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</si>
  <si>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</si>
  <si>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</si>
  <si>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</si>
  <si>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</si>
  <si>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decadal column</t>
  </si>
  <si>
    <t>Geothermal, Biomass, Solar Thermal, Utility Solar PV, Onshore Wind, Offshore Wind, Hydro, Nuclear, Petroleum, Natural Gas Peaker, Natural Gas Nonpeaker, Lignite, Hard Coal</t>
  </si>
  <si>
    <t>620e7a, 00b050, ff6400, ffff00, c2dffd, 087bf1,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</si>
  <si>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</si>
  <si>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</si>
  <si>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</si>
  <si>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</si>
  <si>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</si>
  <si>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</si>
  <si>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</si>
  <si>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million vehicles</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</si>
  <si>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</si>
  <si>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</si>
  <si>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</si>
  <si>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</si>
  <si>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</si>
  <si>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</si>
  <si>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</si>
  <si>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Thousands[HDVs,passenger,plugin hybrid vehicle]; Output Vehicles in Thousands[HDVs,passenger,diesel vehicle]; Output Vehicles in Thousands[HDVs,passenger,gasoline vehicle]; Output Vehicles in Thousands[HDVs,passenger,natural gas vehicle]; Output Vehicles in Thousands[HDVs,passenger,battery electric vehicle]</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</si>
  <si>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</si>
  <si>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</si>
  <si>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</si>
  <si>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</si>
  <si>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</si>
  <si>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</si>
  <si>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</si>
  <si>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</si>
  <si>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</si>
  <si>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</si>
  <si>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</si>
  <si>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</si>
  <si>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</si>
  <si>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</si>
  <si>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</si>
  <si>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</si>
  <si>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</si>
  <si>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</si>
  <si>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trillion cubic feet / year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</si>
  <si>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</si>
  <si>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</si>
  <si>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</si>
  <si>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</si>
  <si>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</si>
  <si>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</si>
  <si>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</si>
  <si>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</si>
  <si>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</si>
  <si>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</si>
  <si>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</si>
  <si>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</si>
  <si>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</si>
  <si>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</si>
  <si>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</si>
  <si>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</si>
  <si>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</si>
  <si>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</si>
  <si>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passenger-km / year</t>
  </si>
  <si>
    <t>trillion freight ton-km / year</t>
  </si>
  <si>
    <t>PJ / year</t>
  </si>
  <si>
    <t>millions of metric tons / year</t>
  </si>
  <si>
    <t>2012 USD / ton CO2e abated, Annual average abatement potential (MtCO2e)</t>
  </si>
  <si>
    <t>billion 2012 USD / year</t>
  </si>
  <si>
    <t>2012 USD / megawatt-hour (MWh)</t>
  </si>
  <si>
    <t>2012 USD / metric ton</t>
  </si>
  <si>
    <t>2012 USD / thousand cubic feet</t>
  </si>
  <si>
    <t>2012 USD / liter</t>
  </si>
  <si>
    <t>2012 USD / kilowatt-hour (kWh)</t>
  </si>
  <si>
    <t>cost of eqpt. to capture &amp; store 1 MT CO2e/yr (2012 USD)</t>
  </si>
  <si>
    <t>2012 USD / megawatt (MW)</t>
  </si>
  <si>
    <t>Unconditional NDC</t>
  </si>
  <si>
    <t>Conditional NDC</t>
  </si>
  <si>
    <t>MMT</t>
  </si>
  <si>
    <t>Mexico Notes</t>
  </si>
  <si>
    <t>Export data from National Energy Balance 2016</t>
  </si>
  <si>
    <t>**Description:** This policy increases or decreases the amount of electricity exported from Mexico to the United States, Belize and Guatemala.  It does not cause the construction or removal of transmission lines linking these countries. // **Guidance for setting values:** From 2010 to 2016 electricity exports have grown at 6% p.a. from 22 to 31 PJ.</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</si>
  <si>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This lever adds additional demand response capacity on top of Reference case values.</t>
  </si>
  <si>
    <t>2050 target</t>
  </si>
  <si>
    <t>**Description:** This policy causes grid-scale electricity storage from chemical batteries to grow at the specified percentage, annually, above the amount predicted in the BAU Scenario. // **Guidance for setting values:** There is no reference on storage requirements for an aggresive transition to electricity generation from renowable sources in Mexico. Studies in the U.S. suggest the 181 GW of storage capacity will be required for 80% of electricity from renewables in 2050, which translates to approximately 15 GW in storage for Mexico.</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</si>
  <si>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There is no reference on incremental transmission requirements for an aggresive transition to electricity generation from renowable sources in Mexico. Studies in the U.S. suggest  a 21% increase in transmission capacity will be required.</t>
  </si>
  <si>
    <t>**Description:** This policy specifies the reduction in transmission and distribution losses that will be achieved by 2050. // **Guidance for setting values:** Mexico's total transmission and distribution losses are at 12%, a big part of this due to illicit use of electricity. As a reference, U.S. T&amp;D losses are about 6%,  Germany, Japan, Finland, and the Netherlands have T&amp;D losses of around 4%.  Therefore, setting this policy at 66% would match industry standard for current level of T&amp;D losses by 2050, yet a 40% - 50% value might seem more realistic as pursuing illicit electricity use is beyond the technical capability of utilities.</t>
  </si>
  <si>
    <t>**Description:** This policy reduces CO2 emissions from the cement industry by substituing other inputs, such as fly ash, for a portion of the clinker in cement.</t>
  </si>
  <si>
    <t>**Description:** This policy reduces fuel consumption in the industry sector by increasing the use of cogeneration (also known as combined heat and power) and recovery of waste heat (to perform useful work).</t>
  </si>
  <si>
    <t xml:space="preserve">**Description:**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t>
  </si>
  <si>
    <t>**Description:** This policy reduces fuel consumption in the industry sector by improving the way components are put together and the way material or energy flows between them.</t>
  </si>
  <si>
    <t>**Description:** This policy reduces greenhouse gas emissions from the industry sector by switching the fuel used by facilities from hard coal to natural gas.</t>
  </si>
  <si>
    <t xml:space="preserve">**Description:** This policy increases the sequestration of CO2 by planting forests.  Planted forests are assumed to be managed with best practices and are not used for timber harvesting. </t>
  </si>
  <si>
    <t>**Description:** This policy avoids the release of CO2 from forests by reducing timber harvesting.</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</si>
  <si>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t>
  </si>
  <si>
    <t>**Description:** This policy increases CO2 sequestration by forests through improved forest management practices.</t>
  </si>
  <si>
    <t>**Description:** This policy reduces greenhouse gas emissions from agriculture through livestock-related measures, such as feed supplements or drugs to prevent enteric methane formation.</t>
  </si>
  <si>
    <t>**Description:** This policy reduces greenhouse gas emissions from agriculture through measures pertaining to rice cultivation, such as improved flooding practices that avoid anaerobic, methane-forming conditions.</t>
  </si>
  <si>
    <t>**Description:** This policy causes a percentage of the district heat that would be generated by burning coal to instead be generated by burning natural gas.</t>
  </si>
  <si>
    <t>**Description:** This policy specifies the fraction of the potential annual amount of carbon capture and sequestration (CCS) that is achieved in 2050, above the amount predicted in the business-as-usual scenario.</t>
  </si>
  <si>
    <t>Import data from National Energy Balance 2016</t>
  </si>
  <si>
    <t>Capacity data from National Energy Balance 2016</t>
  </si>
  <si>
    <t>Variable expressed as growth, if our current storage capacity is 0, this wont work.</t>
  </si>
  <si>
    <t xml:space="preserve">**Description:**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$850usd per (100 L/km), which equates to a $850usd fee on an LDV that gets 8.5 km/L if the pivot point is 10 km/L. </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</si>
  <si>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t>
  </si>
  <si>
    <t xml:space="preserve">**Description:** This policy causes the government to reimburse building owners for a percentage of the cost of new distributed solar PV capacity that is installed on or around buildings. // **Guidance for setting values:** The National Housing Comission (CONAVI) and the Energy Ministry (SENER) have a program that supports low-income households with 40% of the initial investment of clean technologies like solar panels. </t>
  </si>
  <si>
    <t>**Description:** This policy specifies the percentage reduction in carbon emissions from the transportation sector that must be achieved via fuel switching.  This value is in addition to BAU requirements. // **Guidance for setting values:** In Mexico there are no Low Carbon Fuel Standards yet.</t>
  </si>
  <si>
    <t>**Description:** This policy requires at least the specified percentage of total retail electricity demand to be generated by residential and commercial buildings' distributed solar systems (typically rooftop PV).</t>
  </si>
  <si>
    <t>We converted mpg and gpm to km/L and L/km</t>
  </si>
  <si>
    <t>Increased max slider value tu account for Mexico's increased T&amp;D loss percentage.</t>
  </si>
  <si>
    <t>SENER - National Energy Balace 2016 // The World Bank.  Electric power transmission and distribution losses (% of output).  http://data.worldbank.org/indicator/EG.ELC.LOSS.ZS</t>
  </si>
  <si>
    <t>Reference case</t>
  </si>
  <si>
    <t>[offshore wind es]</t>
  </si>
  <si>
    <t>[lignite es]</t>
  </si>
  <si>
    <t>[natural gas peaker es]</t>
  </si>
  <si>
    <t>[petroleum es]</t>
  </si>
  <si>
    <t>[geothermal es]</t>
  </si>
  <si>
    <t>[biomass es]</t>
  </si>
  <si>
    <t>[solar thermal es]</t>
  </si>
  <si>
    <t>[solar PV es]</t>
  </si>
  <si>
    <t>[onshore wind es]</t>
  </si>
  <si>
    <t>[hydro es]</t>
  </si>
  <si>
    <t>[nuclear es]</t>
  </si>
  <si>
    <t>[natural gas nonpeaker es]</t>
  </si>
  <si>
    <t>[hard coal es]</t>
  </si>
  <si>
    <t>GW</t>
  </si>
  <si>
    <t>US 2050</t>
  </si>
  <si>
    <t>14% de capacidad renovable en almacenamiento</t>
  </si>
  <si>
    <t>50% renovables (66% de capacidad instalada)</t>
  </si>
  <si>
    <t>GW total</t>
  </si>
  <si>
    <t>México 2050</t>
  </si>
  <si>
    <t>CAPACIDAD ALMACENAMIENTO MEXICO = 0 - ¿Cómo usar esta variable expresada en crecimiento?</t>
  </si>
  <si>
    <t>GW para 80% renovable en 2050</t>
  </si>
  <si>
    <t>U.S: requiere</t>
  </si>
  <si>
    <t>Capacidad de almacenamiento</t>
  </si>
  <si>
    <t>INDEX</t>
  </si>
  <si>
    <t>BNE 20166</t>
  </si>
  <si>
    <t>Importación Electricidad</t>
  </si>
  <si>
    <t>Exportación Electricidad</t>
  </si>
  <si>
    <t>Fuente</t>
  </si>
  <si>
    <t>TCMA</t>
  </si>
  <si>
    <t>Delta</t>
  </si>
  <si>
    <t>Average</t>
  </si>
  <si>
    <t>2006-2016</t>
  </si>
  <si>
    <t>2010-2016</t>
  </si>
  <si>
    <t>Lever ID</t>
  </si>
  <si>
    <t>Business as Usual 2030 Emissions from EPS</t>
  </si>
  <si>
    <t>From the National Climate Change Strategy, Mexico commited to a 2050 GHG emissions target of 50% of total emissions in 2000.</t>
  </si>
  <si>
    <t>Scenario_Unconditional.cin</t>
  </si>
  <si>
    <t>Scenario_Conditional.cin</t>
  </si>
  <si>
    <t>Conventional Pollutant Standards</t>
  </si>
  <si>
    <t>Percentage Reduction of Separately Regulated Pollutants</t>
  </si>
  <si>
    <t>Conventional Pollutant Standard</t>
  </si>
  <si>
    <t>trans reduce regulated pollutants</t>
  </si>
  <si>
    <t>% reduction in emissions</t>
  </si>
  <si>
    <t>transportation-sector-main.html#conv-pol-stds</t>
  </si>
  <si>
    <t>conventional-pollutant-standards.html</t>
  </si>
  <si>
    <t>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</si>
  <si>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Buildings, Transportation, Electricity, Industry, Land Use, Agriculture, Waste Management</t>
  </si>
  <si>
    <t>087bf1, c01b00, ffff00, 969696, 00b050, 04ffaf, f593e0</t>
  </si>
  <si>
    <t>Output Energy Related CO2 Emissions from Agriculture; Output Energy Related CO2 Emissions from Buildings Sector; Output Energy Related CO2 Emissions by Sector[transportation sector]; Output Energy Related CO2 Emissions by Sector[electricity sector]; Output Energy Related CO2 Emissions by Sector[industry sector]</t>
  </si>
  <si>
    <t>Agriculture, Buildings, Transportation, Electricity, Industry</t>
  </si>
  <si>
    <t>04ffaf, 087bf1, c01b00, ffff00, 969696</t>
  </si>
  <si>
    <t>Output Industrial Fuel Use by Fuel[biomass if]; Output Industrial Fuel Use by Fuel[petroleum diesel if]; Output Industrial Fuel Use by Fuel[natural gas if]; Output Industrial Fuel Use by Fuel[hard coal if]; Output Industrial Fuel Use by Fuel[electricity if]</t>
  </si>
  <si>
    <t>Biomass, Petroleum, Natural Gas, Hard Coal, Electricity</t>
  </si>
  <si>
    <t>00b050, 000000, c01b00, 969696, 004185</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</si>
  <si>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</si>
  <si>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Commercial Buildings Sector, Residential Buildings Sector, Electricity Sector, Transportation Sector, Industry Sector</t>
  </si>
  <si>
    <t>00b050, 087bf1, ffff00, c01b00, 969696</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</si>
  <si>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</si>
  <si>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Commercial Buildings Sector, Residential Buildings Sector, Electricity Sector, Industry Sector</t>
  </si>
  <si>
    <t>00b050, 087bf1, ffff00, 969696</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</si>
  <si>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</si>
  <si>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Output Fuel Costs per Unit Energy by Sector[hard coal,electricity sector]; Output Fuel Costs per Unit Energy by Sector[hard coal,industry sector]</t>
  </si>
  <si>
    <t>Electricity Sector, Industry Sector</t>
  </si>
  <si>
    <t>ffff00, 969696</t>
  </si>
  <si>
    <t>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</si>
  <si>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Primary Energy Use by Buildings Sector; Output Primary Energy Use by Transportation Sector; Output Primary Energy Use by Electricity Sector; Output Primary Energy Use by Industry Sector</t>
  </si>
  <si>
    <t>Buildings, Transportation, Electricity, Industry</t>
  </si>
  <si>
    <t>087bf1, c01b00, ffff00, 969696</t>
  </si>
  <si>
    <t>Agriculture, Buildings, Transportation, Industry</t>
  </si>
  <si>
    <t>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</si>
  <si>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04ffaf, 087bf1, c01b00, 969696</t>
  </si>
  <si>
    <t>Output Freight Dist Transported[ships,freight]; Output Freight Dist Transported[rail,freight]; Output Freight Dist Transported[HDVs,freight]; Output Freight Dist Transported[LDVs,freight]</t>
  </si>
  <si>
    <t>Ships, Rail, Med &amp; Heavy Trucks, Light Freight Trucks</t>
  </si>
  <si>
    <t>004185, 00b050, 000000, 969696</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</si>
  <si>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</si>
  <si>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Motorbikes, Freight Ships, Recreational Boats, Freight Rail, Passenger Aircraft, Freight Trucks, Buses, Light Commercial Trucks, Cars and SUVs</t>
  </si>
  <si>
    <t>c01b00, 004185, ff6400, 00b050, c2dffd, 000000, f1bb18, 004d10, 969696</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</si>
  <si>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</si>
  <si>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thousand vehicles</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</si>
  <si>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</si>
  <si>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</si>
  <si>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Mexico has two NDC targets, both for year 2030.  (The target in year 2050 is not an NDC target but a Mexican domestic target.)</t>
  </si>
  <si>
    <t>One target is conditioned on international aid, an international carbon price, and other things.  The other target is unconditional.</t>
  </si>
  <si>
    <t>Both targets are defined as a percentage reduction in CO2e emissions relative to a BAU case in 2030 (see page 2 of the document linked above).</t>
  </si>
  <si>
    <t>Complicating matters, Mexico defined separate targets for overall reductions (which include black carbon) and GHG reductions (which do not).</t>
  </si>
  <si>
    <t>The required reductions for the unconditional scenario are: 25% overall / 22% GHGs</t>
  </si>
  <si>
    <t>The required reductions for the conditional scenario are: 40% overall / 36% from GHGS</t>
  </si>
  <si>
    <t>The document also provides government-estimated BAU values for 2030 (on page 3).  These are 1110 MMT (overall), composed of</t>
  </si>
  <si>
    <t>973 MMT from GHGs and 137 MMT from black carbon.</t>
  </si>
  <si>
    <t>There are two issues with using the government's BAU case.</t>
  </si>
  <si>
    <t>First, the black carbon values make little sense.  They are vastly too high.  This is likely due to a combination of two</t>
  </si>
  <si>
    <t>problems: using a too-high GWP factor for black carbon and having too-high black carbon emissions estimes (which we cannot come close</t>
  </si>
  <si>
    <t>to replicating in our model).  Experts we have consulted recommend disregarding the black carbon numbers and targets and</t>
  </si>
  <si>
    <t>instead focusing only on GHGs.</t>
  </si>
  <si>
    <t>If we apply the government's GHG-only reduction percentages to the government's GHG-only estimate for 2030, we obtain</t>
  </si>
  <si>
    <t>Notes on Our Approach for Calculating the 2030 NDC Targets</t>
  </si>
  <si>
    <t>Mexico's official NDC submission to the UNFCCC is at:</t>
  </si>
  <si>
    <t>http://www4.unfccc.int/submissions/INDC/Published%20Documents/Mexico/1/MEXICO%20INDC%2003.30.2015.pdf</t>
  </si>
  <si>
    <t>To address these problems, we use the following approach:</t>
  </si>
  <si>
    <t>1. We disregard the government's "overall" target, which includes erroneous contributions from black carbon, and use the</t>
  </si>
  <si>
    <t>government's GHG-only reduction percentages (22% and 36%).</t>
  </si>
  <si>
    <t>2. We apply these reduction percentages to the EPS's BAU case values, not to the government's BAU case values, to prevent</t>
  </si>
  <si>
    <t>a data mismatch and create policy packages that would accurately reflect the policy packages the government would need</t>
  </si>
  <si>
    <t>to hit their NDC targets if they applied the packages starting from their own, higher BAU curve.</t>
  </si>
  <si>
    <t>Note that we apply the GHG-only reduction percentages to overall BAU emissions from the EPS to find the targets,</t>
  </si>
  <si>
    <t>not breaking out black carbon separately.  (Black carbon makes a very small contribution to BAU emissions in the EPS.)</t>
  </si>
  <si>
    <t>When the Mexico model is updated (with input data or structural changes), the BAU emissions in 2030 may change</t>
  </si>
  <si>
    <t>slighly.  After updating the Mexico EPS with new input data or structure, update the following value in the yellow-</t>
  </si>
  <si>
    <t>highlighted cell:</t>
  </si>
  <si>
    <t>Required reduction percentages:</t>
  </si>
  <si>
    <t>Unconditional</t>
  </si>
  <si>
    <t>Conditional</t>
  </si>
  <si>
    <t>Calculated NDC targets:</t>
  </si>
  <si>
    <t>Notes on the 2050 target</t>
  </si>
  <si>
    <t>https://unfccc.int/files/focus/long-term_strategies/application/pdf/mexico_mcs_final_cop22nov16_red.pdf</t>
  </si>
  <si>
    <t>The target is mentioned on page 4, in the third paragraph.  It is to reduce GHG emissions in 2050 to 50% below emissions in 2000.</t>
  </si>
  <si>
    <t>The 2050 target comes from Mexico's Climate Change Mid-Century Strategy document (released in 2016):</t>
  </si>
  <si>
    <t>The emissions in year 2000 are available from Mexico's national emissions inventory.  A link to a spreadsheet containing annual emmissions for years</t>
  </si>
  <si>
    <t>1990 - 2015 is available at:</t>
  </si>
  <si>
    <t>http://datos.abiertos.inecc.gob.mx/Datos_abiertos_INECC/Inventario_Nacional_de_Gases_de_Efecto_Invernadero/INEGyCEI_2015/INEGyCEI 1990_2015_IPCC2006.xlsx</t>
  </si>
  <si>
    <t>Gg CO2e</t>
  </si>
  <si>
    <t>As part of the 2015 Paris Agreement on climate change, Mexico committed to an unconditional 22% reduction in greenhouse gas emissions relative to business-as-usual in 2030.</t>
  </si>
  <si>
    <t>As part of the 2015 Paris Agreement on climate change, Mexico committed to a 36% reduction in greenhouse gas emissions relative to business-as-usual in 2030, conditional on a global agreement that addresses, among other things, an international carbon price, carbon border adjustments, technical cooperation, access to low-cost financial resources, and technology transfer.</t>
  </si>
  <si>
    <t>The reduction percentage for the target is:</t>
  </si>
  <si>
    <t>Accordingly, the year 2050 target is:</t>
  </si>
  <si>
    <t>We base the 2050 target on year 2000 non-land-use emissions (which the inventory incorrectly calls "gross" emissions), and</t>
  </si>
  <si>
    <t>we separately add in emissions from land use conversion from one type of land to another (but not emissions or sequestration</t>
  </si>
  <si>
    <t>from lands that are remaining the same type and simply exist, as we don't consider these effects anthropogenic).</t>
  </si>
  <si>
    <t>Next, we add in the emissions or sequestration from land use conversions, listed in items 3B1b, 3B2b, 3B3b, 3B4b, 3B5b, and 3B6b:</t>
  </si>
  <si>
    <t>3B1b</t>
  </si>
  <si>
    <t>3B2b</t>
  </si>
  <si>
    <t>3B3b</t>
  </si>
  <si>
    <t>3B4b</t>
  </si>
  <si>
    <t>3B5b</t>
  </si>
  <si>
    <t>3B6b</t>
  </si>
  <si>
    <t>Land type conversions subtotal</t>
  </si>
  <si>
    <t>The non-land-use ("gross") emissions in year 2000 of the inventory are:</t>
  </si>
  <si>
    <t>Thus, total year 2000 emissions we include from the official inventory are:</t>
  </si>
  <si>
    <t>Second, even the GHG-only value (973 MMT) is higher than the BAU value for 2030 found in the Energy Policy Simulator.</t>
  </si>
  <si>
    <t>targets of 759 MMT (unconditional) and 623 MMT (conditional).  These targets are higher than would be true if</t>
  </si>
  <si>
    <t>they reflected the BAU case in the EPS, making them easier to hit.  This is an artifact of using different BAU cases, which we</t>
  </si>
  <si>
    <t>must correct for if the policy packages are to be of the correct strength to reach their targets.</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</si>
  <si>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</si>
  <si>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Scenario_BAU.cin</t>
  </si>
  <si>
    <t>Include?</t>
  </si>
  <si>
    <t>Target 1 Title</t>
  </si>
  <si>
    <t>Target 1 Year</t>
  </si>
  <si>
    <t>Target 1 Min Value</t>
  </si>
  <si>
    <t>Target 1 Max Value</t>
  </si>
  <si>
    <t>Target 1 Description</t>
  </si>
  <si>
    <t>Target 2 Title</t>
  </si>
  <si>
    <t>Target 2 Year</t>
  </si>
  <si>
    <t>Target 2 Min Value</t>
  </si>
  <si>
    <t>Target 2 Max Value</t>
  </si>
  <si>
    <t>Target 2 Description</t>
  </si>
  <si>
    <t>Target 3 Title</t>
  </si>
  <si>
    <t>Target 3 Year</t>
  </si>
  <si>
    <t>Target 3 Min Value</t>
  </si>
  <si>
    <t>Target 3 Max Value</t>
  </si>
  <si>
    <t>Target 3 Description</t>
  </si>
  <si>
    <t>reduction wedge</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</si>
  <si>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</si>
  <si>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</si>
  <si>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t>
  </si>
  <si>
    <t>**Description:** This policy reduces the subsidies paid for the production of the selected energy source(s) in the BAU case. // **Guidance for setting values:** A value of 100% eliminates subsidies in 2050.</t>
  </si>
  <si>
    <t>**Description:**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</si>
  <si>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</si>
  <si>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</si>
  <si>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</si>
  <si>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</si>
  <si>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
  </si>
  <si>
    <t>**Description:** This policy is a subsidy paid by the government to suppliers of electricity per unit of electricity generated from the selected plant type(s).</t>
  </si>
  <si>
    <t>**Description:** This policy specifies an increase in the fraction of potential electricity generation that must come from qualifying renewable sources (hydro, wind, solar, and biomass) in 2050.  This policy adds to BAU renewable portfolio standards, which have been enacted at the State level as a generation-weighted national average. // **Guidance for setting values:** Mexico's Energy Transition Act (2015) establishes a 35% clean energy target by 2035.</t>
  </si>
  <si>
    <t>**Description:**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</si>
  <si>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</si>
  <si>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causes the specified quantity of otherwise non-retiring capacity of the selected type(s)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t>
  </si>
  <si>
    <t>**Description:** This policy increases or decreases the amount of electricity imported to Mexico from surrounding nations.  It does not cause the construction or removal of transmission lines linking these countries. // **Guidance for setting values:** From 2010 to 2016 electricity imports have grown from what have been a fairly constant 1.5 PJ to 12 PJ by 2016, although electricity imports are still 40% of exports (31 PJ).</t>
  </si>
  <si>
    <t>**Description:** This policy prevents new capacity of the selected type(s) from being built or deployed.</t>
  </si>
  <si>
    <t>**Description:** This policy represents a modest rebate paid to customers who purchase energy-efficient building equipment of the selected type(s).  Typical rebate amounts represented by this policy are $50-100 for a clothes washer and $25-50 for a dishwasher or refrigerator.</t>
  </si>
  <si>
    <t>**Description:**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t>
  </si>
  <si>
    <t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</si>
  <si>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**Description:** This policy replaces the specified fraction of newly sold non-electric building components of the selected type(s) in buildings of the selected type(s) with electricity-using components. // **Guidance for setting values:** // **Urban Residential:** In the Reference case, the share of electricity among fuels used by urban and rural residential buildings is 28% in Mexico.  // **Rural Residential:** In the Reference case, the share of electricity among fuels used by urban and rural residential buildings is 28% in Mexico.  // **Commercial:** In the Reference case, the share of electricity among fuels used by commercial buildings is 50% in Mexico.</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</si>
  <si>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</si>
  <si>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t>
  </si>
  <si>
    <t>**Description:** This policy causes government to pay for the specified percentage of the purchase price of new battery electric vehicles for the selected type(s).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t>
  </si>
  <si>
    <t>**Description:**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t>
  </si>
  <si>
    <t>**Description:**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</si>
  <si>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It matches policies to the listing in the "PolicyLevers" tab using the "Vensim Variable Name" column.</t>
  </si>
  <si>
    <t>This tab contains information about each policy that does not vary by subscripted element of that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</si>
</sst>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_(* #,##0_);_(* \(#,##0\);_(* &quot;-&quot;??_);_(@_)"/>
  </numFmts>
  <fonts count="30" x14ac:knownFonts="1">
    <font>
      <sz val="11"/>
      <color theme="1"/>
      <name val="Calibri"/>
      <family val="2"/>
      <scheme val="minor"/>
    </font>
    <font>
      <sz val="12"/>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b/>
      <sz val="12"/>
      <color theme="1"/>
      <name val="Calibri"/>
      <family val="2"/>
      <scheme val="minor"/>
    </font>
    <font>
      <sz val="11"/>
      <color theme="0" tint="-0.34998626667073579"/>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3" tint="0.79998168889431442"/>
        <bgColor indexed="64"/>
      </patternFill>
    </fill>
  </fills>
  <borders count="2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right style="thin">
        <color indexed="64"/>
      </right>
      <top/>
      <bottom/>
      <diagonal/>
    </border>
  </borders>
  <cellStyleXfs count="23">
    <xf numFmtId="0" fontId="0" fillId="0" borderId="0"/>
    <xf numFmtId="9" fontId="5" fillId="0" borderId="0" applyFont="0" applyFill="0" applyBorder="0" applyAlignment="0" applyProtection="0"/>
    <xf numFmtId="0" fontId="6" fillId="0" borderId="0" applyNumberFormat="0" applyFill="0" applyBorder="0" applyAlignment="0" applyProtection="0"/>
    <xf numFmtId="0" fontId="10" fillId="0" borderId="0"/>
    <xf numFmtId="0" fontId="11" fillId="0" borderId="3" applyNumberFormat="0" applyProtection="0">
      <alignment wrapText="1"/>
    </xf>
    <xf numFmtId="0" fontId="10" fillId="0" borderId="4" applyNumberFormat="0" applyFont="0" applyProtection="0">
      <alignment wrapText="1"/>
    </xf>
    <xf numFmtId="43" fontId="5" fillId="0" borderId="0" applyFont="0" applyFill="0" applyBorder="0" applyAlignment="0" applyProtection="0"/>
    <xf numFmtId="0" fontId="19" fillId="0" borderId="0" applyNumberFormat="0" applyFill="0" applyBorder="0" applyAlignment="0" applyProtection="0"/>
    <xf numFmtId="0" fontId="20" fillId="0" borderId="0" applyNumberFormat="0">
      <alignment horizontal="right"/>
    </xf>
    <xf numFmtId="0" fontId="21" fillId="0" borderId="0" applyNumberFormat="0" applyFill="0" applyBorder="0" applyProtection="0">
      <alignment horizontal="left" vertical="center"/>
    </xf>
    <xf numFmtId="0" fontId="23" fillId="0" borderId="0" applyNumberFormat="0" applyFont="0" applyFill="0" applyBorder="0" applyProtection="0">
      <alignment horizontal="left" vertical="center" indent="2"/>
    </xf>
    <xf numFmtId="0" fontId="23" fillId="0" borderId="0" applyNumberFormat="0" applyFont="0" applyFill="0" applyBorder="0" applyProtection="0">
      <alignment horizontal="left" vertical="center" indent="5"/>
    </xf>
    <xf numFmtId="0" fontId="22" fillId="7" borderId="0" applyBorder="0">
      <alignment horizontal="right" vertical="center"/>
    </xf>
    <xf numFmtId="0" fontId="22" fillId="0" borderId="0"/>
    <xf numFmtId="0" fontId="23" fillId="8" borderId="0" applyNumberFormat="0" applyFont="0" applyBorder="0" applyAlignment="0" applyProtection="0"/>
    <xf numFmtId="0" fontId="24" fillId="7" borderId="25">
      <alignment horizontal="right" vertical="center"/>
    </xf>
    <xf numFmtId="0" fontId="23" fillId="0" borderId="24"/>
    <xf numFmtId="0" fontId="22" fillId="0" borderId="26">
      <alignment horizontal="left" vertical="center" wrapText="1" indent="2"/>
    </xf>
    <xf numFmtId="0" fontId="25"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3" fillId="0" borderId="0"/>
  </cellStyleXfs>
  <cellXfs count="162">
    <xf numFmtId="0" fontId="0" fillId="0" borderId="0" xfId="0"/>
    <xf numFmtId="0" fontId="2" fillId="2" borderId="0" xfId="0" applyFont="1" applyFill="1" applyAlignment="1">
      <alignment wrapText="1"/>
    </xf>
    <xf numFmtId="0" fontId="0" fillId="0" borderId="0" xfId="0" applyFill="1" applyAlignment="1">
      <alignment wrapText="1"/>
    </xf>
    <xf numFmtId="0" fontId="3" fillId="0" borderId="0" xfId="0" applyFont="1" applyAlignment="1">
      <alignment wrapText="1"/>
    </xf>
    <xf numFmtId="0" fontId="0" fillId="0" borderId="0" xfId="0" applyAlignment="1">
      <alignment wrapText="1"/>
    </xf>
    <xf numFmtId="0" fontId="4"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2" fillId="2" borderId="0" xfId="0" applyFont="1" applyFill="1" applyAlignment="1">
      <alignment horizontal="right" wrapText="1"/>
    </xf>
    <xf numFmtId="0" fontId="0" fillId="0" borderId="0" xfId="0" applyAlignment="1"/>
    <xf numFmtId="49" fontId="3" fillId="0" borderId="0" xfId="0" applyNumberFormat="1" applyFont="1" applyFill="1" applyBorder="1" applyAlignment="1">
      <alignment wrapText="1"/>
    </xf>
    <xf numFmtId="0" fontId="0" fillId="0" borderId="2" xfId="0" applyBorder="1" applyAlignment="1"/>
    <xf numFmtId="0" fontId="10" fillId="0" borderId="0" xfId="3" applyAlignment="1"/>
    <xf numFmtId="0" fontId="2" fillId="0" borderId="0" xfId="0" applyFont="1" applyAlignment="1"/>
    <xf numFmtId="0" fontId="2"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8"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2" fillId="0" borderId="0" xfId="6" applyNumberFormat="1" applyFont="1" applyFill="1" applyBorder="1" applyAlignment="1" applyProtection="1">
      <alignment horizontal="right"/>
    </xf>
    <xf numFmtId="0" fontId="13"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4" fillId="6" borderId="10" xfId="0" applyFont="1" applyFill="1" applyBorder="1" applyAlignment="1">
      <alignment horizontal="left" wrapText="1"/>
    </xf>
    <xf numFmtId="0" fontId="14" fillId="6" borderId="11" xfId="0" applyFont="1" applyFill="1" applyBorder="1" applyAlignment="1">
      <alignment horizontal="left" wrapText="1"/>
    </xf>
    <xf numFmtId="0" fontId="15" fillId="0" borderId="0" xfId="0" applyFont="1" applyFill="1" applyBorder="1" applyAlignment="1">
      <alignment horizontal="left"/>
    </xf>
    <xf numFmtId="0" fontId="16" fillId="0" borderId="12" xfId="0" applyFont="1" applyFill="1" applyBorder="1" applyAlignment="1">
      <alignment horizontal="left" wrapText="1"/>
    </xf>
    <xf numFmtId="167" fontId="17" fillId="0" borderId="13" xfId="0" applyNumberFormat="1" applyFont="1" applyFill="1" applyBorder="1" applyAlignment="1">
      <alignment horizontal="center" wrapText="1"/>
    </xf>
    <xf numFmtId="167" fontId="17" fillId="0" borderId="14" xfId="0" applyNumberFormat="1" applyFont="1" applyFill="1" applyBorder="1" applyAlignment="1">
      <alignment horizontal="center" wrapText="1"/>
    </xf>
    <xf numFmtId="0" fontId="16" fillId="0" borderId="15" xfId="0" applyFont="1" applyFill="1" applyBorder="1" applyAlignment="1">
      <alignment horizontal="left" wrapText="1"/>
    </xf>
    <xf numFmtId="167" fontId="17" fillId="0" borderId="16" xfId="0" applyNumberFormat="1" applyFont="1" applyFill="1" applyBorder="1" applyAlignment="1">
      <alignment horizontal="center" wrapText="1"/>
    </xf>
    <xf numFmtId="167" fontId="17" fillId="0" borderId="17" xfId="0" applyNumberFormat="1" applyFont="1" applyFill="1" applyBorder="1" applyAlignment="1">
      <alignment horizontal="center" wrapText="1"/>
    </xf>
    <xf numFmtId="0" fontId="18" fillId="0" borderId="0" xfId="0" applyFont="1" applyFill="1" applyBorder="1" applyAlignment="1">
      <alignment horizontal="left"/>
    </xf>
    <xf numFmtId="16" fontId="0" fillId="0" borderId="0" xfId="0" applyNumberFormat="1" applyAlignment="1"/>
    <xf numFmtId="0" fontId="16" fillId="0" borderId="18" xfId="0" applyFont="1" applyFill="1" applyBorder="1" applyAlignment="1">
      <alignment horizontal="left" wrapText="1"/>
    </xf>
    <xf numFmtId="167" fontId="17" fillId="0" borderId="19" xfId="0" applyNumberFormat="1" applyFont="1" applyFill="1" applyBorder="1" applyAlignment="1">
      <alignment horizontal="center" wrapText="1"/>
    </xf>
    <xf numFmtId="167" fontId="17"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6" fillId="0" borderId="0" xfId="2" applyAlignment="1"/>
    <xf numFmtId="0" fontId="2" fillId="2" borderId="0" xfId="0" applyFont="1" applyFill="1" applyAlignment="1"/>
    <xf numFmtId="0" fontId="9" fillId="3" borderId="0" xfId="0" applyFont="1" applyFill="1" applyBorder="1" applyAlignment="1">
      <alignment wrapText="1"/>
    </xf>
    <xf numFmtId="0" fontId="0" fillId="0" borderId="0" xfId="0" applyNumberFormat="1" applyFill="1" applyAlignment="1">
      <alignment horizontal="left" wrapText="1"/>
    </xf>
    <xf numFmtId="0" fontId="9" fillId="2" borderId="0" xfId="0" applyFont="1" applyFill="1" applyBorder="1" applyAlignment="1">
      <alignment wrapText="1"/>
    </xf>
    <xf numFmtId="0" fontId="9"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4" fillId="0" borderId="0" xfId="0" applyNumberFormat="1" applyFont="1" applyFill="1" applyBorder="1" applyAlignment="1">
      <alignment wrapText="1"/>
    </xf>
    <xf numFmtId="0" fontId="3" fillId="0" borderId="0" xfId="0" applyNumberFormat="1" applyFont="1" applyFill="1" applyBorder="1" applyAlignment="1">
      <alignment horizontal="left" wrapText="1"/>
    </xf>
    <xf numFmtId="49" fontId="4" fillId="0" borderId="0" xfId="0" applyNumberFormat="1" applyFont="1" applyFill="1" applyBorder="1" applyAlignment="1">
      <alignment horizontal="left" wrapText="1"/>
    </xf>
    <xf numFmtId="49" fontId="4"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4" fillId="0" borderId="0" xfId="0" applyNumberFormat="1" applyFont="1" applyFill="1" applyBorder="1" applyAlignment="1">
      <alignment wrapText="1"/>
    </xf>
    <xf numFmtId="9" fontId="3" fillId="0" borderId="0" xfId="1" applyNumberFormat="1" applyFont="1" applyFill="1" applyBorder="1" applyAlignment="1">
      <alignment wrapText="1"/>
    </xf>
    <xf numFmtId="9" fontId="3" fillId="0" borderId="0" xfId="0" applyNumberFormat="1" applyFont="1" applyFill="1" applyBorder="1" applyAlignment="1">
      <alignment wrapText="1"/>
    </xf>
    <xf numFmtId="9" fontId="4" fillId="0" borderId="0" xfId="1" applyNumberFormat="1" applyFont="1" applyFill="1" applyBorder="1" applyAlignment="1">
      <alignment wrapText="1"/>
    </xf>
    <xf numFmtId="0" fontId="0" fillId="0" borderId="0" xfId="0" applyFont="1" applyFill="1" applyBorder="1" applyAlignment="1">
      <alignment wrapText="1"/>
    </xf>
    <xf numFmtId="0" fontId="4"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4" fillId="0" borderId="0" xfId="0" applyNumberFormat="1" applyFont="1" applyFill="1" applyBorder="1" applyAlignment="1">
      <alignment wrapText="1"/>
    </xf>
    <xf numFmtId="0" fontId="3"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0" applyNumberFormat="1" applyFont="1" applyFill="1" applyBorder="1" applyAlignment="1">
      <alignment wrapText="1"/>
    </xf>
    <xf numFmtId="164" fontId="4" fillId="0" borderId="0" xfId="1" applyNumberFormat="1" applyFont="1" applyFill="1" applyBorder="1" applyAlignment="1">
      <alignment wrapText="1"/>
    </xf>
    <xf numFmtId="49" fontId="3" fillId="0" borderId="0" xfId="1" applyNumberFormat="1" applyFont="1" applyFill="1" applyBorder="1" applyAlignment="1">
      <alignment wrapText="1"/>
    </xf>
    <xf numFmtId="0" fontId="4" fillId="0" borderId="0" xfId="0" applyNumberFormat="1" applyFont="1" applyFill="1" applyBorder="1" applyAlignment="1">
      <alignment wrapText="1"/>
    </xf>
    <xf numFmtId="0" fontId="0" fillId="0" borderId="0" xfId="0" applyNumberFormat="1" applyFont="1" applyFill="1" applyBorder="1" applyAlignment="1">
      <alignment wrapText="1"/>
    </xf>
    <xf numFmtId="0" fontId="4" fillId="0" borderId="0" xfId="1" applyNumberFormat="1" applyFont="1" applyFill="1" applyBorder="1" applyAlignment="1">
      <alignment wrapText="1"/>
    </xf>
    <xf numFmtId="0" fontId="0" fillId="0" borderId="0" xfId="0" applyNumberFormat="1" applyAlignment="1">
      <alignment wrapText="1"/>
    </xf>
    <xf numFmtId="0" fontId="9" fillId="3" borderId="1" xfId="0" applyFont="1" applyFill="1" applyBorder="1" applyAlignment="1">
      <alignment wrapText="1"/>
    </xf>
    <xf numFmtId="49" fontId="0" fillId="0" borderId="1" xfId="0" applyNumberFormat="1" applyFont="1" applyFill="1" applyBorder="1" applyAlignment="1">
      <alignment wrapText="1"/>
    </xf>
    <xf numFmtId="49" fontId="7" fillId="0" borderId="1" xfId="0" applyNumberFormat="1" applyFont="1" applyFill="1" applyBorder="1" applyAlignment="1">
      <alignment wrapText="1"/>
    </xf>
    <xf numFmtId="49" fontId="4" fillId="0" borderId="1" xfId="1" applyNumberFormat="1" applyFont="1" applyFill="1" applyBorder="1" applyAlignment="1">
      <alignment wrapText="1"/>
    </xf>
    <xf numFmtId="49" fontId="3" fillId="0" borderId="1" xfId="1" applyNumberFormat="1" applyFont="1" applyFill="1" applyBorder="1" applyAlignment="1">
      <alignment wrapText="1"/>
    </xf>
    <xf numFmtId="0" fontId="4" fillId="0" borderId="1" xfId="1" applyNumberFormat="1" applyFont="1" applyFill="1" applyBorder="1" applyAlignment="1">
      <alignment wrapText="1"/>
    </xf>
    <xf numFmtId="49" fontId="4" fillId="0" borderId="1" xfId="0" applyNumberFormat="1" applyFont="1" applyFill="1" applyBorder="1" applyAlignment="1">
      <alignment wrapText="1"/>
    </xf>
    <xf numFmtId="49" fontId="3" fillId="0" borderId="1" xfId="0" applyNumberFormat="1" applyFont="1" applyFill="1" applyBorder="1" applyAlignment="1">
      <alignment wrapText="1"/>
    </xf>
    <xf numFmtId="0" fontId="3" fillId="0" borderId="0" xfId="1" applyNumberFormat="1" applyFont="1" applyFill="1" applyBorder="1" applyAlignment="1">
      <alignment wrapText="1"/>
    </xf>
    <xf numFmtId="10" fontId="0" fillId="0" borderId="0" xfId="0" applyNumberFormat="1" applyAlignment="1"/>
    <xf numFmtId="0" fontId="4" fillId="0" borderId="0" xfId="0" applyNumberFormat="1" applyFont="1" applyFill="1" applyBorder="1" applyAlignment="1">
      <alignment horizontal="left" wrapText="1"/>
    </xf>
    <xf numFmtId="0" fontId="9" fillId="2" borderId="21" xfId="0" applyNumberFormat="1" applyFont="1" applyFill="1" applyBorder="1" applyAlignment="1">
      <alignment wrapText="1"/>
    </xf>
    <xf numFmtId="0" fontId="9" fillId="2" borderId="22" xfId="0" applyNumberFormat="1" applyFont="1" applyFill="1" applyBorder="1" applyAlignment="1">
      <alignment wrapText="1"/>
    </xf>
    <xf numFmtId="0" fontId="9" fillId="2" borderId="23" xfId="0" applyNumberFormat="1" applyFont="1" applyFill="1" applyBorder="1" applyAlignment="1">
      <alignment wrapText="1"/>
    </xf>
    <xf numFmtId="0" fontId="2" fillId="0" borderId="0" xfId="0" applyNumberFormat="1" applyFont="1" applyAlignment="1">
      <alignment wrapText="1"/>
    </xf>
    <xf numFmtId="49" fontId="3" fillId="0" borderId="0" xfId="0" applyNumberFormat="1" applyFont="1" applyFill="1" applyBorder="1" applyAlignment="1">
      <alignment horizontal="left" wrapText="1"/>
    </xf>
    <xf numFmtId="9" fontId="4"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3" fillId="0" borderId="0" xfId="0" applyNumberFormat="1" applyFont="1" applyFill="1" applyBorder="1" applyAlignment="1">
      <alignment wrapText="1"/>
    </xf>
    <xf numFmtId="0" fontId="3" fillId="0" borderId="0" xfId="0" applyNumberFormat="1" applyFont="1" applyAlignment="1">
      <alignment wrapText="1"/>
    </xf>
    <xf numFmtId="0" fontId="3" fillId="0" borderId="0" xfId="0" applyFont="1" applyFill="1" applyAlignment="1">
      <alignment wrapText="1"/>
    </xf>
    <xf numFmtId="0" fontId="0" fillId="10" borderId="0" xfId="0" applyNumberFormat="1" applyFont="1" applyFill="1" applyBorder="1" applyAlignment="1">
      <alignment wrapText="1"/>
    </xf>
    <xf numFmtId="0" fontId="0" fillId="10" borderId="0" xfId="0" applyFill="1"/>
    <xf numFmtId="0" fontId="0" fillId="9" borderId="2" xfId="0" applyFill="1" applyBorder="1" applyAlignment="1">
      <alignment wrapText="1"/>
    </xf>
    <xf numFmtId="0" fontId="3" fillId="12" borderId="0" xfId="0" applyFont="1" applyFill="1" applyAlignment="1">
      <alignment wrapText="1"/>
    </xf>
    <xf numFmtId="0" fontId="0" fillId="12" borderId="0" xfId="0" applyNumberFormat="1" applyFill="1" applyAlignment="1">
      <alignment wrapText="1"/>
    </xf>
    <xf numFmtId="0" fontId="0" fillId="12" borderId="0" xfId="0" applyFill="1" applyAlignment="1">
      <alignment wrapText="1"/>
    </xf>
    <xf numFmtId="0" fontId="4" fillId="12" borderId="0" xfId="0" applyFont="1" applyFill="1" applyAlignment="1">
      <alignment wrapText="1"/>
    </xf>
    <xf numFmtId="0" fontId="1" fillId="0" borderId="0" xfId="19"/>
    <xf numFmtId="0" fontId="1" fillId="11" borderId="0" xfId="19" applyFill="1"/>
    <xf numFmtId="9" fontId="1" fillId="0" borderId="0" xfId="19" applyNumberFormat="1"/>
    <xf numFmtId="9" fontId="0" fillId="0" borderId="0" xfId="20" applyFont="1"/>
    <xf numFmtId="168" fontId="0" fillId="0" borderId="0" xfId="21" applyNumberFormat="1" applyFont="1"/>
    <xf numFmtId="43" fontId="1" fillId="0" borderId="0" xfId="19" applyNumberFormat="1"/>
    <xf numFmtId="0" fontId="28" fillId="9" borderId="0" xfId="19" applyFont="1" applyFill="1"/>
    <xf numFmtId="10" fontId="0" fillId="0" borderId="0" xfId="20" applyNumberFormat="1" applyFont="1"/>
    <xf numFmtId="164" fontId="0" fillId="0" borderId="0" xfId="20" applyNumberFormat="1" applyFont="1"/>
    <xf numFmtId="0" fontId="28" fillId="0" borderId="0" xfId="19" applyFont="1"/>
    <xf numFmtId="0" fontId="28" fillId="11" borderId="0" xfId="19" applyFont="1" applyFill="1"/>
    <xf numFmtId="0" fontId="3" fillId="0" borderId="0" xfId="0" applyFont="1" applyAlignment="1">
      <alignment horizontal="left" wrapText="1"/>
    </xf>
    <xf numFmtId="9" fontId="3" fillId="0" borderId="0" xfId="0" applyNumberFormat="1" applyFont="1" applyAlignment="1">
      <alignment wrapText="1"/>
    </xf>
    <xf numFmtId="0" fontId="0" fillId="10" borderId="0" xfId="0" applyNumberFormat="1" applyFill="1" applyAlignment="1">
      <alignment wrapText="1"/>
    </xf>
    <xf numFmtId="0" fontId="2" fillId="11" borderId="0" xfId="0" applyFont="1" applyFill="1" applyAlignment="1"/>
    <xf numFmtId="0" fontId="0" fillId="11" borderId="0" xfId="0" applyFill="1" applyAlignment="1">
      <alignment wrapText="1"/>
    </xf>
    <xf numFmtId="1" fontId="0" fillId="10" borderId="0" xfId="0" applyNumberFormat="1" applyFill="1" applyAlignment="1"/>
    <xf numFmtId="0" fontId="3" fillId="0" borderId="0" xfId="2" applyFont="1" applyAlignment="1"/>
    <xf numFmtId="0" fontId="0" fillId="0" borderId="0" xfId="0" applyAlignment="1">
      <alignment horizontal="left" wrapText="1"/>
    </xf>
    <xf numFmtId="0" fontId="0" fillId="0" borderId="24" xfId="0" applyBorder="1" applyAlignment="1">
      <alignment wrapText="1"/>
    </xf>
    <xf numFmtId="0" fontId="3" fillId="9" borderId="0" xfId="0" applyNumberFormat="1" applyFont="1" applyFill="1" applyBorder="1" applyAlignment="1">
      <alignment wrapText="1"/>
    </xf>
    <xf numFmtId="0" fontId="7" fillId="0" borderId="0" xfId="0" applyFont="1"/>
    <xf numFmtId="164" fontId="0" fillId="0" borderId="0" xfId="0" applyNumberFormat="1" applyAlignment="1">
      <alignment wrapText="1"/>
    </xf>
    <xf numFmtId="9" fontId="0" fillId="0" borderId="0" xfId="0" applyNumberFormat="1" applyAlignment="1">
      <alignment wrapText="1"/>
    </xf>
    <xf numFmtId="49" fontId="0" fillId="0" borderId="0" xfId="0" applyNumberFormat="1" applyAlignment="1">
      <alignment wrapText="1"/>
    </xf>
    <xf numFmtId="9" fontId="0" fillId="0" borderId="0" xfId="1" applyFont="1" applyFill="1" applyBorder="1" applyAlignment="1">
      <alignment wrapText="1"/>
    </xf>
    <xf numFmtId="9" fontId="3" fillId="0" borderId="0" xfId="1" applyFont="1" applyFill="1" applyBorder="1" applyAlignment="1">
      <alignment wrapText="1"/>
    </xf>
    <xf numFmtId="49" fontId="3" fillId="0" borderId="0" xfId="0" applyNumberFormat="1" applyFont="1" applyAlignment="1">
      <alignment wrapText="1"/>
    </xf>
    <xf numFmtId="164" fontId="3" fillId="0" borderId="0" xfId="0" applyNumberFormat="1" applyFont="1" applyAlignment="1">
      <alignment wrapText="1"/>
    </xf>
    <xf numFmtId="49" fontId="3" fillId="0" borderId="0" xfId="0" applyNumberFormat="1" applyFont="1" applyAlignment="1">
      <alignment horizontal="left" wrapText="1"/>
    </xf>
    <xf numFmtId="0" fontId="0" fillId="9" borderId="0" xfId="0" applyFill="1" applyAlignment="1">
      <alignment wrapText="1"/>
    </xf>
    <xf numFmtId="0" fontId="9" fillId="2" borderId="0" xfId="22" applyFont="1" applyFill="1" applyAlignment="1">
      <alignment wrapText="1"/>
    </xf>
    <xf numFmtId="0" fontId="9" fillId="2" borderId="0" xfId="22" applyFont="1" applyFill="1" applyAlignment="1">
      <alignment horizontal="right" wrapText="1"/>
    </xf>
    <xf numFmtId="0" fontId="9" fillId="2" borderId="0" xfId="22" applyFont="1" applyFill="1" applyAlignment="1">
      <alignment horizontal="left" wrapText="1"/>
    </xf>
    <xf numFmtId="0" fontId="3" fillId="0" borderId="0" xfId="22"/>
    <xf numFmtId="0" fontId="8" fillId="0" borderId="0" xfId="22" applyFont="1"/>
    <xf numFmtId="0" fontId="2" fillId="0" borderId="0" xfId="22" applyFont="1"/>
    <xf numFmtId="49" fontId="0" fillId="0" borderId="0" xfId="0" applyNumberFormat="1" applyFill="1" applyAlignment="1">
      <alignment wrapText="1"/>
    </xf>
    <xf numFmtId="49" fontId="3" fillId="0" borderId="0" xfId="0" applyNumberFormat="1" applyFont="1" applyFill="1" applyAlignment="1">
      <alignment wrapText="1"/>
    </xf>
    <xf numFmtId="0" fontId="3" fillId="0" borderId="0" xfId="0" applyFont="1" applyFill="1" applyAlignment="1">
      <alignment horizontal="left" wrapText="1"/>
    </xf>
    <xf numFmtId="9" fontId="3" fillId="0" borderId="0" xfId="0" applyNumberFormat="1" applyFont="1" applyFill="1" applyAlignment="1">
      <alignment wrapText="1"/>
    </xf>
    <xf numFmtId="0" fontId="3" fillId="0" borderId="27" xfId="0" applyFont="1" applyFill="1" applyBorder="1" applyAlignment="1">
      <alignment wrapText="1"/>
    </xf>
    <xf numFmtId="0" fontId="4" fillId="0" borderId="0" xfId="0" applyFont="1" applyFill="1" applyAlignment="1">
      <alignment wrapText="1"/>
    </xf>
    <xf numFmtId="9" fontId="4" fillId="0" borderId="0" xfId="1" applyFont="1" applyFill="1" applyAlignment="1">
      <alignment wrapText="1"/>
    </xf>
    <xf numFmtId="9" fontId="0" fillId="0" borderId="0" xfId="0" applyNumberFormat="1" applyFill="1" applyAlignment="1">
      <alignment wrapText="1"/>
    </xf>
    <xf numFmtId="0" fontId="14" fillId="6" borderId="6" xfId="0" applyFont="1" applyFill="1" applyBorder="1" applyAlignment="1">
      <alignment horizontal="left" wrapText="1"/>
    </xf>
    <xf numFmtId="0" fontId="14" fillId="6" borderId="7" xfId="0" applyFont="1" applyFill="1" applyBorder="1" applyAlignment="1">
      <alignment horizontal="left" wrapText="1"/>
    </xf>
    <xf numFmtId="0" fontId="14" fillId="6" borderId="8" xfId="0" applyFont="1" applyFill="1" applyBorder="1" applyAlignment="1">
      <alignment horizontal="left" wrapText="1"/>
    </xf>
    <xf numFmtId="0" fontId="2" fillId="4" borderId="0" xfId="0" applyFont="1" applyFill="1" applyAlignment="1">
      <alignment horizontal="left"/>
    </xf>
    <xf numFmtId="0" fontId="0" fillId="5" borderId="0" xfId="0" applyFill="1" applyAlignment="1">
      <alignment horizontal="left"/>
    </xf>
    <xf numFmtId="0" fontId="29" fillId="0" borderId="0" xfId="0" applyNumberFormat="1" applyFont="1" applyFill="1" applyBorder="1" applyAlignment="1">
      <alignment wrapText="1"/>
    </xf>
  </cellXfs>
  <cellStyles count="23">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2" xfId="21" xr:uid="{00000000-0005-0000-0000-000005000000}"/>
    <cellStyle name="Comma 6" xfId="6" xr:uid="{00000000-0005-0000-0000-000006000000}"/>
    <cellStyle name="Constants" xfId="8" xr:uid="{00000000-0005-0000-0000-000007000000}"/>
    <cellStyle name="CustomizationCells" xfId="17" xr:uid="{00000000-0005-0000-0000-000008000000}"/>
    <cellStyle name="Empty_B_border" xfId="16" xr:uid="{00000000-0005-0000-0000-000009000000}"/>
    <cellStyle name="Header: bottom row 2" xfId="4" xr:uid="{00000000-0005-0000-0000-00000A000000}"/>
    <cellStyle name="Headline" xfId="7" xr:uid="{00000000-0005-0000-0000-00000B000000}"/>
    <cellStyle name="Hyperlink" xfId="2" builtinId="8"/>
    <cellStyle name="Normal" xfId="0" builtinId="0"/>
    <cellStyle name="Normal 2" xfId="3" xr:uid="{00000000-0005-0000-0000-00000E000000}"/>
    <cellStyle name="Normal 2 2" xfId="22" xr:uid="{2ADCBF76-A520-4D9B-B01D-DB6392FACB2C}"/>
    <cellStyle name="Normal 3" xfId="18" xr:uid="{00000000-0005-0000-0000-00000F000000}"/>
    <cellStyle name="Normal 4" xfId="19" xr:uid="{00000000-0005-0000-0000-000010000000}"/>
    <cellStyle name="Normal GHG Textfiels Bold" xfId="9" xr:uid="{00000000-0005-0000-0000-000011000000}"/>
    <cellStyle name="Normal GHG-Shade" xfId="14" xr:uid="{00000000-0005-0000-0000-000012000000}"/>
    <cellStyle name="Percent" xfId="1" builtinId="5"/>
    <cellStyle name="Percent 2" xfId="20" xr:uid="{00000000-0005-0000-0000-000014000000}"/>
    <cellStyle name="Обычный_CRF2002 (1)" xfId="13" xr:uid="{00000000-0005-0000-0000-000015000000}"/>
  </cellStyles>
  <dxfs count="19">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D098F7F0-89EB-48E4-9136-EEFCE4553D2B}"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D098F7F0-89EB-48E4-9136-EEFCE4553D2B}" id="{3248FCAF-283E-40FD-91D5-29186034E40E}">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 ref="D89" dT="2020-08-19T00:06:43.00" personId="{D098F7F0-89EB-48E4-9136-EEFCE4553D2B}" id="{E6764526-FD51-4920-8AEC-410570B9E177}">
    <text>Leave this cell blank.</text>
  </threadedComment>
  <threadedComment ref="D90" dT="2020-08-19T00:06:43.00" personId="{D098F7F0-89EB-48E4-9136-EEFCE4553D2B}" id="{2AF84A73-5014-4ACB-8F64-36ED1E80F1D9}">
    <text>Leave this cell blank.</text>
  </threadedComment>
  <threadedComment ref="D91" dT="2020-08-19T00:06:43.00" personId="{D098F7F0-89EB-48E4-9136-EEFCE4553D2B}" id="{BA94A824-3D85-4910-B64A-0199757BF28F}">
    <text>Leave this cell blank.</text>
  </threadedComment>
  <threadedComment ref="D92" dT="2020-08-19T00:06:43.00" personId="{D098F7F0-89EB-48E4-9136-EEFCE4553D2B}" id="{DF1F6610-FE55-4AEF-9B91-6CFF412226B3}">
    <text>Leave this cell blank.</text>
  </threadedComment>
  <threadedComment ref="D93" dT="2020-08-19T00:06:43.00" personId="{D098F7F0-89EB-48E4-9136-EEFCE4553D2B}" id="{94B55635-7C3B-4E2C-9D01-C36DDB6BF3B3}">
    <text>Leave this cell blank.</text>
  </threadedComment>
  <threadedComment ref="D94" dT="2020-08-19T00:06:43.00" personId="{D098F7F0-89EB-48E4-9136-EEFCE4553D2B}" id="{81184BA5-5B1D-4A0F-9EE2-7A8A3D7F3008}">
    <text>Leave this cell blank.</text>
  </threadedComment>
  <threadedComment ref="D95" dT="2020-08-19T00:06:43.00" personId="{D098F7F0-89EB-48E4-9136-EEFCE4553D2B}" id="{2F27E5D2-D1FD-4238-BADD-56A1C8E15FA9}">
    <text>Leave this cell blank.</text>
  </threadedComment>
  <threadedComment ref="D96" dT="2020-08-19T00:06:43.00" personId="{D098F7F0-89EB-48E4-9136-EEFCE4553D2B}" id="{A5A6BF1A-28BC-4140-9C95-AD74F01FD9DB}">
    <text>Leave this cell blank.</text>
  </threadedComment>
  <threadedComment ref="D97" dT="2020-08-19T00:06:43.00" personId="{D098F7F0-89EB-48E4-9136-EEFCE4553D2B}" id="{856A6FBB-0B33-4DF7-82F5-EAB6CF6D750B}">
    <text>Leave this cell blank.</text>
  </threadedComment>
  <threadedComment ref="D98" dT="2020-08-19T00:06:43.00" personId="{D098F7F0-89EB-48E4-9136-EEFCE4553D2B}" id="{45043593-C883-4DD0-8FA2-68367F2A9CEA}">
    <text>Leave this cell blank.</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datos.abiertos.inecc.gob.mx/Datos_abiertos_INECC/Inventario_Nacional_de_Gases_de_Efecto_Invernadero/INEGyCEI_2015/INEGyCEI%201990_2015_IPCC2006.xlsx" TargetMode="External"/><Relationship Id="rId2" Type="http://schemas.openxmlformats.org/officeDocument/2006/relationships/hyperlink" Target="https://unfccc.int/files/focus/long-term_strategies/application/pdf/mexico_mcs_final_cop22nov16_red.pdf" TargetMode="External"/><Relationship Id="rId1" Type="http://schemas.openxmlformats.org/officeDocument/2006/relationships/hyperlink" Target="http://www4.unfccc.int/submissions/INDC/Published%20Documents/Mexico/1/MEXICO%20INDC%2003.30.2015.pdf" TargetMode="External"/><Relationship Id="rId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s>
  <sheetFormatPr defaultColWidth="8.86328125" defaultRowHeight="14.75" x14ac:dyDescent="0.75"/>
  <cols>
    <col min="1" max="16384" width="8.86328125" style="10"/>
  </cols>
  <sheetData>
    <row r="1" spans="1:1" x14ac:dyDescent="0.75">
      <c r="A1" s="14" t="s">
        <v>120</v>
      </c>
    </row>
    <row r="3" spans="1:1" x14ac:dyDescent="0.75">
      <c r="A3" s="10" t="s">
        <v>121</v>
      </c>
    </row>
    <row r="4" spans="1:1" x14ac:dyDescent="0.75">
      <c r="A4" s="10" t="s">
        <v>176</v>
      </c>
    </row>
    <row r="5" spans="1:1" x14ac:dyDescent="0.75">
      <c r="A5" s="10" t="s">
        <v>126</v>
      </c>
    </row>
    <row r="6" spans="1:1" x14ac:dyDescent="0.75">
      <c r="A6" s="10" t="s">
        <v>122</v>
      </c>
    </row>
    <row r="8" spans="1:1" x14ac:dyDescent="0.75">
      <c r="A8" s="10" t="s">
        <v>123</v>
      </c>
    </row>
    <row r="9" spans="1:1" x14ac:dyDescent="0.75">
      <c r="A9" s="10" t="s">
        <v>124</v>
      </c>
    </row>
    <row r="10" spans="1:1" x14ac:dyDescent="0.75">
      <c r="A10" s="50" t="s">
        <v>125</v>
      </c>
    </row>
    <row r="11" spans="1:1" x14ac:dyDescent="0.75">
      <c r="A11" s="50"/>
    </row>
    <row r="12" spans="1:1" x14ac:dyDescent="0.75">
      <c r="A12" s="10" t="s">
        <v>127</v>
      </c>
    </row>
    <row r="13" spans="1:1" x14ac:dyDescent="0.75">
      <c r="A13" s="10" t="s">
        <v>128</v>
      </c>
    </row>
    <row r="14" spans="1:1" x14ac:dyDescent="0.75">
      <c r="A14" s="10" t="s">
        <v>129</v>
      </c>
    </row>
    <row r="23" spans="1:1" x14ac:dyDescent="0.75">
      <c r="A23" s="10" t="s">
        <v>577</v>
      </c>
    </row>
    <row r="24" spans="1:1" x14ac:dyDescent="0.75">
      <c r="A24" s="10">
        <f>MAX(PolicyLevers!H:H)</f>
        <v>206</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5AE67-EBE4-4610-8C35-905F8E795313}">
  <sheetPr>
    <tabColor rgb="FF92D050"/>
  </sheetPr>
  <dimension ref="A1:J121"/>
  <sheetViews>
    <sheetView zoomScale="90" zoomScaleNormal="90" workbookViewId="0">
      <selection activeCell="G39" sqref="G39"/>
    </sheetView>
  </sheetViews>
  <sheetFormatPr defaultRowHeight="14.75" x14ac:dyDescent="0.75"/>
  <cols>
    <col min="1" max="1" width="13.54296875" style="99" customWidth="1"/>
    <col min="2" max="2" width="18.2265625" style="99" customWidth="1"/>
    <col min="3" max="5" width="20.1796875" style="99" customWidth="1"/>
    <col min="6" max="6" width="8.54296875" style="99" customWidth="1"/>
    <col min="7" max="7" width="8.81640625" style="99" customWidth="1"/>
    <col min="8" max="8" width="8.6328125" style="99" customWidth="1"/>
    <col min="9" max="9" width="12.26953125" style="99" customWidth="1"/>
    <col min="10" max="10" width="153.26953125" style="99" customWidth="1"/>
    <col min="11" max="16384" width="8.7265625" style="99"/>
  </cols>
  <sheetData>
    <row r="1" spans="1:10" x14ac:dyDescent="0.75">
      <c r="A1" s="147" t="s">
        <v>1137</v>
      </c>
      <c r="B1" s="145"/>
      <c r="C1" s="145"/>
      <c r="D1" s="145"/>
      <c r="E1" s="145"/>
      <c r="F1" s="145"/>
      <c r="G1" s="145"/>
      <c r="H1" s="145"/>
      <c r="I1" s="145"/>
      <c r="J1" s="145"/>
    </row>
    <row r="2" spans="1:10" x14ac:dyDescent="0.75">
      <c r="A2" s="146" t="s">
        <v>1136</v>
      </c>
      <c r="B2" s="145"/>
      <c r="C2" s="145"/>
      <c r="D2" s="145"/>
      <c r="E2" s="145"/>
      <c r="F2" s="145"/>
      <c r="G2" s="145"/>
      <c r="H2" s="145"/>
      <c r="I2" s="145"/>
      <c r="J2" s="145"/>
    </row>
    <row r="3" spans="1:10" ht="44.4" customHeight="1" x14ac:dyDescent="0.75">
      <c r="A3" s="142" t="s">
        <v>3</v>
      </c>
      <c r="B3" s="142" t="s">
        <v>0</v>
      </c>
      <c r="C3" s="142" t="s">
        <v>1</v>
      </c>
      <c r="D3" s="144" t="s">
        <v>449</v>
      </c>
      <c r="E3" s="142" t="s">
        <v>665</v>
      </c>
      <c r="F3" s="143" t="s">
        <v>83</v>
      </c>
      <c r="G3" s="143" t="s">
        <v>84</v>
      </c>
      <c r="H3" s="143" t="s">
        <v>96</v>
      </c>
      <c r="I3" s="142" t="s">
        <v>35</v>
      </c>
      <c r="J3" s="142" t="s">
        <v>2</v>
      </c>
    </row>
    <row r="4" spans="1:10" ht="79.5" customHeight="1" x14ac:dyDescent="0.75">
      <c r="A4" s="3" t="s">
        <v>4</v>
      </c>
      <c r="B4" s="3" t="s">
        <v>987</v>
      </c>
      <c r="C4" s="3" t="s">
        <v>988</v>
      </c>
      <c r="D4" s="3" t="s">
        <v>989</v>
      </c>
      <c r="E4" s="3" t="s">
        <v>990</v>
      </c>
      <c r="F4" s="123">
        <v>0</v>
      </c>
      <c r="G4" s="123">
        <v>1</v>
      </c>
      <c r="H4" s="123">
        <v>0.02</v>
      </c>
      <c r="I4" s="3" t="s">
        <v>991</v>
      </c>
      <c r="J4" s="148" t="s">
        <v>1135</v>
      </c>
    </row>
    <row r="5" spans="1:10" ht="63" customHeight="1" x14ac:dyDescent="0.75">
      <c r="A5" s="138" t="s">
        <v>4</v>
      </c>
      <c r="B5" s="138" t="s">
        <v>592</v>
      </c>
      <c r="C5" s="138" t="s">
        <v>593</v>
      </c>
      <c r="D5" s="3" t="s">
        <v>594</v>
      </c>
      <c r="E5" s="4" t="s">
        <v>730</v>
      </c>
      <c r="F5" s="90">
        <v>0</v>
      </c>
      <c r="G5" s="90">
        <v>1</v>
      </c>
      <c r="H5" s="90">
        <v>1</v>
      </c>
      <c r="I5" s="135" t="s">
        <v>36</v>
      </c>
      <c r="J5" s="148" t="s">
        <v>732</v>
      </c>
    </row>
    <row r="6" spans="1:10" ht="76" customHeight="1" x14ac:dyDescent="0.75">
      <c r="A6" s="138" t="s">
        <v>4</v>
      </c>
      <c r="B6" s="138" t="s">
        <v>597</v>
      </c>
      <c r="C6" s="138" t="s">
        <v>598</v>
      </c>
      <c r="D6" s="3" t="s">
        <v>599</v>
      </c>
      <c r="E6" s="4" t="s">
        <v>729</v>
      </c>
      <c r="F6" s="137">
        <v>0</v>
      </c>
      <c r="G6" s="137">
        <v>1</v>
      </c>
      <c r="H6" s="137">
        <v>0.02</v>
      </c>
      <c r="I6" s="135" t="s">
        <v>600</v>
      </c>
      <c r="J6" s="148" t="s">
        <v>1134</v>
      </c>
    </row>
    <row r="7" spans="1:10" ht="44.4" customHeight="1" x14ac:dyDescent="0.75">
      <c r="A7" s="138" t="s">
        <v>4</v>
      </c>
      <c r="B7" s="138" t="s">
        <v>591</v>
      </c>
      <c r="C7" s="138" t="s">
        <v>586</v>
      </c>
      <c r="D7" s="3" t="s">
        <v>585</v>
      </c>
      <c r="E7" s="4" t="s">
        <v>728</v>
      </c>
      <c r="F7" s="137">
        <v>0</v>
      </c>
      <c r="G7" s="137">
        <v>0.5</v>
      </c>
      <c r="H7" s="137">
        <v>0.01</v>
      </c>
      <c r="I7" s="77" t="s">
        <v>587</v>
      </c>
      <c r="J7" s="148" t="s">
        <v>1133</v>
      </c>
    </row>
    <row r="8" spans="1:10" ht="54.25" customHeight="1" x14ac:dyDescent="0.75">
      <c r="A8" s="135" t="s">
        <v>4</v>
      </c>
      <c r="B8" s="135" t="s">
        <v>11</v>
      </c>
      <c r="C8" s="135" t="s">
        <v>130</v>
      </c>
      <c r="D8" s="129" t="s">
        <v>11</v>
      </c>
      <c r="E8" s="4" t="s">
        <v>727</v>
      </c>
      <c r="F8" s="136">
        <v>0</v>
      </c>
      <c r="G8" s="136">
        <v>1</v>
      </c>
      <c r="H8" s="134">
        <v>0.02</v>
      </c>
      <c r="I8" s="135" t="s">
        <v>559</v>
      </c>
      <c r="J8" s="148" t="s">
        <v>940</v>
      </c>
    </row>
    <row r="9" spans="1:10" ht="117.25" customHeight="1" x14ac:dyDescent="0.75">
      <c r="A9" s="135" t="s">
        <v>4</v>
      </c>
      <c r="B9" s="135" t="s">
        <v>5</v>
      </c>
      <c r="C9" s="135" t="s">
        <v>373</v>
      </c>
      <c r="D9" s="129" t="s">
        <v>450</v>
      </c>
      <c r="E9" s="4" t="s">
        <v>726</v>
      </c>
      <c r="F9" s="136">
        <v>0</v>
      </c>
      <c r="G9" s="136">
        <f>PolicyLevers!M36</f>
        <v>1</v>
      </c>
      <c r="H9" s="136">
        <v>0.02</v>
      </c>
      <c r="I9" s="135" t="s">
        <v>131</v>
      </c>
      <c r="J9" s="148" t="s">
        <v>1132</v>
      </c>
    </row>
    <row r="10" spans="1:10" ht="41" customHeight="1" x14ac:dyDescent="0.75">
      <c r="A10" s="138" t="s">
        <v>4</v>
      </c>
      <c r="B10" s="138" t="s">
        <v>605</v>
      </c>
      <c r="C10" s="138" t="s">
        <v>606</v>
      </c>
      <c r="D10" s="3" t="s">
        <v>605</v>
      </c>
      <c r="E10" s="4" t="s">
        <v>725</v>
      </c>
      <c r="F10" s="123">
        <v>0</v>
      </c>
      <c r="G10" s="123">
        <v>0.2</v>
      </c>
      <c r="H10" s="123">
        <v>0.01</v>
      </c>
      <c r="I10" s="138" t="s">
        <v>607</v>
      </c>
      <c r="J10" s="148" t="s">
        <v>943</v>
      </c>
    </row>
    <row r="11" spans="1:10" ht="87.5" customHeight="1" x14ac:dyDescent="0.75">
      <c r="A11" s="135" t="s">
        <v>4</v>
      </c>
      <c r="B11" s="135" t="s">
        <v>12</v>
      </c>
      <c r="C11" s="135" t="s">
        <v>374</v>
      </c>
      <c r="D11" s="4" t="s">
        <v>12</v>
      </c>
      <c r="E11" s="4" t="s">
        <v>724</v>
      </c>
      <c r="F11" s="134">
        <v>0</v>
      </c>
      <c r="G11" s="134">
        <v>1</v>
      </c>
      <c r="H11" s="134">
        <v>0.01</v>
      </c>
      <c r="I11" s="135" t="s">
        <v>45</v>
      </c>
      <c r="J11" s="148" t="s">
        <v>1131</v>
      </c>
    </row>
    <row r="12" spans="1:10" ht="73.75" customHeight="1" x14ac:dyDescent="0.75">
      <c r="A12" s="135" t="s">
        <v>85</v>
      </c>
      <c r="B12" s="135" t="s">
        <v>16</v>
      </c>
      <c r="C12" s="135" t="s">
        <v>375</v>
      </c>
      <c r="D12" s="4" t="s">
        <v>16</v>
      </c>
      <c r="E12" s="4" t="s">
        <v>723</v>
      </c>
      <c r="F12" s="136">
        <v>0</v>
      </c>
      <c r="G12" s="136">
        <v>1</v>
      </c>
      <c r="H12" s="136">
        <v>0.01</v>
      </c>
      <c r="I12" s="135" t="s">
        <v>133</v>
      </c>
      <c r="J12" s="148" t="s">
        <v>1130</v>
      </c>
    </row>
    <row r="13" spans="1:10" ht="76.75" customHeight="1" x14ac:dyDescent="0.75">
      <c r="A13" s="135" t="s">
        <v>85</v>
      </c>
      <c r="B13" s="135" t="s">
        <v>118</v>
      </c>
      <c r="C13" s="135" t="s">
        <v>376</v>
      </c>
      <c r="D13" s="4" t="s">
        <v>118</v>
      </c>
      <c r="E13" s="4" t="s">
        <v>722</v>
      </c>
      <c r="F13" s="136">
        <v>0</v>
      </c>
      <c r="G13" s="136">
        <f>PolicyLevers!M76</f>
        <v>0.22</v>
      </c>
      <c r="H13" s="136">
        <v>0.01</v>
      </c>
      <c r="I13" s="135" t="s">
        <v>39</v>
      </c>
      <c r="J13" s="148" t="s">
        <v>1129</v>
      </c>
    </row>
    <row r="14" spans="1:10" ht="43" customHeight="1" x14ac:dyDescent="0.75">
      <c r="A14" s="135" t="s">
        <v>85</v>
      </c>
      <c r="B14" s="135" t="s">
        <v>15</v>
      </c>
      <c r="C14" s="135" t="s">
        <v>7</v>
      </c>
      <c r="D14" s="4" t="s">
        <v>15</v>
      </c>
      <c r="E14" s="4" t="s">
        <v>721</v>
      </c>
      <c r="F14" s="4">
        <v>0</v>
      </c>
      <c r="G14" s="4">
        <v>1</v>
      </c>
      <c r="H14" s="4">
        <v>1</v>
      </c>
      <c r="I14" s="135" t="s">
        <v>36</v>
      </c>
      <c r="J14" s="148" t="s">
        <v>941</v>
      </c>
    </row>
    <row r="15" spans="1:10" ht="44.25" customHeight="1" x14ac:dyDescent="0.75">
      <c r="A15" s="135" t="s">
        <v>85</v>
      </c>
      <c r="B15" s="135" t="s">
        <v>326</v>
      </c>
      <c r="C15" s="135" t="s">
        <v>378</v>
      </c>
      <c r="D15" s="129" t="s">
        <v>451</v>
      </c>
      <c r="E15" s="4" t="s">
        <v>720</v>
      </c>
      <c r="F15" s="4">
        <v>0</v>
      </c>
      <c r="G15" s="155">
        <f>PolicyLevers!M95</f>
        <v>0.24</v>
      </c>
      <c r="H15" s="133">
        <v>5.0000000000000001E-3</v>
      </c>
      <c r="I15" s="135" t="s">
        <v>327</v>
      </c>
      <c r="J15" s="148" t="s">
        <v>944</v>
      </c>
    </row>
    <row r="16" spans="1:10" ht="49.25" customHeight="1" x14ac:dyDescent="0.75">
      <c r="A16" s="135" t="s">
        <v>85</v>
      </c>
      <c r="B16" s="135" t="s">
        <v>330</v>
      </c>
      <c r="C16" s="135" t="s">
        <v>333</v>
      </c>
      <c r="D16" s="129" t="s">
        <v>451</v>
      </c>
      <c r="E16" s="4" t="s">
        <v>719</v>
      </c>
      <c r="F16" s="4">
        <v>0</v>
      </c>
      <c r="G16" s="136">
        <v>0.5</v>
      </c>
      <c r="H16" s="134">
        <v>0.01</v>
      </c>
      <c r="I16" s="135" t="s">
        <v>334</v>
      </c>
      <c r="J16" s="148" t="s">
        <v>942</v>
      </c>
    </row>
    <row r="17" spans="1:10" ht="35.25" customHeight="1" x14ac:dyDescent="0.75">
      <c r="A17" s="135" t="s">
        <v>85</v>
      </c>
      <c r="B17" s="135" t="s">
        <v>14</v>
      </c>
      <c r="C17" s="135" t="s">
        <v>146</v>
      </c>
      <c r="D17" s="4" t="s">
        <v>14</v>
      </c>
      <c r="E17" s="4" t="s">
        <v>718</v>
      </c>
      <c r="F17" s="4">
        <v>0</v>
      </c>
      <c r="G17" s="4">
        <v>1</v>
      </c>
      <c r="H17" s="4">
        <v>1</v>
      </c>
      <c r="I17" s="135" t="s">
        <v>36</v>
      </c>
      <c r="J17" s="148" t="s">
        <v>733</v>
      </c>
    </row>
    <row r="18" spans="1:10" ht="119.25" customHeight="1" x14ac:dyDescent="0.75">
      <c r="A18" s="135" t="s">
        <v>85</v>
      </c>
      <c r="B18" s="135" t="s">
        <v>17</v>
      </c>
      <c r="C18" s="135" t="s">
        <v>225</v>
      </c>
      <c r="D18" s="4" t="s">
        <v>17</v>
      </c>
      <c r="E18" s="4" t="s">
        <v>717</v>
      </c>
      <c r="F18" s="136">
        <v>0</v>
      </c>
      <c r="G18" s="71">
        <f>PolicyLevers!M98</f>
        <v>3.4000000000000002E-2</v>
      </c>
      <c r="H18" s="71">
        <v>1E-3</v>
      </c>
      <c r="I18" s="135" t="s">
        <v>44</v>
      </c>
      <c r="J18" s="148" t="s">
        <v>1128</v>
      </c>
    </row>
    <row r="19" spans="1:10" ht="44.4" customHeight="1" x14ac:dyDescent="0.75">
      <c r="A19" s="135" t="s">
        <v>85</v>
      </c>
      <c r="B19" s="135" t="s">
        <v>13</v>
      </c>
      <c r="C19" s="135" t="s">
        <v>6</v>
      </c>
      <c r="D19" s="4" t="s">
        <v>13</v>
      </c>
      <c r="E19" s="4" t="s">
        <v>716</v>
      </c>
      <c r="F19" s="4">
        <v>0</v>
      </c>
      <c r="G19" s="4">
        <v>1</v>
      </c>
      <c r="H19" s="4">
        <v>1</v>
      </c>
      <c r="I19" s="135" t="s">
        <v>36</v>
      </c>
      <c r="J19" s="148" t="s">
        <v>1127</v>
      </c>
    </row>
    <row r="20" spans="1:10" ht="44.4" customHeight="1" x14ac:dyDescent="0.75">
      <c r="A20" s="138" t="s">
        <v>8</v>
      </c>
      <c r="B20" s="138" t="s">
        <v>423</v>
      </c>
      <c r="C20" s="138" t="s">
        <v>424</v>
      </c>
      <c r="D20" s="3" t="s">
        <v>423</v>
      </c>
      <c r="E20" s="4" t="s">
        <v>715</v>
      </c>
      <c r="F20" s="3">
        <v>0</v>
      </c>
      <c r="G20" s="3">
        <v>1</v>
      </c>
      <c r="H20" s="3">
        <v>1</v>
      </c>
      <c r="I20" s="138" t="s">
        <v>36</v>
      </c>
      <c r="J20" s="148" t="s">
        <v>1126</v>
      </c>
    </row>
    <row r="21" spans="1:10" ht="51.25" customHeight="1" x14ac:dyDescent="0.75">
      <c r="A21" s="138" t="s">
        <v>8</v>
      </c>
      <c r="B21" s="138" t="s">
        <v>335</v>
      </c>
      <c r="C21" s="138" t="s">
        <v>338</v>
      </c>
      <c r="D21" s="3" t="s">
        <v>452</v>
      </c>
      <c r="E21" s="4" t="s">
        <v>714</v>
      </c>
      <c r="F21" s="123">
        <v>-0.5</v>
      </c>
      <c r="G21" s="123">
        <v>1</v>
      </c>
      <c r="H21" s="123">
        <v>0.02</v>
      </c>
      <c r="I21" s="138" t="s">
        <v>339</v>
      </c>
      <c r="J21" s="148" t="s">
        <v>918</v>
      </c>
    </row>
    <row r="22" spans="1:10" ht="44.4" customHeight="1" x14ac:dyDescent="0.75">
      <c r="A22" s="138" t="s">
        <v>8</v>
      </c>
      <c r="B22" s="138" t="s">
        <v>336</v>
      </c>
      <c r="C22" s="138" t="s">
        <v>337</v>
      </c>
      <c r="D22" s="3" t="s">
        <v>452</v>
      </c>
      <c r="E22" s="4" t="s">
        <v>713</v>
      </c>
      <c r="F22" s="123">
        <v>-0.5</v>
      </c>
      <c r="G22" s="123">
        <v>1</v>
      </c>
      <c r="H22" s="123">
        <v>0.02</v>
      </c>
      <c r="I22" s="138" t="s">
        <v>340</v>
      </c>
      <c r="J22" s="148" t="s">
        <v>1125</v>
      </c>
    </row>
    <row r="23" spans="1:10" ht="44.4" customHeight="1" x14ac:dyDescent="0.75">
      <c r="A23" s="135" t="s">
        <v>8</v>
      </c>
      <c r="B23" s="135" t="s">
        <v>380</v>
      </c>
      <c r="C23" s="135" t="s">
        <v>379</v>
      </c>
      <c r="D23" s="4" t="s">
        <v>380</v>
      </c>
      <c r="E23" s="4" t="s">
        <v>712</v>
      </c>
      <c r="F23" s="4"/>
      <c r="G23" s="4"/>
      <c r="H23" s="4"/>
      <c r="I23" s="135"/>
      <c r="J23" s="148"/>
    </row>
    <row r="24" spans="1:10" ht="44.4" customHeight="1" x14ac:dyDescent="0.75">
      <c r="A24" s="135" t="s">
        <v>8</v>
      </c>
      <c r="B24" s="135" t="s">
        <v>19</v>
      </c>
      <c r="C24" s="135" t="s">
        <v>34</v>
      </c>
      <c r="D24" s="4" t="s">
        <v>19</v>
      </c>
      <c r="E24" s="4" t="s">
        <v>711</v>
      </c>
      <c r="F24" s="136">
        <v>0</v>
      </c>
      <c r="G24" s="134">
        <v>1</v>
      </c>
      <c r="H24" s="134">
        <v>0.01</v>
      </c>
      <c r="I24" s="135" t="s">
        <v>42</v>
      </c>
      <c r="J24" s="148" t="s">
        <v>919</v>
      </c>
    </row>
    <row r="25" spans="1:10" ht="61" customHeight="1" x14ac:dyDescent="0.75">
      <c r="A25" s="135" t="s">
        <v>8</v>
      </c>
      <c r="B25" s="135" t="s">
        <v>148</v>
      </c>
      <c r="C25" s="135" t="s">
        <v>147</v>
      </c>
      <c r="D25" s="4" t="s">
        <v>148</v>
      </c>
      <c r="E25" s="4" t="s">
        <v>710</v>
      </c>
      <c r="F25" s="6">
        <v>0</v>
      </c>
      <c r="G25" s="6">
        <v>2000</v>
      </c>
      <c r="H25" s="6">
        <v>250</v>
      </c>
      <c r="I25" s="135" t="s">
        <v>237</v>
      </c>
      <c r="J25" s="148" t="s">
        <v>1124</v>
      </c>
    </row>
    <row r="26" spans="1:10" ht="44.4" customHeight="1" x14ac:dyDescent="0.75">
      <c r="A26" s="135" t="s">
        <v>8</v>
      </c>
      <c r="B26" s="135" t="s">
        <v>21</v>
      </c>
      <c r="C26" s="135" t="s">
        <v>396</v>
      </c>
      <c r="D26" s="4" t="s">
        <v>21</v>
      </c>
      <c r="E26" s="4" t="s">
        <v>709</v>
      </c>
      <c r="F26" s="136">
        <v>0</v>
      </c>
      <c r="G26" s="136">
        <v>0.16</v>
      </c>
      <c r="H26" s="71">
        <v>5.0000000000000001E-3</v>
      </c>
      <c r="I26" s="135" t="s">
        <v>37</v>
      </c>
      <c r="J26" s="148" t="s">
        <v>921</v>
      </c>
    </row>
    <row r="27" spans="1:10" ht="44.4" customHeight="1" x14ac:dyDescent="0.75">
      <c r="A27" s="135" t="s">
        <v>8</v>
      </c>
      <c r="B27" s="135" t="s">
        <v>152</v>
      </c>
      <c r="C27" s="135" t="s">
        <v>349</v>
      </c>
      <c r="D27" s="4" t="s">
        <v>152</v>
      </c>
      <c r="E27" s="4" t="s">
        <v>708</v>
      </c>
      <c r="F27" s="136">
        <v>0</v>
      </c>
      <c r="G27" s="136">
        <f>PolicyLevers!M139</f>
        <v>1.1299999999999999</v>
      </c>
      <c r="H27" s="136">
        <v>0.01</v>
      </c>
      <c r="I27" s="135" t="s">
        <v>153</v>
      </c>
      <c r="J27" s="148" t="s">
        <v>922</v>
      </c>
    </row>
    <row r="28" spans="1:10" ht="44.4" customHeight="1" x14ac:dyDescent="0.75">
      <c r="A28" s="135" t="s">
        <v>8</v>
      </c>
      <c r="B28" s="135" t="s">
        <v>73</v>
      </c>
      <c r="C28" s="135" t="s">
        <v>149</v>
      </c>
      <c r="D28" s="4" t="s">
        <v>73</v>
      </c>
      <c r="E28" s="141"/>
      <c r="F28" s="4"/>
      <c r="G28" s="4"/>
      <c r="H28" s="4"/>
      <c r="I28" s="135"/>
      <c r="J28" s="148"/>
    </row>
    <row r="29" spans="1:10" ht="44.4" customHeight="1" x14ac:dyDescent="0.75">
      <c r="A29" s="135" t="s">
        <v>8</v>
      </c>
      <c r="B29" s="135" t="s">
        <v>465</v>
      </c>
      <c r="C29" s="135" t="s">
        <v>466</v>
      </c>
      <c r="D29" s="4" t="s">
        <v>465</v>
      </c>
      <c r="E29" s="4" t="s">
        <v>707</v>
      </c>
      <c r="F29" s="4"/>
      <c r="G29" s="4"/>
      <c r="H29" s="4"/>
      <c r="I29" s="135"/>
      <c r="J29" s="148"/>
    </row>
    <row r="30" spans="1:10" ht="64.25" customHeight="1" x14ac:dyDescent="0.75">
      <c r="A30" s="135" t="s">
        <v>8</v>
      </c>
      <c r="B30" s="135" t="s">
        <v>662</v>
      </c>
      <c r="C30" s="135" t="s">
        <v>661</v>
      </c>
      <c r="D30" s="4" t="s">
        <v>663</v>
      </c>
      <c r="E30" s="141"/>
      <c r="F30" s="136">
        <v>0</v>
      </c>
      <c r="G30" s="4">
        <v>20</v>
      </c>
      <c r="H30" s="4">
        <v>1</v>
      </c>
      <c r="I30" s="138" t="s">
        <v>150</v>
      </c>
      <c r="J30" s="148" t="s">
        <v>734</v>
      </c>
    </row>
    <row r="31" spans="1:10" ht="162.25" customHeight="1" x14ac:dyDescent="0.75">
      <c r="A31" s="138" t="s">
        <v>8</v>
      </c>
      <c r="B31" s="138" t="s">
        <v>317</v>
      </c>
      <c r="C31" s="138" t="s">
        <v>318</v>
      </c>
      <c r="D31" s="3" t="s">
        <v>317</v>
      </c>
      <c r="E31" s="4" t="s">
        <v>706</v>
      </c>
      <c r="F31" s="123">
        <v>0</v>
      </c>
      <c r="G31" s="123">
        <v>0.6</v>
      </c>
      <c r="H31" s="123">
        <v>0.01</v>
      </c>
      <c r="I31" s="138" t="s">
        <v>322</v>
      </c>
      <c r="J31" s="148" t="s">
        <v>1123</v>
      </c>
    </row>
    <row r="32" spans="1:10" ht="66.75" customHeight="1" x14ac:dyDescent="0.75">
      <c r="A32" s="138" t="s">
        <v>8</v>
      </c>
      <c r="B32" s="140" t="s">
        <v>771</v>
      </c>
      <c r="C32" s="140" t="s">
        <v>772</v>
      </c>
      <c r="D32" s="122" t="s">
        <v>771</v>
      </c>
      <c r="E32" s="3" t="s">
        <v>773</v>
      </c>
      <c r="F32" s="123">
        <v>0</v>
      </c>
      <c r="G32" s="123">
        <v>0.9</v>
      </c>
      <c r="H32" s="123">
        <v>0.01</v>
      </c>
      <c r="I32" s="138" t="s">
        <v>774</v>
      </c>
      <c r="J32" s="149" t="s">
        <v>1122</v>
      </c>
    </row>
    <row r="33" spans="1:10" ht="71.5" customHeight="1" x14ac:dyDescent="0.75">
      <c r="A33" s="138" t="s">
        <v>8</v>
      </c>
      <c r="B33" s="138" t="s">
        <v>314</v>
      </c>
      <c r="C33" s="138" t="s">
        <v>350</v>
      </c>
      <c r="D33" s="3" t="s">
        <v>453</v>
      </c>
      <c r="E33" s="4" t="s">
        <v>705</v>
      </c>
      <c r="F33" s="123">
        <v>0</v>
      </c>
      <c r="G33" s="123">
        <v>0.7</v>
      </c>
      <c r="H33" s="123">
        <v>0.05</v>
      </c>
      <c r="I33" s="138" t="s">
        <v>315</v>
      </c>
      <c r="J33" s="148" t="s">
        <v>923</v>
      </c>
    </row>
    <row r="34" spans="1:10" ht="44.4" customHeight="1" x14ac:dyDescent="0.75">
      <c r="A34" s="135" t="s">
        <v>8</v>
      </c>
      <c r="B34" s="135" t="s">
        <v>18</v>
      </c>
      <c r="C34" s="135" t="s">
        <v>377</v>
      </c>
      <c r="D34" s="4" t="s">
        <v>18</v>
      </c>
      <c r="E34" s="4" t="s">
        <v>704</v>
      </c>
      <c r="F34" s="136">
        <v>0</v>
      </c>
      <c r="G34" s="155">
        <f>PolicyLevers!M183</f>
        <v>0.88</v>
      </c>
      <c r="H34" s="134">
        <v>0.02</v>
      </c>
      <c r="I34" s="135" t="s">
        <v>43</v>
      </c>
      <c r="J34" s="148" t="s">
        <v>1121</v>
      </c>
    </row>
    <row r="35" spans="1:10" ht="44.4" customHeight="1" x14ac:dyDescent="0.75">
      <c r="A35" s="135" t="s">
        <v>8</v>
      </c>
      <c r="B35" s="135" t="s">
        <v>20</v>
      </c>
      <c r="C35" s="135" t="s">
        <v>151</v>
      </c>
      <c r="D35" s="4" t="s">
        <v>20</v>
      </c>
      <c r="E35" s="4" t="s">
        <v>703</v>
      </c>
      <c r="F35" s="3">
        <v>0</v>
      </c>
      <c r="G35" s="3">
        <v>60</v>
      </c>
      <c r="H35" s="3">
        <v>1</v>
      </c>
      <c r="I35" s="138" t="s">
        <v>179</v>
      </c>
      <c r="J35" s="148" t="s">
        <v>1120</v>
      </c>
    </row>
    <row r="36" spans="1:10" ht="44.4" customHeight="1" x14ac:dyDescent="0.75">
      <c r="A36" s="135" t="s">
        <v>9</v>
      </c>
      <c r="B36" s="135" t="s">
        <v>24</v>
      </c>
      <c r="C36" s="135" t="s">
        <v>351</v>
      </c>
      <c r="D36" s="4" t="s">
        <v>24</v>
      </c>
      <c r="E36" s="4" t="s">
        <v>702</v>
      </c>
      <c r="F36" s="136">
        <v>0</v>
      </c>
      <c r="G36" s="134">
        <v>1</v>
      </c>
      <c r="H36" s="134">
        <v>0.01</v>
      </c>
      <c r="I36" s="135" t="s">
        <v>42</v>
      </c>
      <c r="J36" s="148" t="s">
        <v>924</v>
      </c>
    </row>
    <row r="37" spans="1:10" ht="63.25" customHeight="1" x14ac:dyDescent="0.75">
      <c r="A37" s="135" t="s">
        <v>9</v>
      </c>
      <c r="B37" s="135" t="s">
        <v>28</v>
      </c>
      <c r="C37" s="135" t="s">
        <v>352</v>
      </c>
      <c r="D37" s="4" t="s">
        <v>28</v>
      </c>
      <c r="E37" s="4" t="s">
        <v>701</v>
      </c>
      <c r="F37" s="136">
        <v>0</v>
      </c>
      <c r="G37" s="134">
        <v>1</v>
      </c>
      <c r="H37" s="134">
        <v>0.01</v>
      </c>
      <c r="I37" s="135" t="s">
        <v>42</v>
      </c>
      <c r="J37" s="148" t="s">
        <v>925</v>
      </c>
    </row>
    <row r="38" spans="1:10" ht="44.4" customHeight="1" x14ac:dyDescent="0.75">
      <c r="A38" s="135" t="s">
        <v>9</v>
      </c>
      <c r="B38" s="135" t="s">
        <v>26</v>
      </c>
      <c r="C38" s="135" t="s">
        <v>72</v>
      </c>
      <c r="D38" s="4" t="s">
        <v>26</v>
      </c>
      <c r="E38" s="4" t="s">
        <v>700</v>
      </c>
      <c r="F38" s="136">
        <v>0</v>
      </c>
      <c r="G38" s="134">
        <v>1</v>
      </c>
      <c r="H38" s="134">
        <v>0.01</v>
      </c>
      <c r="I38" s="135" t="s">
        <v>42</v>
      </c>
      <c r="J38" s="148" t="s">
        <v>926</v>
      </c>
    </row>
    <row r="39" spans="1:10" ht="69.25" customHeight="1" x14ac:dyDescent="0.75">
      <c r="A39" s="135" t="s">
        <v>9</v>
      </c>
      <c r="B39" s="135" t="s">
        <v>119</v>
      </c>
      <c r="C39" s="135" t="s">
        <v>353</v>
      </c>
      <c r="D39" s="4" t="s">
        <v>119</v>
      </c>
      <c r="E39" s="4" t="s">
        <v>699</v>
      </c>
      <c r="F39" s="134">
        <v>0</v>
      </c>
      <c r="G39" s="155">
        <f>PolicyLevers!M197</f>
        <v>0.33</v>
      </c>
      <c r="H39" s="134">
        <v>0.01</v>
      </c>
      <c r="I39" s="135" t="s">
        <v>39</v>
      </c>
      <c r="J39" s="148" t="s">
        <v>1119</v>
      </c>
    </row>
    <row r="40" spans="1:10" ht="34" customHeight="1" x14ac:dyDescent="0.75">
      <c r="A40" s="135" t="s">
        <v>9</v>
      </c>
      <c r="B40" s="135" t="s">
        <v>27</v>
      </c>
      <c r="C40" s="135" t="s">
        <v>354</v>
      </c>
      <c r="D40" s="4" t="s">
        <v>27</v>
      </c>
      <c r="E40" s="4" t="s">
        <v>698</v>
      </c>
      <c r="F40" s="136">
        <v>0</v>
      </c>
      <c r="G40" s="134">
        <v>1</v>
      </c>
      <c r="H40" s="134">
        <v>0.01</v>
      </c>
      <c r="I40" s="135" t="s">
        <v>42</v>
      </c>
      <c r="J40" s="148" t="s">
        <v>927</v>
      </c>
    </row>
    <row r="41" spans="1:10" ht="51.75" customHeight="1" x14ac:dyDescent="0.75">
      <c r="A41" s="135" t="s">
        <v>9</v>
      </c>
      <c r="B41" s="135" t="s">
        <v>567</v>
      </c>
      <c r="C41" s="135" t="s">
        <v>568</v>
      </c>
      <c r="D41" s="4" t="s">
        <v>454</v>
      </c>
      <c r="E41" s="4" t="s">
        <v>697</v>
      </c>
      <c r="F41" s="136">
        <v>0</v>
      </c>
      <c r="G41" s="136">
        <v>1</v>
      </c>
      <c r="H41" s="134">
        <v>0.01</v>
      </c>
      <c r="I41" s="135" t="s">
        <v>38</v>
      </c>
      <c r="J41" s="148" t="s">
        <v>928</v>
      </c>
    </row>
    <row r="42" spans="1:10" ht="76" customHeight="1" x14ac:dyDescent="0.75">
      <c r="A42" s="135" t="s">
        <v>9</v>
      </c>
      <c r="B42" s="135" t="s">
        <v>397</v>
      </c>
      <c r="C42" s="135" t="s">
        <v>398</v>
      </c>
      <c r="D42" s="4" t="s">
        <v>454</v>
      </c>
      <c r="E42" s="4" t="s">
        <v>696</v>
      </c>
      <c r="F42" s="136">
        <v>0</v>
      </c>
      <c r="G42" s="136">
        <v>0.5</v>
      </c>
      <c r="H42" s="134">
        <v>0.01</v>
      </c>
      <c r="I42" s="135" t="s">
        <v>399</v>
      </c>
      <c r="J42" s="148" t="s">
        <v>1029</v>
      </c>
    </row>
    <row r="43" spans="1:10" ht="65.900000000000006" customHeight="1" x14ac:dyDescent="0.75">
      <c r="A43" s="135" t="s">
        <v>9</v>
      </c>
      <c r="B43" s="135" t="s">
        <v>25</v>
      </c>
      <c r="C43" s="135" t="s">
        <v>355</v>
      </c>
      <c r="D43" s="129" t="s">
        <v>455</v>
      </c>
      <c r="E43" s="4" t="s">
        <v>695</v>
      </c>
      <c r="F43" s="136">
        <v>0</v>
      </c>
      <c r="G43" s="134">
        <v>1</v>
      </c>
      <c r="H43" s="134">
        <v>0.01</v>
      </c>
      <c r="I43" s="135" t="s">
        <v>42</v>
      </c>
      <c r="J43" s="148" t="s">
        <v>1118</v>
      </c>
    </row>
    <row r="44" spans="1:10" ht="44.4" customHeight="1" x14ac:dyDescent="0.75">
      <c r="A44" s="135" t="s">
        <v>9</v>
      </c>
      <c r="B44" s="135" t="s">
        <v>22</v>
      </c>
      <c r="C44" s="135" t="s">
        <v>356</v>
      </c>
      <c r="D44" s="129" t="s">
        <v>455</v>
      </c>
      <c r="E44" s="4" t="s">
        <v>694</v>
      </c>
      <c r="F44" s="136">
        <v>0</v>
      </c>
      <c r="G44" s="134">
        <v>1</v>
      </c>
      <c r="H44" s="134">
        <v>0.01</v>
      </c>
      <c r="I44" s="135" t="s">
        <v>42</v>
      </c>
      <c r="J44" s="148" t="s">
        <v>1117</v>
      </c>
    </row>
    <row r="45" spans="1:10" ht="44.4" customHeight="1" x14ac:dyDescent="0.75">
      <c r="A45" s="135" t="s">
        <v>9</v>
      </c>
      <c r="B45" s="135" t="s">
        <v>446</v>
      </c>
      <c r="C45" s="135" t="s">
        <v>658</v>
      </c>
      <c r="D45" s="4" t="s">
        <v>446</v>
      </c>
      <c r="E45" s="4" t="s">
        <v>693</v>
      </c>
      <c r="F45" s="136">
        <v>0</v>
      </c>
      <c r="G45" s="134">
        <v>1</v>
      </c>
      <c r="H45" s="134">
        <v>0.01</v>
      </c>
      <c r="I45" s="135" t="s">
        <v>42</v>
      </c>
      <c r="J45" s="148" t="s">
        <v>1116</v>
      </c>
    </row>
    <row r="46" spans="1:10" ht="44.4" customHeight="1" x14ac:dyDescent="0.75">
      <c r="A46" s="135" t="s">
        <v>9</v>
      </c>
      <c r="B46" s="135" t="s">
        <v>23</v>
      </c>
      <c r="C46" s="135" t="s">
        <v>357</v>
      </c>
      <c r="D46" s="4" t="s">
        <v>23</v>
      </c>
      <c r="E46" s="4" t="s">
        <v>692</v>
      </c>
      <c r="F46" s="136">
        <v>0</v>
      </c>
      <c r="G46" s="134">
        <v>1</v>
      </c>
      <c r="H46" s="134">
        <v>0.01</v>
      </c>
      <c r="I46" s="135" t="s">
        <v>42</v>
      </c>
      <c r="J46" s="148" t="s">
        <v>1115</v>
      </c>
    </row>
    <row r="47" spans="1:10" ht="63" customHeight="1" x14ac:dyDescent="0.75">
      <c r="A47" s="135" t="s">
        <v>170</v>
      </c>
      <c r="B47" s="135" t="s">
        <v>174</v>
      </c>
      <c r="C47" s="135" t="s">
        <v>543</v>
      </c>
      <c r="D47" s="4" t="s">
        <v>174</v>
      </c>
      <c r="E47" s="4" t="s">
        <v>691</v>
      </c>
      <c r="F47" s="136">
        <v>0</v>
      </c>
      <c r="G47" s="134">
        <v>1</v>
      </c>
      <c r="H47" s="134">
        <v>0.01</v>
      </c>
      <c r="I47" s="135" t="s">
        <v>42</v>
      </c>
      <c r="J47" s="148" t="s">
        <v>929</v>
      </c>
    </row>
    <row r="48" spans="1:10" ht="63" customHeight="1" x14ac:dyDescent="0.75">
      <c r="A48" s="135" t="s">
        <v>170</v>
      </c>
      <c r="B48" s="135" t="s">
        <v>324</v>
      </c>
      <c r="C48" s="135" t="s">
        <v>552</v>
      </c>
      <c r="D48" s="4" t="s">
        <v>324</v>
      </c>
      <c r="E48" s="4" t="s">
        <v>690</v>
      </c>
      <c r="F48" s="136"/>
      <c r="G48" s="134"/>
      <c r="H48" s="134"/>
      <c r="I48" s="135"/>
      <c r="J48" s="148"/>
    </row>
    <row r="49" spans="1:10" ht="93.25" customHeight="1" x14ac:dyDescent="0.75">
      <c r="A49" s="135" t="s">
        <v>170</v>
      </c>
      <c r="B49" s="135" t="s">
        <v>548</v>
      </c>
      <c r="C49" s="135" t="s">
        <v>549</v>
      </c>
      <c r="D49" s="4" t="s">
        <v>548</v>
      </c>
      <c r="E49" s="4" t="s">
        <v>689</v>
      </c>
      <c r="F49" s="136"/>
      <c r="G49" s="134"/>
      <c r="H49" s="134"/>
      <c r="I49" s="135"/>
      <c r="J49" s="148"/>
    </row>
    <row r="50" spans="1:10" ht="44" customHeight="1" x14ac:dyDescent="0.75">
      <c r="A50" s="135" t="s">
        <v>170</v>
      </c>
      <c r="B50" s="135" t="s">
        <v>236</v>
      </c>
      <c r="C50" s="135" t="s">
        <v>544</v>
      </c>
      <c r="D50" s="4" t="s">
        <v>236</v>
      </c>
      <c r="E50" s="4" t="s">
        <v>688</v>
      </c>
      <c r="F50" s="136">
        <v>0</v>
      </c>
      <c r="G50" s="134">
        <v>1</v>
      </c>
      <c r="H50" s="134">
        <v>0.01</v>
      </c>
      <c r="I50" s="135" t="s">
        <v>42</v>
      </c>
      <c r="J50" s="148" t="s">
        <v>930</v>
      </c>
    </row>
    <row r="51" spans="1:10" ht="48.5" customHeight="1" x14ac:dyDescent="0.75">
      <c r="A51" s="135" t="s">
        <v>170</v>
      </c>
      <c r="B51" s="135" t="s">
        <v>171</v>
      </c>
      <c r="C51" s="135" t="s">
        <v>358</v>
      </c>
      <c r="D51" s="4" t="s">
        <v>171</v>
      </c>
      <c r="E51" s="4" t="s">
        <v>687</v>
      </c>
      <c r="F51" s="136">
        <v>0</v>
      </c>
      <c r="G51" s="134">
        <v>1</v>
      </c>
      <c r="H51" s="134">
        <v>0.01</v>
      </c>
      <c r="I51" s="135" t="s">
        <v>42</v>
      </c>
      <c r="J51" s="148" t="s">
        <v>931</v>
      </c>
    </row>
    <row r="52" spans="1:10" ht="46.25" customHeight="1" x14ac:dyDescent="0.75">
      <c r="A52" s="135" t="s">
        <v>170</v>
      </c>
      <c r="B52" s="135" t="s">
        <v>175</v>
      </c>
      <c r="C52" s="135" t="s">
        <v>545</v>
      </c>
      <c r="D52" s="4" t="s">
        <v>175</v>
      </c>
      <c r="E52" s="4" t="s">
        <v>686</v>
      </c>
      <c r="F52" s="136">
        <v>0</v>
      </c>
      <c r="G52" s="134">
        <v>1</v>
      </c>
      <c r="H52" s="134">
        <v>0.01</v>
      </c>
      <c r="I52" s="135" t="s">
        <v>42</v>
      </c>
      <c r="J52" s="148" t="s">
        <v>932</v>
      </c>
    </row>
    <row r="53" spans="1:10" ht="37.5" customHeight="1" x14ac:dyDescent="0.75">
      <c r="A53" s="135" t="s">
        <v>170</v>
      </c>
      <c r="B53" s="135" t="s">
        <v>173</v>
      </c>
      <c r="C53" s="135" t="s">
        <v>359</v>
      </c>
      <c r="D53" s="4" t="s">
        <v>173</v>
      </c>
      <c r="E53" s="4" t="s">
        <v>685</v>
      </c>
      <c r="F53" s="136">
        <v>0</v>
      </c>
      <c r="G53" s="134">
        <v>1</v>
      </c>
      <c r="H53" s="134">
        <v>0.01</v>
      </c>
      <c r="I53" s="135" t="s">
        <v>42</v>
      </c>
      <c r="J53" s="148" t="s">
        <v>933</v>
      </c>
    </row>
    <row r="54" spans="1:10" ht="53.75" customHeight="1" x14ac:dyDescent="0.75">
      <c r="A54" s="135" t="s">
        <v>170</v>
      </c>
      <c r="B54" s="135" t="s">
        <v>546</v>
      </c>
      <c r="C54" s="135" t="s">
        <v>547</v>
      </c>
      <c r="D54" s="4" t="s">
        <v>546</v>
      </c>
      <c r="E54" s="4" t="s">
        <v>684</v>
      </c>
      <c r="F54" s="136"/>
      <c r="G54" s="134"/>
      <c r="H54" s="134"/>
      <c r="I54" s="135"/>
      <c r="J54" s="148"/>
    </row>
    <row r="55" spans="1:10" ht="44.4" customHeight="1" x14ac:dyDescent="0.75">
      <c r="A55" s="135" t="s">
        <v>170</v>
      </c>
      <c r="B55" s="135" t="s">
        <v>172</v>
      </c>
      <c r="C55" s="135" t="s">
        <v>360</v>
      </c>
      <c r="D55" s="4" t="s">
        <v>172</v>
      </c>
      <c r="E55" s="4" t="s">
        <v>683</v>
      </c>
      <c r="F55" s="136">
        <v>0</v>
      </c>
      <c r="G55" s="134">
        <v>1</v>
      </c>
      <c r="H55" s="134">
        <v>0.01</v>
      </c>
      <c r="I55" s="135" t="s">
        <v>42</v>
      </c>
      <c r="J55" s="148" t="s">
        <v>934</v>
      </c>
    </row>
    <row r="56" spans="1:10" ht="44.4" customHeight="1" x14ac:dyDescent="0.75">
      <c r="A56" s="138" t="s">
        <v>447</v>
      </c>
      <c r="B56" s="138" t="s">
        <v>70</v>
      </c>
      <c r="C56" s="138" t="s">
        <v>361</v>
      </c>
      <c r="D56" s="3" t="s">
        <v>70</v>
      </c>
      <c r="E56" s="4" t="s">
        <v>682</v>
      </c>
      <c r="F56" s="123">
        <v>0</v>
      </c>
      <c r="G56" s="123">
        <v>1</v>
      </c>
      <c r="H56" s="123">
        <v>0.01</v>
      </c>
      <c r="I56" s="138" t="s">
        <v>71</v>
      </c>
      <c r="J56" s="149" t="s">
        <v>731</v>
      </c>
    </row>
    <row r="57" spans="1:10" ht="41" customHeight="1" x14ac:dyDescent="0.75">
      <c r="A57" s="138" t="s">
        <v>447</v>
      </c>
      <c r="B57" s="138" t="s">
        <v>567</v>
      </c>
      <c r="C57" s="138" t="s">
        <v>569</v>
      </c>
      <c r="D57" s="3" t="s">
        <v>456</v>
      </c>
      <c r="E57" s="4" t="s">
        <v>681</v>
      </c>
      <c r="F57" s="123">
        <v>0</v>
      </c>
      <c r="G57" s="123">
        <v>1</v>
      </c>
      <c r="H57" s="123">
        <v>0.01</v>
      </c>
      <c r="I57" s="135" t="s">
        <v>38</v>
      </c>
      <c r="J57" s="149" t="s">
        <v>935</v>
      </c>
    </row>
    <row r="58" spans="1:10" ht="44.4" customHeight="1" x14ac:dyDescent="0.75">
      <c r="A58" s="135" t="s">
        <v>10</v>
      </c>
      <c r="B58" s="135" t="s">
        <v>32</v>
      </c>
      <c r="C58" s="135" t="s">
        <v>69</v>
      </c>
      <c r="D58" s="4" t="s">
        <v>32</v>
      </c>
      <c r="E58" s="4" t="s">
        <v>680</v>
      </c>
      <c r="F58" s="136">
        <v>0</v>
      </c>
      <c r="G58" s="136">
        <v>1</v>
      </c>
      <c r="H58" s="136">
        <v>0.01</v>
      </c>
      <c r="I58" s="135" t="s">
        <v>42</v>
      </c>
      <c r="J58" s="148" t="s">
        <v>936</v>
      </c>
    </row>
    <row r="59" spans="1:10" ht="44.4" customHeight="1" x14ac:dyDescent="0.75">
      <c r="A59" s="135" t="s">
        <v>10</v>
      </c>
      <c r="B59" s="135" t="s">
        <v>30</v>
      </c>
      <c r="C59" s="135" t="s">
        <v>30</v>
      </c>
      <c r="D59" s="4" t="s">
        <v>30</v>
      </c>
      <c r="E59" s="4" t="s">
        <v>679</v>
      </c>
      <c r="F59" s="4">
        <v>0</v>
      </c>
      <c r="G59" s="4">
        <v>300</v>
      </c>
      <c r="H59" s="4">
        <v>5</v>
      </c>
      <c r="I59" s="135" t="s">
        <v>177</v>
      </c>
      <c r="J59" s="148" t="s">
        <v>1114</v>
      </c>
    </row>
    <row r="60" spans="1:10" ht="44.4" customHeight="1" x14ac:dyDescent="0.75">
      <c r="A60" s="135" t="s">
        <v>10</v>
      </c>
      <c r="B60" s="135" t="s">
        <v>31</v>
      </c>
      <c r="C60" s="135" t="s">
        <v>178</v>
      </c>
      <c r="D60" s="4" t="s">
        <v>31</v>
      </c>
      <c r="E60" s="4" t="s">
        <v>678</v>
      </c>
      <c r="F60" s="123">
        <v>0</v>
      </c>
      <c r="G60" s="123">
        <v>1</v>
      </c>
      <c r="H60" s="123">
        <v>0.01</v>
      </c>
      <c r="I60" s="135" t="s">
        <v>180</v>
      </c>
      <c r="J60" s="149" t="s">
        <v>1113</v>
      </c>
    </row>
    <row r="61" spans="1:10" ht="44.4" customHeight="1" x14ac:dyDescent="0.75">
      <c r="A61" s="138" t="s">
        <v>10</v>
      </c>
      <c r="B61" s="138" t="s">
        <v>183</v>
      </c>
      <c r="C61" s="138" t="s">
        <v>182</v>
      </c>
      <c r="D61" s="3" t="s">
        <v>183</v>
      </c>
      <c r="E61" s="4" t="s">
        <v>677</v>
      </c>
      <c r="F61" s="4"/>
      <c r="G61" s="4"/>
      <c r="H61" s="4"/>
      <c r="I61" s="138"/>
      <c r="J61" s="149"/>
    </row>
    <row r="62" spans="1:10" ht="44.4" customHeight="1" x14ac:dyDescent="0.75">
      <c r="A62" s="135" t="s">
        <v>10</v>
      </c>
      <c r="B62" s="135" t="s">
        <v>29</v>
      </c>
      <c r="C62" s="135" t="s">
        <v>362</v>
      </c>
      <c r="D62" s="4" t="s">
        <v>29</v>
      </c>
      <c r="E62" s="4" t="s">
        <v>676</v>
      </c>
      <c r="F62" s="136">
        <v>0</v>
      </c>
      <c r="G62" s="136">
        <v>0.2</v>
      </c>
      <c r="H62" s="139">
        <v>5.0000000000000001E-3</v>
      </c>
      <c r="I62" s="135" t="s">
        <v>181</v>
      </c>
      <c r="J62" s="148" t="s">
        <v>1112</v>
      </c>
    </row>
    <row r="63" spans="1:10" ht="95.25" customHeight="1" x14ac:dyDescent="0.75">
      <c r="A63" s="135" t="s">
        <v>33</v>
      </c>
      <c r="B63" s="135" t="s">
        <v>402</v>
      </c>
      <c r="C63" s="135" t="s">
        <v>363</v>
      </c>
      <c r="D63" s="4" t="s">
        <v>457</v>
      </c>
      <c r="E63" s="4" t="s">
        <v>675</v>
      </c>
      <c r="F63" s="134">
        <v>0</v>
      </c>
      <c r="G63" s="134">
        <v>0.4</v>
      </c>
      <c r="H63" s="136">
        <v>0.01</v>
      </c>
      <c r="I63" s="135" t="s">
        <v>40</v>
      </c>
      <c r="J63" s="135" t="s">
        <v>1111</v>
      </c>
    </row>
    <row r="64" spans="1:10" ht="44.4" customHeight="1" x14ac:dyDescent="0.75">
      <c r="A64" s="135" t="s">
        <v>33</v>
      </c>
      <c r="B64" s="135" t="s">
        <v>402</v>
      </c>
      <c r="C64" s="135" t="s">
        <v>364</v>
      </c>
      <c r="D64" s="4" t="s">
        <v>457</v>
      </c>
      <c r="E64" s="4" t="s">
        <v>674</v>
      </c>
      <c r="F64" s="134">
        <v>0</v>
      </c>
      <c r="G64" s="134">
        <v>0.4</v>
      </c>
      <c r="H64" s="136">
        <v>0.01</v>
      </c>
      <c r="I64" s="135" t="s">
        <v>40</v>
      </c>
      <c r="J64" s="135" t="s">
        <v>1111</v>
      </c>
    </row>
    <row r="65" spans="1:10" ht="44.4" customHeight="1" x14ac:dyDescent="0.75">
      <c r="A65" s="135" t="s">
        <v>33</v>
      </c>
      <c r="B65" s="135" t="s">
        <v>402</v>
      </c>
      <c r="C65" s="135" t="s">
        <v>365</v>
      </c>
      <c r="D65" s="4" t="s">
        <v>457</v>
      </c>
      <c r="E65" s="4" t="s">
        <v>673</v>
      </c>
      <c r="F65" s="134">
        <v>0</v>
      </c>
      <c r="G65" s="134">
        <v>0.4</v>
      </c>
      <c r="H65" s="136">
        <v>0.01</v>
      </c>
      <c r="I65" s="135" t="s">
        <v>40</v>
      </c>
      <c r="J65" s="135" t="s">
        <v>1111</v>
      </c>
    </row>
    <row r="66" spans="1:10" ht="35" customHeight="1" x14ac:dyDescent="0.75">
      <c r="A66" s="135" t="s">
        <v>33</v>
      </c>
      <c r="B66" s="135" t="s">
        <v>402</v>
      </c>
      <c r="C66" s="135" t="s">
        <v>366</v>
      </c>
      <c r="D66" s="4" t="s">
        <v>457</v>
      </c>
      <c r="E66" s="4" t="s">
        <v>672</v>
      </c>
      <c r="F66" s="134">
        <v>0</v>
      </c>
      <c r="G66" s="134">
        <v>0.4</v>
      </c>
      <c r="H66" s="136">
        <v>0.01</v>
      </c>
      <c r="I66" s="135" t="s">
        <v>40</v>
      </c>
      <c r="J66" s="135" t="s">
        <v>1111</v>
      </c>
    </row>
    <row r="67" spans="1:10" ht="47.4" customHeight="1" x14ac:dyDescent="0.75">
      <c r="A67" s="135" t="s">
        <v>33</v>
      </c>
      <c r="B67" s="135" t="s">
        <v>402</v>
      </c>
      <c r="C67" s="138" t="s">
        <v>367</v>
      </c>
      <c r="D67" s="4" t="s">
        <v>457</v>
      </c>
      <c r="E67" s="4" t="s">
        <v>671</v>
      </c>
      <c r="F67" s="134">
        <v>0</v>
      </c>
      <c r="G67" s="134">
        <v>0.4</v>
      </c>
      <c r="H67" s="136">
        <v>0.01</v>
      </c>
      <c r="I67" s="135" t="s">
        <v>40</v>
      </c>
      <c r="J67" s="135" t="s">
        <v>1111</v>
      </c>
    </row>
    <row r="68" spans="1:10" ht="75" customHeight="1" x14ac:dyDescent="0.75">
      <c r="A68" s="135" t="s">
        <v>33</v>
      </c>
      <c r="B68" s="135" t="s">
        <v>422</v>
      </c>
      <c r="C68" s="135" t="s">
        <v>368</v>
      </c>
      <c r="D68" s="4" t="s">
        <v>458</v>
      </c>
      <c r="E68" s="4" t="s">
        <v>670</v>
      </c>
      <c r="F68" s="134">
        <v>0</v>
      </c>
      <c r="G68" s="134">
        <v>0.4</v>
      </c>
      <c r="H68" s="136">
        <v>0.01</v>
      </c>
      <c r="I68" s="135" t="s">
        <v>41</v>
      </c>
      <c r="J68" s="135" t="s">
        <v>1110</v>
      </c>
    </row>
    <row r="69" spans="1:10" ht="43" customHeight="1" x14ac:dyDescent="0.75">
      <c r="A69" s="135" t="s">
        <v>33</v>
      </c>
      <c r="B69" s="135" t="s">
        <v>422</v>
      </c>
      <c r="C69" s="135" t="s">
        <v>369</v>
      </c>
      <c r="D69" s="4" t="s">
        <v>458</v>
      </c>
      <c r="E69" s="4" t="s">
        <v>669</v>
      </c>
      <c r="F69" s="134">
        <v>0</v>
      </c>
      <c r="G69" s="134">
        <v>0.4</v>
      </c>
      <c r="H69" s="136">
        <v>0.01</v>
      </c>
      <c r="I69" s="135" t="s">
        <v>41</v>
      </c>
      <c r="J69" s="135" t="s">
        <v>1110</v>
      </c>
    </row>
    <row r="70" spans="1:10" ht="46.25" customHeight="1" x14ac:dyDescent="0.75">
      <c r="A70" s="135" t="s">
        <v>33</v>
      </c>
      <c r="B70" s="135" t="s">
        <v>422</v>
      </c>
      <c r="C70" s="135" t="s">
        <v>370</v>
      </c>
      <c r="D70" s="4" t="s">
        <v>458</v>
      </c>
      <c r="E70" s="4" t="s">
        <v>668</v>
      </c>
      <c r="F70" s="134">
        <v>0</v>
      </c>
      <c r="G70" s="134">
        <v>0.4</v>
      </c>
      <c r="H70" s="136">
        <v>0.01</v>
      </c>
      <c r="I70" s="135" t="s">
        <v>41</v>
      </c>
      <c r="J70" s="135" t="s">
        <v>1110</v>
      </c>
    </row>
    <row r="71" spans="1:10" ht="44.4" customHeight="1" x14ac:dyDescent="0.75">
      <c r="A71" s="135" t="s">
        <v>33</v>
      </c>
      <c r="B71" s="135" t="s">
        <v>422</v>
      </c>
      <c r="C71" s="135" t="s">
        <v>371</v>
      </c>
      <c r="D71" s="4" t="s">
        <v>458</v>
      </c>
      <c r="E71" s="4" t="s">
        <v>667</v>
      </c>
      <c r="F71" s="134">
        <v>0</v>
      </c>
      <c r="G71" s="134">
        <v>0.4</v>
      </c>
      <c r="H71" s="136">
        <v>0.01</v>
      </c>
      <c r="I71" s="135" t="s">
        <v>41</v>
      </c>
      <c r="J71" s="135" t="s">
        <v>1110</v>
      </c>
    </row>
    <row r="72" spans="1:10" ht="44.4" customHeight="1" x14ac:dyDescent="0.75">
      <c r="A72" s="135" t="s">
        <v>33</v>
      </c>
      <c r="B72" s="135" t="s">
        <v>422</v>
      </c>
      <c r="C72" s="135" t="s">
        <v>372</v>
      </c>
      <c r="D72" s="4" t="s">
        <v>458</v>
      </c>
      <c r="E72" s="4" t="s">
        <v>666</v>
      </c>
      <c r="F72" s="134">
        <v>0</v>
      </c>
      <c r="G72" s="134">
        <v>0.4</v>
      </c>
      <c r="H72" s="136">
        <v>0.01</v>
      </c>
      <c r="I72" s="135" t="s">
        <v>41</v>
      </c>
      <c r="J72" s="135" t="s">
        <v>1110</v>
      </c>
    </row>
    <row r="73" spans="1:10" ht="44.4" customHeight="1" x14ac:dyDescent="0.75">
      <c r="A73" s="3"/>
      <c r="B73" s="3"/>
      <c r="C73" s="3"/>
      <c r="D73" s="3"/>
      <c r="E73" s="3"/>
      <c r="F73" s="4"/>
      <c r="G73" s="4"/>
      <c r="H73" s="4"/>
      <c r="I73" s="135"/>
      <c r="J73" s="135"/>
    </row>
    <row r="74" spans="1:10" ht="44.4" customHeight="1" x14ac:dyDescent="0.75">
      <c r="A74" s="3"/>
      <c r="B74" s="3"/>
      <c r="C74" s="3"/>
      <c r="D74" s="3"/>
      <c r="E74" s="4"/>
      <c r="F74" s="4"/>
      <c r="G74" s="4"/>
      <c r="H74" s="4"/>
      <c r="I74" s="138"/>
      <c r="J74" s="135"/>
    </row>
    <row r="75" spans="1:10" ht="44.4" customHeight="1" x14ac:dyDescent="0.75">
      <c r="A75" s="3"/>
      <c r="B75" s="3"/>
      <c r="C75" s="3"/>
      <c r="D75" s="3"/>
      <c r="E75" s="4"/>
      <c r="F75" s="4"/>
      <c r="G75" s="4"/>
      <c r="H75" s="4"/>
      <c r="I75" s="138"/>
      <c r="J75" s="135"/>
    </row>
    <row r="76" spans="1:10" ht="44.4" customHeight="1" x14ac:dyDescent="0.75">
      <c r="A76" s="3"/>
      <c r="B76" s="3"/>
      <c r="C76" s="3"/>
      <c r="D76" s="3"/>
      <c r="E76" s="3"/>
      <c r="F76" s="123"/>
      <c r="G76" s="123"/>
      <c r="H76" s="123"/>
      <c r="I76" s="135"/>
      <c r="J76" s="135"/>
    </row>
    <row r="77" spans="1:10" ht="44.4" customHeight="1" x14ac:dyDescent="0.75">
      <c r="A77" s="135"/>
      <c r="B77" s="135"/>
      <c r="C77" s="135"/>
      <c r="D77" s="4"/>
      <c r="E77" s="4"/>
      <c r="F77" s="136"/>
      <c r="G77" s="136"/>
      <c r="H77" s="139"/>
      <c r="I77" s="135"/>
      <c r="J77" s="135"/>
    </row>
    <row r="78" spans="1:10" ht="76.5" customHeight="1" x14ac:dyDescent="0.75">
      <c r="A78" s="135"/>
      <c r="B78" s="135"/>
      <c r="C78" s="135"/>
      <c r="D78" s="4"/>
      <c r="E78" s="4"/>
      <c r="F78" s="134"/>
      <c r="G78" s="134"/>
      <c r="H78" s="136"/>
      <c r="I78" s="135"/>
      <c r="J78" s="135"/>
    </row>
    <row r="79" spans="1:10" ht="85.5" customHeight="1" x14ac:dyDescent="0.75">
      <c r="A79" s="135"/>
      <c r="B79" s="135"/>
      <c r="C79" s="138"/>
      <c r="D79" s="4"/>
      <c r="E79" s="3"/>
      <c r="F79" s="134"/>
      <c r="G79" s="134"/>
      <c r="H79" s="136"/>
      <c r="I79" s="135"/>
      <c r="J79" s="135"/>
    </row>
    <row r="80" spans="1:10" ht="91.25" customHeight="1" x14ac:dyDescent="0.75">
      <c r="A80" s="135"/>
      <c r="B80" s="135"/>
      <c r="C80" s="138"/>
      <c r="D80" s="4"/>
      <c r="E80" s="3"/>
      <c r="F80" s="134"/>
      <c r="G80" s="134"/>
      <c r="H80" s="136"/>
      <c r="I80" s="135"/>
      <c r="J80" s="135"/>
    </row>
    <row r="81" spans="1:10" ht="44.4" customHeight="1" x14ac:dyDescent="0.75">
      <c r="A81" s="135"/>
      <c r="B81" s="135"/>
      <c r="C81" s="138"/>
      <c r="D81" s="4"/>
      <c r="E81" s="3"/>
      <c r="F81" s="134"/>
      <c r="G81" s="134"/>
      <c r="H81" s="136"/>
      <c r="I81" s="135"/>
      <c r="J81" s="135"/>
    </row>
    <row r="82" spans="1:10" ht="44.4" customHeight="1" x14ac:dyDescent="0.75">
      <c r="A82" s="135"/>
      <c r="B82" s="135"/>
      <c r="C82" s="138"/>
      <c r="D82" s="4"/>
      <c r="E82" s="3"/>
      <c r="F82" s="134"/>
      <c r="G82" s="134"/>
      <c r="H82" s="136"/>
      <c r="I82" s="135"/>
      <c r="J82" s="135"/>
    </row>
    <row r="83" spans="1:10" ht="44.4" customHeight="1" x14ac:dyDescent="0.75">
      <c r="A83" s="3"/>
      <c r="B83" s="3"/>
      <c r="C83" s="3"/>
      <c r="D83" s="3"/>
      <c r="E83" s="137"/>
      <c r="F83" s="134"/>
      <c r="G83" s="134"/>
      <c r="H83" s="136"/>
      <c r="I83" s="135"/>
      <c r="J83" s="135"/>
    </row>
    <row r="84" spans="1:10" ht="71" customHeight="1" x14ac:dyDescent="0.75">
      <c r="A84" s="135"/>
      <c r="B84" s="135"/>
      <c r="C84" s="135"/>
      <c r="D84" s="4"/>
      <c r="E84" s="4"/>
      <c r="F84" s="134"/>
      <c r="G84" s="134"/>
      <c r="H84" s="136"/>
      <c r="I84" s="135"/>
      <c r="J84" s="135"/>
    </row>
    <row r="85" spans="1:10" ht="44.4" customHeight="1" x14ac:dyDescent="0.75">
      <c r="A85" s="135"/>
      <c r="B85" s="135"/>
      <c r="C85" s="135"/>
      <c r="D85" s="4"/>
      <c r="E85" s="4"/>
      <c r="F85" s="134"/>
      <c r="G85" s="134"/>
      <c r="H85" s="136"/>
      <c r="I85" s="135"/>
      <c r="J85" s="135"/>
    </row>
    <row r="86" spans="1:10" ht="44.4" customHeight="1" x14ac:dyDescent="0.75">
      <c r="A86" s="135"/>
      <c r="B86" s="135"/>
      <c r="C86" s="135"/>
      <c r="D86" s="4"/>
      <c r="E86" s="4"/>
      <c r="F86" s="134"/>
      <c r="G86" s="134"/>
      <c r="H86" s="136"/>
      <c r="I86" s="135"/>
      <c r="J86" s="135"/>
    </row>
    <row r="87" spans="1:10" ht="44.4" customHeight="1" x14ac:dyDescent="0.75">
      <c r="A87" s="135"/>
      <c r="B87" s="135"/>
      <c r="C87" s="135"/>
      <c r="D87" s="4"/>
      <c r="E87" s="4"/>
      <c r="F87" s="134"/>
      <c r="G87" s="134"/>
      <c r="H87" s="136"/>
      <c r="I87" s="135"/>
      <c r="J87" s="135"/>
    </row>
    <row r="88" spans="1:10" ht="44.4" customHeight="1" x14ac:dyDescent="0.75">
      <c r="A88" s="135"/>
      <c r="B88" s="135"/>
      <c r="C88" s="135"/>
      <c r="D88" s="4"/>
      <c r="E88" s="4"/>
      <c r="F88" s="134"/>
      <c r="G88" s="134"/>
      <c r="H88" s="136"/>
      <c r="I88" s="135"/>
      <c r="J88" s="135"/>
    </row>
    <row r="89" spans="1:10" ht="44.4" customHeight="1" x14ac:dyDescent="0.75">
      <c r="A89" s="4"/>
      <c r="B89" s="4"/>
      <c r="C89" s="4"/>
      <c r="D89" s="4"/>
      <c r="E89" s="4"/>
      <c r="F89" s="134"/>
      <c r="G89" s="134"/>
      <c r="H89" s="133"/>
      <c r="I89" s="4"/>
      <c r="J89" s="4"/>
    </row>
    <row r="90" spans="1:10" ht="44.4" customHeight="1" x14ac:dyDescent="0.75">
      <c r="A90" s="4"/>
      <c r="B90" s="4"/>
      <c r="C90" s="4"/>
      <c r="D90" s="4"/>
      <c r="E90" s="4"/>
      <c r="F90" s="4"/>
      <c r="G90" s="4"/>
      <c r="H90" s="4"/>
      <c r="I90" s="4"/>
      <c r="J90" s="4"/>
    </row>
    <row r="91" spans="1:10" ht="44.4" customHeight="1" x14ac:dyDescent="0.75">
      <c r="A91" s="4"/>
      <c r="B91" s="4"/>
      <c r="C91" s="4"/>
      <c r="D91" s="4"/>
      <c r="E91" s="4"/>
      <c r="F91" s="4"/>
      <c r="G91" s="4"/>
      <c r="H91" s="4"/>
      <c r="I91" s="4"/>
      <c r="J91" s="4"/>
    </row>
    <row r="92" spans="1:10" ht="44.4" customHeight="1" x14ac:dyDescent="0.75">
      <c r="A92" s="4"/>
      <c r="B92" s="4"/>
      <c r="C92" s="4"/>
      <c r="D92" s="4"/>
      <c r="E92" s="4"/>
      <c r="F92" s="4"/>
      <c r="G92" s="4"/>
      <c r="H92" s="4"/>
      <c r="I92" s="4"/>
      <c r="J92" s="4"/>
    </row>
    <row r="93" spans="1:10" ht="44.4" customHeight="1" x14ac:dyDescent="0.75">
      <c r="A93" s="4"/>
      <c r="B93" s="4"/>
      <c r="C93" s="4"/>
      <c r="D93" s="4"/>
      <c r="E93" s="4"/>
      <c r="F93" s="4"/>
      <c r="G93" s="4"/>
      <c r="H93" s="4"/>
      <c r="I93" s="4"/>
      <c r="J93" s="4"/>
    </row>
    <row r="94" spans="1:10" ht="44.4" customHeight="1" x14ac:dyDescent="0.75">
      <c r="A94" s="4"/>
      <c r="B94" s="4"/>
      <c r="C94" s="4"/>
      <c r="D94" s="4"/>
      <c r="E94" s="4"/>
      <c r="F94" s="4"/>
      <c r="G94" s="4"/>
      <c r="H94" s="4"/>
      <c r="I94" s="4"/>
      <c r="J94" s="4"/>
    </row>
    <row r="95" spans="1:10" ht="44.4" customHeight="1" x14ac:dyDescent="0.75">
      <c r="A95" s="4"/>
      <c r="B95" s="4"/>
      <c r="C95" s="4"/>
      <c r="D95" s="4"/>
      <c r="E95" s="4"/>
      <c r="F95" s="4"/>
      <c r="G95" s="4"/>
      <c r="H95" s="4"/>
      <c r="I95" s="4"/>
      <c r="J95" s="4"/>
    </row>
    <row r="96" spans="1:10" ht="44.4" customHeight="1" x14ac:dyDescent="0.75">
      <c r="A96" s="4"/>
      <c r="B96" s="4"/>
      <c r="C96" s="4"/>
      <c r="D96" s="4"/>
      <c r="E96" s="4"/>
      <c r="F96" s="4"/>
      <c r="G96" s="4"/>
      <c r="H96" s="4"/>
      <c r="I96" s="4"/>
      <c r="J96" s="4"/>
    </row>
    <row r="97" spans="1:10" ht="44.4" customHeight="1" x14ac:dyDescent="0.75">
      <c r="A97" s="4"/>
      <c r="B97" s="4"/>
      <c r="C97" s="4"/>
      <c r="D97" s="4"/>
      <c r="E97" s="4"/>
      <c r="F97" s="4"/>
      <c r="G97" s="4"/>
      <c r="H97" s="4"/>
      <c r="I97" s="4"/>
      <c r="J97" s="4"/>
    </row>
    <row r="98" spans="1:10" ht="44.4" customHeight="1" x14ac:dyDescent="0.75">
      <c r="A98" s="4"/>
      <c r="B98" s="4"/>
      <c r="C98" s="4"/>
      <c r="D98" s="4"/>
      <c r="E98" s="4"/>
      <c r="F98" s="4"/>
      <c r="G98" s="4"/>
      <c r="H98" s="4"/>
      <c r="I98" s="4"/>
      <c r="J98" s="4"/>
    </row>
    <row r="99" spans="1:10" ht="44.4" customHeight="1" x14ac:dyDescent="0.75"/>
    <row r="100" spans="1:10" ht="44.4" customHeight="1" x14ac:dyDescent="0.75"/>
    <row r="101" spans="1:10" ht="44.4" customHeight="1" x14ac:dyDescent="0.75"/>
    <row r="102" spans="1:10" ht="44.4" customHeight="1" x14ac:dyDescent="0.75"/>
    <row r="103" spans="1:10" ht="44.4" customHeight="1" x14ac:dyDescent="0.75"/>
    <row r="104" spans="1:10" ht="44.4" customHeight="1" x14ac:dyDescent="0.75"/>
    <row r="105" spans="1:10" ht="44.4" customHeight="1" x14ac:dyDescent="0.75"/>
    <row r="106" spans="1:10" ht="44.4" customHeight="1" x14ac:dyDescent="0.75"/>
    <row r="107" spans="1:10" ht="44.4" customHeight="1" x14ac:dyDescent="0.75"/>
    <row r="108" spans="1:10" ht="44.4" customHeight="1" x14ac:dyDescent="0.75"/>
    <row r="109" spans="1:10" ht="44.4" customHeight="1" x14ac:dyDescent="0.75"/>
    <row r="110" spans="1:10" ht="44.4" customHeight="1" x14ac:dyDescent="0.75"/>
    <row r="111" spans="1:10" ht="44.4" customHeight="1" x14ac:dyDescent="0.75"/>
    <row r="112" spans="1:10" ht="44.4" customHeight="1" x14ac:dyDescent="0.75"/>
    <row r="113" s="99" customFormat="1" ht="44.4" customHeight="1" x14ac:dyDescent="0.75"/>
    <row r="114" s="99" customFormat="1" ht="44.4" customHeight="1" x14ac:dyDescent="0.75"/>
    <row r="115" s="99" customFormat="1" ht="44.4" customHeight="1" x14ac:dyDescent="0.75"/>
    <row r="116" s="99" customFormat="1" ht="44.4" customHeight="1" x14ac:dyDescent="0.75"/>
    <row r="117" s="99" customFormat="1" ht="44.4" customHeight="1" x14ac:dyDescent="0.75"/>
    <row r="118" s="99" customFormat="1" ht="44.4" customHeight="1" x14ac:dyDescent="0.75"/>
    <row r="119" s="99" customFormat="1" ht="44.4" customHeight="1" x14ac:dyDescent="0.75"/>
    <row r="120" s="99" customFormat="1" ht="44.4" customHeight="1" x14ac:dyDescent="0.75"/>
    <row r="121" s="99" customFormat="1" ht="44.4" customHeight="1" x14ac:dyDescent="0.75"/>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33"/>
  <sheetViews>
    <sheetView tabSelected="1" topLeftCell="L1" zoomScaleNormal="100" workbookViewId="0">
      <selection activeCell="P3" sqref="P3"/>
    </sheetView>
  </sheetViews>
  <sheetFormatPr defaultColWidth="9.1328125" defaultRowHeight="14.75" x14ac:dyDescent="0.75"/>
  <cols>
    <col min="1" max="1" width="18" style="4" customWidth="1"/>
    <col min="2" max="2" width="28.40625" style="4" customWidth="1"/>
    <col min="3" max="3" width="28.40625" style="2" customWidth="1"/>
    <col min="4" max="5" width="18.86328125" style="4" customWidth="1"/>
    <col min="6" max="7" width="23.1328125" style="4" customWidth="1"/>
    <col min="8" max="8" width="19.40625" style="53" customWidth="1"/>
    <col min="9" max="9" width="21.26953125" style="4" customWidth="1"/>
    <col min="10" max="10" width="21.26953125" style="53" customWidth="1"/>
    <col min="11" max="11" width="16.86328125" style="4" customWidth="1"/>
    <col min="12" max="12" width="19" style="4" customWidth="1"/>
    <col min="13" max="14" width="19.1328125" style="2" customWidth="1"/>
    <col min="15" max="15" width="28.40625" style="4" customWidth="1"/>
    <col min="16" max="16" width="117.26953125" style="2" customWidth="1"/>
    <col min="17" max="17" width="52.40625" style="4" customWidth="1"/>
    <col min="18" max="18" width="43.40625" style="3" customWidth="1"/>
    <col min="19" max="19" width="47.86328125" style="7" customWidth="1"/>
    <col min="20" max="20" width="37.26953125" style="8" customWidth="1"/>
    <col min="21" max="21" width="28" style="4" customWidth="1"/>
    <col min="22" max="16384" width="9.1328125" style="4"/>
  </cols>
  <sheetData>
    <row r="1" spans="1:21" ht="29.5" x14ac:dyDescent="0.75">
      <c r="A1" s="54" t="s">
        <v>3</v>
      </c>
      <c r="B1" s="54" t="s">
        <v>0</v>
      </c>
      <c r="C1" s="54" t="s">
        <v>1</v>
      </c>
      <c r="D1" s="54" t="s">
        <v>46</v>
      </c>
      <c r="E1" s="54" t="s">
        <v>47</v>
      </c>
      <c r="F1" s="54" t="s">
        <v>97</v>
      </c>
      <c r="G1" s="54" t="s">
        <v>98</v>
      </c>
      <c r="H1" s="55" t="s">
        <v>582</v>
      </c>
      <c r="I1" s="54" t="s">
        <v>82</v>
      </c>
      <c r="J1" s="55" t="s">
        <v>449</v>
      </c>
      <c r="K1" s="54" t="s">
        <v>665</v>
      </c>
      <c r="L1" s="54" t="s">
        <v>83</v>
      </c>
      <c r="M1" s="54" t="s">
        <v>84</v>
      </c>
      <c r="N1" s="54" t="s">
        <v>96</v>
      </c>
      <c r="O1" s="54" t="s">
        <v>35</v>
      </c>
      <c r="P1" s="54" t="s">
        <v>2</v>
      </c>
      <c r="Q1" s="54" t="s">
        <v>558</v>
      </c>
      <c r="R1" s="54" t="s">
        <v>240</v>
      </c>
      <c r="S1" s="82" t="s">
        <v>185</v>
      </c>
      <c r="T1" s="52" t="s">
        <v>186</v>
      </c>
      <c r="U1" s="52" t="s">
        <v>916</v>
      </c>
    </row>
    <row r="2" spans="1:21" s="3" customFormat="1" ht="92" customHeight="1" x14ac:dyDescent="0.75">
      <c r="A2" s="103" t="s">
        <v>4</v>
      </c>
      <c r="B2" s="103" t="s">
        <v>987</v>
      </c>
      <c r="C2" s="103" t="s">
        <v>988</v>
      </c>
      <c r="D2" s="103" t="s">
        <v>48</v>
      </c>
      <c r="E2" s="103"/>
      <c r="F2" s="103" t="s">
        <v>48</v>
      </c>
      <c r="G2" s="103"/>
      <c r="H2" s="150">
        <v>200</v>
      </c>
      <c r="I2" s="56" t="s">
        <v>54</v>
      </c>
      <c r="J2" s="103" t="s">
        <v>989</v>
      </c>
      <c r="K2" s="103" t="s">
        <v>990</v>
      </c>
      <c r="L2" s="151">
        <v>0</v>
      </c>
      <c r="M2" s="151">
        <v>1</v>
      </c>
      <c r="N2" s="151">
        <v>0.02</v>
      </c>
      <c r="O2" s="103" t="s">
        <v>991</v>
      </c>
      <c r="P2" s="161" t="str">
        <f>INDEX('Policy Characteristics'!J:J,MATCH($C2,'Policy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2" s="77" t="s">
        <v>992</v>
      </c>
      <c r="R2" s="152" t="s">
        <v>993</v>
      </c>
      <c r="S2" s="103"/>
      <c r="T2" s="103"/>
    </row>
    <row r="3" spans="1:21" s="3" customFormat="1" ht="73.75" x14ac:dyDescent="0.75">
      <c r="A3" s="153" t="str">
        <f>A$2</f>
        <v>Transportation</v>
      </c>
      <c r="B3" s="153" t="str">
        <f t="shared" ref="B3:C7" si="0">B$2</f>
        <v>Conventional Pollutant Standards</v>
      </c>
      <c r="C3" s="153" t="str">
        <f t="shared" si="0"/>
        <v>Percentage Reduction of Separately Regulated Pollutants</v>
      </c>
      <c r="D3" s="101" t="s">
        <v>49</v>
      </c>
      <c r="E3" s="103"/>
      <c r="F3" s="101" t="s">
        <v>49</v>
      </c>
      <c r="G3" s="103"/>
      <c r="H3" s="150">
        <v>201</v>
      </c>
      <c r="I3" s="56" t="s">
        <v>54</v>
      </c>
      <c r="J3" s="153" t="str">
        <f t="shared" ref="J3:R7" si="1">J$2</f>
        <v>Conventional Pollutant Standard</v>
      </c>
      <c r="K3" s="153" t="str">
        <f t="shared" si="1"/>
        <v>trans reduce regulated pollutants</v>
      </c>
      <c r="L3" s="154">
        <f t="shared" si="1"/>
        <v>0</v>
      </c>
      <c r="M3" s="154">
        <f t="shared" si="1"/>
        <v>1</v>
      </c>
      <c r="N3" s="154">
        <f t="shared" si="1"/>
        <v>0.02</v>
      </c>
      <c r="O3" s="153" t="str">
        <f t="shared" si="1"/>
        <v>% reduction in emissions</v>
      </c>
      <c r="P3" s="161" t="str">
        <f>INDEX('Policy Characteristics'!J:J,MATCH($C3,'Policy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3" s="153" t="str">
        <f t="shared" si="1"/>
        <v>transportation-sector-main.html#conv-pol-stds</v>
      </c>
      <c r="R3" s="153" t="str">
        <f t="shared" si="1"/>
        <v>conventional-pollutant-standards.html</v>
      </c>
      <c r="S3" s="103"/>
      <c r="T3" s="103"/>
    </row>
    <row r="4" spans="1:21" s="3" customFormat="1" ht="73.75" x14ac:dyDescent="0.75">
      <c r="A4" s="153" t="str">
        <f t="shared" ref="A4:A7" si="2">A$2</f>
        <v>Transportation</v>
      </c>
      <c r="B4" s="153" t="str">
        <f t="shared" si="0"/>
        <v>Conventional Pollutant Standards</v>
      </c>
      <c r="C4" s="153" t="str">
        <f t="shared" si="0"/>
        <v>Percentage Reduction of Separately Regulated Pollutants</v>
      </c>
      <c r="D4" s="103" t="s">
        <v>50</v>
      </c>
      <c r="E4" s="103"/>
      <c r="F4" s="103" t="s">
        <v>50</v>
      </c>
      <c r="G4" s="103"/>
      <c r="H4" s="150">
        <v>202</v>
      </c>
      <c r="I4" s="56" t="s">
        <v>54</v>
      </c>
      <c r="J4" s="153" t="str">
        <f t="shared" si="1"/>
        <v>Conventional Pollutant Standard</v>
      </c>
      <c r="K4" s="153" t="str">
        <f t="shared" si="1"/>
        <v>trans reduce regulated pollutants</v>
      </c>
      <c r="L4" s="154">
        <f t="shared" si="1"/>
        <v>0</v>
      </c>
      <c r="M4" s="154">
        <f t="shared" si="1"/>
        <v>1</v>
      </c>
      <c r="N4" s="154">
        <f t="shared" si="1"/>
        <v>0.02</v>
      </c>
      <c r="O4" s="153" t="str">
        <f t="shared" si="1"/>
        <v>% reduction in emissions</v>
      </c>
      <c r="P4" s="161" t="str">
        <f>INDEX('Policy Characteristics'!J:J,MATCH($C4,'Policy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4" s="153" t="str">
        <f t="shared" si="1"/>
        <v>transportation-sector-main.html#conv-pol-stds</v>
      </c>
      <c r="R4" s="153" t="str">
        <f t="shared" si="1"/>
        <v>conventional-pollutant-standards.html</v>
      </c>
      <c r="S4" s="103"/>
      <c r="T4" s="103"/>
    </row>
    <row r="5" spans="1:21" s="3" customFormat="1" ht="73.75" x14ac:dyDescent="0.75">
      <c r="A5" s="153" t="str">
        <f t="shared" si="2"/>
        <v>Transportation</v>
      </c>
      <c r="B5" s="153" t="str">
        <f t="shared" si="0"/>
        <v>Conventional Pollutant Standards</v>
      </c>
      <c r="C5" s="153" t="str">
        <f t="shared" si="0"/>
        <v>Percentage Reduction of Separately Regulated Pollutants</v>
      </c>
      <c r="D5" s="103" t="s">
        <v>51</v>
      </c>
      <c r="E5" s="103"/>
      <c r="F5" s="103" t="s">
        <v>51</v>
      </c>
      <c r="G5" s="103"/>
      <c r="H5" s="150">
        <v>203</v>
      </c>
      <c r="I5" s="56" t="s">
        <v>54</v>
      </c>
      <c r="J5" s="153" t="str">
        <f t="shared" si="1"/>
        <v>Conventional Pollutant Standard</v>
      </c>
      <c r="K5" s="153" t="str">
        <f t="shared" si="1"/>
        <v>trans reduce regulated pollutants</v>
      </c>
      <c r="L5" s="154">
        <f t="shared" si="1"/>
        <v>0</v>
      </c>
      <c r="M5" s="154">
        <f t="shared" si="1"/>
        <v>1</v>
      </c>
      <c r="N5" s="154">
        <f t="shared" si="1"/>
        <v>0.02</v>
      </c>
      <c r="O5" s="153" t="str">
        <f t="shared" si="1"/>
        <v>% reduction in emissions</v>
      </c>
      <c r="P5" s="161" t="str">
        <f>INDEX('Policy Characteristics'!J:J,MATCH($C5,'Policy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5" s="153" t="str">
        <f t="shared" si="1"/>
        <v>transportation-sector-main.html#conv-pol-stds</v>
      </c>
      <c r="R5" s="153" t="str">
        <f t="shared" si="1"/>
        <v>conventional-pollutant-standards.html</v>
      </c>
      <c r="S5" s="103"/>
      <c r="T5" s="103"/>
    </row>
    <row r="6" spans="1:21" s="3" customFormat="1" ht="73.75" x14ac:dyDescent="0.75">
      <c r="A6" s="153" t="str">
        <f t="shared" si="2"/>
        <v>Transportation</v>
      </c>
      <c r="B6" s="153" t="str">
        <f t="shared" si="0"/>
        <v>Conventional Pollutant Standards</v>
      </c>
      <c r="C6" s="153" t="str">
        <f t="shared" si="0"/>
        <v>Percentage Reduction of Separately Regulated Pollutants</v>
      </c>
      <c r="D6" s="103" t="s">
        <v>52</v>
      </c>
      <c r="E6" s="103"/>
      <c r="F6" s="103" t="s">
        <v>52</v>
      </c>
      <c r="G6" s="103"/>
      <c r="H6" s="150">
        <v>204</v>
      </c>
      <c r="I6" s="56" t="s">
        <v>54</v>
      </c>
      <c r="J6" s="153" t="str">
        <f t="shared" si="1"/>
        <v>Conventional Pollutant Standard</v>
      </c>
      <c r="K6" s="153" t="str">
        <f t="shared" si="1"/>
        <v>trans reduce regulated pollutants</v>
      </c>
      <c r="L6" s="154">
        <f t="shared" si="1"/>
        <v>0</v>
      </c>
      <c r="M6" s="154">
        <f t="shared" si="1"/>
        <v>1</v>
      </c>
      <c r="N6" s="154">
        <f t="shared" si="1"/>
        <v>0.02</v>
      </c>
      <c r="O6" s="153" t="str">
        <f t="shared" si="1"/>
        <v>% reduction in emissions</v>
      </c>
      <c r="P6" s="161" t="str">
        <f>INDEX('Policy Characteristics'!J:J,MATCH($C6,'Policy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6" s="153" t="str">
        <f t="shared" si="1"/>
        <v>transportation-sector-main.html#conv-pol-stds</v>
      </c>
      <c r="R6" s="153" t="str">
        <f t="shared" si="1"/>
        <v>conventional-pollutant-standards.html</v>
      </c>
      <c r="S6" s="103"/>
      <c r="T6" s="103"/>
    </row>
    <row r="7" spans="1:21" s="3" customFormat="1" ht="73.75" x14ac:dyDescent="0.75">
      <c r="A7" s="153" t="str">
        <f t="shared" si="2"/>
        <v>Transportation</v>
      </c>
      <c r="B7" s="153" t="str">
        <f t="shared" si="0"/>
        <v>Conventional Pollutant Standards</v>
      </c>
      <c r="C7" s="153" t="str">
        <f t="shared" si="0"/>
        <v>Percentage Reduction of Separately Regulated Pollutants</v>
      </c>
      <c r="D7" s="103" t="s">
        <v>132</v>
      </c>
      <c r="E7" s="103"/>
      <c r="F7" s="103" t="s">
        <v>132</v>
      </c>
      <c r="G7" s="103"/>
      <c r="H7" s="150">
        <v>205</v>
      </c>
      <c r="I7" s="56" t="s">
        <v>54</v>
      </c>
      <c r="J7" s="153" t="str">
        <f t="shared" si="1"/>
        <v>Conventional Pollutant Standard</v>
      </c>
      <c r="K7" s="153" t="str">
        <f t="shared" si="1"/>
        <v>trans reduce regulated pollutants</v>
      </c>
      <c r="L7" s="154">
        <f t="shared" si="1"/>
        <v>0</v>
      </c>
      <c r="M7" s="154">
        <f t="shared" si="1"/>
        <v>1</v>
      </c>
      <c r="N7" s="154">
        <f t="shared" si="1"/>
        <v>0.02</v>
      </c>
      <c r="O7" s="153" t="str">
        <f t="shared" si="1"/>
        <v>% reduction in emissions</v>
      </c>
      <c r="P7" s="161" t="str">
        <f>INDEX('Policy Characteristics'!J:J,MATCH($C7,'Policy Characteristics'!$C:$C,0))</f>
        <v>**Description:**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v>
      </c>
      <c r="Q7" s="153" t="str">
        <f t="shared" si="1"/>
        <v>transportation-sector-main.html#conv-pol-stds</v>
      </c>
      <c r="R7" s="153" t="str">
        <f t="shared" si="1"/>
        <v>conventional-pollutant-standards.html</v>
      </c>
      <c r="S7" s="103"/>
      <c r="T7" s="103"/>
    </row>
    <row r="8" spans="1:21" s="3" customFormat="1" ht="59" x14ac:dyDescent="0.75">
      <c r="A8" s="11" t="s">
        <v>4</v>
      </c>
      <c r="B8" s="11" t="s">
        <v>592</v>
      </c>
      <c r="C8" s="11" t="s">
        <v>593</v>
      </c>
      <c r="D8" s="56"/>
      <c r="E8" s="56"/>
      <c r="F8" s="56"/>
      <c r="G8" s="56"/>
      <c r="H8" s="59">
        <v>185</v>
      </c>
      <c r="I8" s="56" t="s">
        <v>54</v>
      </c>
      <c r="J8" s="101" t="s">
        <v>594</v>
      </c>
      <c r="K8" s="100" t="s">
        <v>730</v>
      </c>
      <c r="L8" s="90">
        <v>0</v>
      </c>
      <c r="M8" s="90">
        <v>1</v>
      </c>
      <c r="N8" s="90">
        <v>1</v>
      </c>
      <c r="O8" s="56" t="s">
        <v>36</v>
      </c>
      <c r="P8" s="161" t="str">
        <f>INDEX('Policy Characteristics'!J:J,MATCH($C8,'Policy Characteristics'!$C:$C,0))</f>
        <v>**Description:**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v>
      </c>
      <c r="Q8" s="77" t="s">
        <v>595</v>
      </c>
      <c r="R8" s="77" t="s">
        <v>596</v>
      </c>
      <c r="S8" s="86"/>
      <c r="T8" s="11"/>
      <c r="U8" s="107"/>
    </row>
    <row r="9" spans="1:21" s="3" customFormat="1" ht="73.75" x14ac:dyDescent="0.75">
      <c r="A9" s="11" t="s">
        <v>4</v>
      </c>
      <c r="B9" s="11" t="s">
        <v>597</v>
      </c>
      <c r="C9" s="11" t="s">
        <v>598</v>
      </c>
      <c r="D9" s="56" t="s">
        <v>56</v>
      </c>
      <c r="E9" s="56" t="s">
        <v>48</v>
      </c>
      <c r="F9" s="56" t="s">
        <v>99</v>
      </c>
      <c r="G9" s="56" t="s">
        <v>48</v>
      </c>
      <c r="H9" s="59">
        <v>186</v>
      </c>
      <c r="I9" s="56" t="s">
        <v>54</v>
      </c>
      <c r="J9" s="101" t="s">
        <v>599</v>
      </c>
      <c r="K9" s="100" t="s">
        <v>729</v>
      </c>
      <c r="L9" s="65">
        <v>0</v>
      </c>
      <c r="M9" s="65">
        <v>1</v>
      </c>
      <c r="N9" s="65">
        <v>0.02</v>
      </c>
      <c r="O9" s="56" t="s">
        <v>600</v>
      </c>
      <c r="P9" s="161" t="str">
        <f>INDEX('Policy Characteristics'!J:J,MATCH($C9,'Policy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9" s="77" t="s">
        <v>601</v>
      </c>
      <c r="R9" s="77" t="s">
        <v>602</v>
      </c>
      <c r="S9" s="86" t="s">
        <v>603</v>
      </c>
      <c r="T9" s="11"/>
      <c r="U9" s="107"/>
    </row>
    <row r="10" spans="1:21" s="3" customFormat="1" ht="73.75" x14ac:dyDescent="0.75">
      <c r="A10" s="58" t="str">
        <f>A$9</f>
        <v>Transportation</v>
      </c>
      <c r="B10" s="58" t="str">
        <f t="shared" ref="B10:C20" si="3">B$9</f>
        <v>Electric Vehicle Sales Mandate</v>
      </c>
      <c r="C10" s="58" t="str">
        <f t="shared" si="3"/>
        <v>Additional Minimum Required EV Sales Percentage</v>
      </c>
      <c r="D10" s="101" t="s">
        <v>53</v>
      </c>
      <c r="E10" s="101" t="s">
        <v>48</v>
      </c>
      <c r="F10" s="101" t="s">
        <v>100</v>
      </c>
      <c r="G10" s="101" t="s">
        <v>48</v>
      </c>
      <c r="H10" s="59">
        <v>197</v>
      </c>
      <c r="I10" s="11" t="s">
        <v>54</v>
      </c>
      <c r="J10" s="78" t="str">
        <f t="shared" ref="J10:J18" si="4">J$9</f>
        <v>EV Sales Mandate</v>
      </c>
      <c r="K10" s="78" t="str">
        <f t="shared" ref="K10:R18" si="5">K$9</f>
        <v>trans EV minimum</v>
      </c>
      <c r="L10" s="78">
        <f t="shared" si="5"/>
        <v>0</v>
      </c>
      <c r="M10" s="64">
        <f t="shared" si="5"/>
        <v>1</v>
      </c>
      <c r="N10" s="64">
        <f t="shared" si="5"/>
        <v>0.02</v>
      </c>
      <c r="O10" s="64" t="str">
        <f t="shared" si="5"/>
        <v>% of new vehicles sold</v>
      </c>
      <c r="P10" s="161" t="str">
        <f>INDEX('Policy Characteristics'!J:J,MATCH($C10,'Policy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0" s="64" t="str">
        <f t="shared" si="5"/>
        <v>transportation-sector-main.html#ev-mandate</v>
      </c>
      <c r="R10" s="64" t="str">
        <f t="shared" si="5"/>
        <v>ev-mandate.html</v>
      </c>
      <c r="S10" s="86"/>
      <c r="T10" s="11"/>
      <c r="U10" s="107"/>
    </row>
    <row r="11" spans="1:21" s="3" customFormat="1" ht="73.75" x14ac:dyDescent="0.75">
      <c r="A11" s="58" t="str">
        <f t="shared" ref="A11:A20" si="6">A$9</f>
        <v>Transportation</v>
      </c>
      <c r="B11" s="58" t="str">
        <f t="shared" si="3"/>
        <v>Electric Vehicle Sales Mandate</v>
      </c>
      <c r="C11" s="58" t="str">
        <f t="shared" si="3"/>
        <v>Additional Minimum Required EV Sales Percentage</v>
      </c>
      <c r="D11" s="101" t="s">
        <v>56</v>
      </c>
      <c r="E11" s="101" t="s">
        <v>49</v>
      </c>
      <c r="F11" s="101" t="s">
        <v>99</v>
      </c>
      <c r="G11" s="101" t="s">
        <v>49</v>
      </c>
      <c r="H11" s="59">
        <v>187</v>
      </c>
      <c r="I11" s="56" t="s">
        <v>54</v>
      </c>
      <c r="J11" s="78" t="str">
        <f t="shared" si="4"/>
        <v>EV Sales Mandate</v>
      </c>
      <c r="K11" s="78" t="str">
        <f t="shared" si="5"/>
        <v>trans EV minimum</v>
      </c>
      <c r="L11" s="78">
        <f t="shared" si="5"/>
        <v>0</v>
      </c>
      <c r="M11" s="64">
        <f t="shared" si="5"/>
        <v>1</v>
      </c>
      <c r="N11" s="64">
        <f t="shared" si="5"/>
        <v>0.02</v>
      </c>
      <c r="O11" s="64" t="str">
        <f t="shared" si="5"/>
        <v>% of new vehicles sold</v>
      </c>
      <c r="P11" s="161" t="str">
        <f>INDEX('Policy Characteristics'!J:J,MATCH($C11,'Policy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1" s="64" t="str">
        <f t="shared" si="5"/>
        <v>transportation-sector-main.html#ev-mandate</v>
      </c>
      <c r="R11" s="64" t="str">
        <f t="shared" si="5"/>
        <v>ev-mandate.html</v>
      </c>
      <c r="S11" s="86" t="s">
        <v>604</v>
      </c>
      <c r="T11" s="11"/>
      <c r="U11" s="107"/>
    </row>
    <row r="12" spans="1:21" s="3" customFormat="1" ht="73.75" x14ac:dyDescent="0.75">
      <c r="A12" s="58" t="str">
        <f t="shared" si="6"/>
        <v>Transportation</v>
      </c>
      <c r="B12" s="58" t="str">
        <f t="shared" si="3"/>
        <v>Electric Vehicle Sales Mandate</v>
      </c>
      <c r="C12" s="58" t="str">
        <f t="shared" si="3"/>
        <v>Additional Minimum Required EV Sales Percentage</v>
      </c>
      <c r="D12" s="101" t="s">
        <v>53</v>
      </c>
      <c r="E12" s="101" t="s">
        <v>49</v>
      </c>
      <c r="F12" s="101" t="s">
        <v>100</v>
      </c>
      <c r="G12" s="101" t="s">
        <v>49</v>
      </c>
      <c r="H12" s="59">
        <v>191</v>
      </c>
      <c r="I12" s="56" t="s">
        <v>54</v>
      </c>
      <c r="J12" s="78" t="str">
        <f t="shared" si="4"/>
        <v>EV Sales Mandate</v>
      </c>
      <c r="K12" s="78" t="str">
        <f t="shared" si="5"/>
        <v>trans EV minimum</v>
      </c>
      <c r="L12" s="78">
        <f t="shared" si="5"/>
        <v>0</v>
      </c>
      <c r="M12" s="64">
        <f t="shared" si="5"/>
        <v>1</v>
      </c>
      <c r="N12" s="64">
        <f t="shared" si="5"/>
        <v>0.02</v>
      </c>
      <c r="O12" s="64" t="str">
        <f t="shared" si="5"/>
        <v>% of new vehicles sold</v>
      </c>
      <c r="P12" s="161" t="str">
        <f>INDEX('Policy Characteristics'!J:J,MATCH($C12,'Policy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2" s="64" t="str">
        <f t="shared" si="5"/>
        <v>transportation-sector-main.html#ev-mandate</v>
      </c>
      <c r="R12" s="64" t="str">
        <f t="shared" si="5"/>
        <v>ev-mandate.html</v>
      </c>
      <c r="S12" s="86"/>
      <c r="T12" s="11"/>
      <c r="U12" s="107"/>
    </row>
    <row r="13" spans="1:21" s="3" customFormat="1" ht="73.75" x14ac:dyDescent="0.75">
      <c r="A13" s="58" t="str">
        <f t="shared" si="6"/>
        <v>Transportation</v>
      </c>
      <c r="B13" s="58" t="str">
        <f t="shared" si="3"/>
        <v>Electric Vehicle Sales Mandate</v>
      </c>
      <c r="C13" s="58" t="str">
        <f t="shared" si="3"/>
        <v>Additional Minimum Required EV Sales Percentage</v>
      </c>
      <c r="D13" s="101" t="s">
        <v>56</v>
      </c>
      <c r="E13" s="101" t="s">
        <v>50</v>
      </c>
      <c r="F13" s="101" t="s">
        <v>99</v>
      </c>
      <c r="G13" s="101" t="s">
        <v>101</v>
      </c>
      <c r="H13" s="59"/>
      <c r="I13" s="11" t="s">
        <v>55</v>
      </c>
      <c r="J13" s="78" t="str">
        <f t="shared" si="4"/>
        <v>EV Sales Mandate</v>
      </c>
      <c r="K13" s="78" t="str">
        <f t="shared" si="5"/>
        <v>trans EV minimum</v>
      </c>
      <c r="L13" s="90"/>
      <c r="M13" s="90"/>
      <c r="N13" s="90"/>
      <c r="O13" s="56"/>
      <c r="P13" s="161" t="str">
        <f>INDEX('Policy Characteristics'!J:J,MATCH($C13,'Policy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3" s="77"/>
      <c r="R13" s="77"/>
      <c r="S13" s="86"/>
      <c r="T13" s="11"/>
      <c r="U13" s="107"/>
    </row>
    <row r="14" spans="1:21" s="3" customFormat="1" ht="73.75" x14ac:dyDescent="0.75">
      <c r="A14" s="58" t="str">
        <f t="shared" si="6"/>
        <v>Transportation</v>
      </c>
      <c r="B14" s="58" t="str">
        <f t="shared" si="3"/>
        <v>Electric Vehicle Sales Mandate</v>
      </c>
      <c r="C14" s="58" t="str">
        <f t="shared" si="3"/>
        <v>Additional Minimum Required EV Sales Percentage</v>
      </c>
      <c r="D14" s="101" t="s">
        <v>53</v>
      </c>
      <c r="E14" s="101" t="s">
        <v>50</v>
      </c>
      <c r="F14" s="101" t="s">
        <v>100</v>
      </c>
      <c r="G14" s="101" t="s">
        <v>101</v>
      </c>
      <c r="H14" s="59"/>
      <c r="I14" s="11" t="s">
        <v>55</v>
      </c>
      <c r="J14" s="78" t="str">
        <f t="shared" si="4"/>
        <v>EV Sales Mandate</v>
      </c>
      <c r="K14" s="78" t="str">
        <f t="shared" si="5"/>
        <v>trans EV minimum</v>
      </c>
      <c r="L14" s="90"/>
      <c r="M14" s="90"/>
      <c r="N14" s="90"/>
      <c r="O14" s="56"/>
      <c r="P14" s="161" t="str">
        <f>INDEX('Policy Characteristics'!J:J,MATCH($C14,'Policy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4" s="77"/>
      <c r="R14" s="77"/>
      <c r="S14" s="86"/>
      <c r="T14" s="11"/>
      <c r="U14" s="107"/>
    </row>
    <row r="15" spans="1:21" s="3" customFormat="1" ht="73.75" x14ac:dyDescent="0.75">
      <c r="A15" s="58" t="str">
        <f t="shared" si="6"/>
        <v>Transportation</v>
      </c>
      <c r="B15" s="58" t="str">
        <f t="shared" si="3"/>
        <v>Electric Vehicle Sales Mandate</v>
      </c>
      <c r="C15" s="58" t="str">
        <f t="shared" si="3"/>
        <v>Additional Minimum Required EV Sales Percentage</v>
      </c>
      <c r="D15" s="101" t="s">
        <v>56</v>
      </c>
      <c r="E15" s="101" t="s">
        <v>51</v>
      </c>
      <c r="F15" s="101" t="s">
        <v>99</v>
      </c>
      <c r="G15" s="101" t="s">
        <v>102</v>
      </c>
      <c r="H15" s="59"/>
      <c r="I15" s="11" t="s">
        <v>55</v>
      </c>
      <c r="J15" s="78" t="str">
        <f t="shared" si="4"/>
        <v>EV Sales Mandate</v>
      </c>
      <c r="K15" s="78" t="str">
        <f t="shared" si="5"/>
        <v>trans EV minimum</v>
      </c>
      <c r="L15" s="90"/>
      <c r="M15" s="90"/>
      <c r="N15" s="90"/>
      <c r="O15" s="56"/>
      <c r="P15" s="161" t="str">
        <f>INDEX('Policy Characteristics'!J:J,MATCH($C15,'Policy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5" s="77"/>
      <c r="R15" s="77"/>
      <c r="S15" s="86"/>
      <c r="T15" s="11"/>
      <c r="U15" s="107"/>
    </row>
    <row r="16" spans="1:21" s="3" customFormat="1" ht="73.75" x14ac:dyDescent="0.75">
      <c r="A16" s="58" t="str">
        <f t="shared" si="6"/>
        <v>Transportation</v>
      </c>
      <c r="B16" s="58" t="str">
        <f t="shared" si="3"/>
        <v>Electric Vehicle Sales Mandate</v>
      </c>
      <c r="C16" s="58" t="str">
        <f t="shared" si="3"/>
        <v>Additional Minimum Required EV Sales Percentage</v>
      </c>
      <c r="D16" s="101" t="s">
        <v>53</v>
      </c>
      <c r="E16" s="101" t="s">
        <v>51</v>
      </c>
      <c r="F16" s="101" t="s">
        <v>100</v>
      </c>
      <c r="G16" s="101" t="s">
        <v>102</v>
      </c>
      <c r="H16" s="59"/>
      <c r="I16" s="11" t="s">
        <v>55</v>
      </c>
      <c r="J16" s="78" t="str">
        <f t="shared" si="4"/>
        <v>EV Sales Mandate</v>
      </c>
      <c r="K16" s="78" t="str">
        <f t="shared" si="5"/>
        <v>trans EV minimum</v>
      </c>
      <c r="L16" s="90"/>
      <c r="M16" s="90"/>
      <c r="N16" s="90"/>
      <c r="O16" s="56"/>
      <c r="P16" s="161" t="str">
        <f>INDEX('Policy Characteristics'!J:J,MATCH($C16,'Policy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6" s="77"/>
      <c r="R16" s="77"/>
      <c r="S16" s="86"/>
      <c r="T16" s="11"/>
      <c r="U16" s="107"/>
    </row>
    <row r="17" spans="1:21" s="3" customFormat="1" ht="73.75" x14ac:dyDescent="0.75">
      <c r="A17" s="58" t="str">
        <f t="shared" si="6"/>
        <v>Transportation</v>
      </c>
      <c r="B17" s="58" t="str">
        <f t="shared" si="3"/>
        <v>Electric Vehicle Sales Mandate</v>
      </c>
      <c r="C17" s="58" t="str">
        <f t="shared" si="3"/>
        <v>Additional Minimum Required EV Sales Percentage</v>
      </c>
      <c r="D17" s="101" t="s">
        <v>56</v>
      </c>
      <c r="E17" s="101" t="s">
        <v>52</v>
      </c>
      <c r="F17" s="101" t="s">
        <v>99</v>
      </c>
      <c r="G17" s="101" t="s">
        <v>103</v>
      </c>
      <c r="H17" s="59"/>
      <c r="I17" s="11" t="s">
        <v>55</v>
      </c>
      <c r="J17" s="78" t="str">
        <f t="shared" si="4"/>
        <v>EV Sales Mandate</v>
      </c>
      <c r="K17" s="78" t="str">
        <f t="shared" si="5"/>
        <v>trans EV minimum</v>
      </c>
      <c r="L17" s="90"/>
      <c r="M17" s="90"/>
      <c r="N17" s="90"/>
      <c r="O17" s="56"/>
      <c r="P17" s="161" t="str">
        <f>INDEX('Policy Characteristics'!J:J,MATCH($C17,'Policy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7" s="77"/>
      <c r="R17" s="77"/>
      <c r="S17" s="86"/>
      <c r="T17" s="11"/>
      <c r="U17" s="107"/>
    </row>
    <row r="18" spans="1:21" s="3" customFormat="1" ht="73.75" x14ac:dyDescent="0.75">
      <c r="A18" s="58" t="str">
        <f t="shared" si="6"/>
        <v>Transportation</v>
      </c>
      <c r="B18" s="58" t="str">
        <f t="shared" si="3"/>
        <v>Electric Vehicle Sales Mandate</v>
      </c>
      <c r="C18" s="58" t="str">
        <f t="shared" si="3"/>
        <v>Additional Minimum Required EV Sales Percentage</v>
      </c>
      <c r="D18" s="101" t="s">
        <v>53</v>
      </c>
      <c r="E18" s="101" t="s">
        <v>52</v>
      </c>
      <c r="F18" s="101" t="s">
        <v>100</v>
      </c>
      <c r="G18" s="101" t="s">
        <v>103</v>
      </c>
      <c r="H18" s="59"/>
      <c r="I18" s="11" t="s">
        <v>55</v>
      </c>
      <c r="J18" s="78" t="str">
        <f t="shared" si="4"/>
        <v>EV Sales Mandate</v>
      </c>
      <c r="K18" s="78" t="str">
        <f t="shared" si="5"/>
        <v>trans EV minimum</v>
      </c>
      <c r="L18" s="90"/>
      <c r="M18" s="90"/>
      <c r="N18" s="90"/>
      <c r="O18" s="56"/>
      <c r="P18" s="161" t="str">
        <f>INDEX('Policy Characteristics'!J:J,MATCH($C18,'Policy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8" s="77"/>
      <c r="R18" s="77"/>
      <c r="S18" s="86"/>
      <c r="T18" s="11"/>
      <c r="U18" s="107"/>
    </row>
    <row r="19" spans="1:21" s="3" customFormat="1" ht="73.75" x14ac:dyDescent="0.75">
      <c r="A19" s="58" t="str">
        <f t="shared" si="6"/>
        <v>Transportation</v>
      </c>
      <c r="B19" s="58" t="str">
        <f t="shared" si="3"/>
        <v>Electric Vehicle Sales Mandate</v>
      </c>
      <c r="C19" s="58" t="str">
        <f t="shared" si="3"/>
        <v>Additional Minimum Required EV Sales Percentage</v>
      </c>
      <c r="D19" s="101" t="s">
        <v>56</v>
      </c>
      <c r="E19" s="101" t="s">
        <v>132</v>
      </c>
      <c r="F19" s="101" t="s">
        <v>99</v>
      </c>
      <c r="G19" s="101" t="s">
        <v>184</v>
      </c>
      <c r="H19" s="59">
        <v>188</v>
      </c>
      <c r="I19" s="56" t="s">
        <v>54</v>
      </c>
      <c r="J19" s="78" t="str">
        <f t="shared" ref="J19:J20" si="7">J$9</f>
        <v>EV Sales Mandate</v>
      </c>
      <c r="K19" s="78" t="str">
        <f t="shared" ref="K19:K20" si="8">K$9</f>
        <v>trans EV minimum</v>
      </c>
      <c r="L19" s="78">
        <f t="shared" ref="L19:O19" si="9">L$9</f>
        <v>0</v>
      </c>
      <c r="M19" s="64">
        <f t="shared" si="9"/>
        <v>1</v>
      </c>
      <c r="N19" s="64">
        <f t="shared" si="9"/>
        <v>0.02</v>
      </c>
      <c r="O19" s="64" t="str">
        <f t="shared" si="9"/>
        <v>% of new vehicles sold</v>
      </c>
      <c r="P19" s="161" t="str">
        <f>INDEX('Policy Characteristics'!J:J,MATCH($C19,'Policy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19" s="64" t="str">
        <f t="shared" ref="Q19:R19" si="10">Q$9</f>
        <v>transportation-sector-main.html#ev-mandate</v>
      </c>
      <c r="R19" s="64" t="str">
        <f t="shared" si="10"/>
        <v>ev-mandate.html</v>
      </c>
      <c r="S19" s="86"/>
      <c r="T19" s="11"/>
      <c r="U19" s="107"/>
    </row>
    <row r="20" spans="1:21" s="3" customFormat="1" ht="73.75" x14ac:dyDescent="0.75">
      <c r="A20" s="58" t="str">
        <f t="shared" si="6"/>
        <v>Transportation</v>
      </c>
      <c r="B20" s="58" t="str">
        <f t="shared" si="3"/>
        <v>Electric Vehicle Sales Mandate</v>
      </c>
      <c r="C20" s="58" t="str">
        <f t="shared" si="3"/>
        <v>Additional Minimum Required EV Sales Percentage</v>
      </c>
      <c r="D20" s="101" t="s">
        <v>53</v>
      </c>
      <c r="E20" s="101" t="s">
        <v>132</v>
      </c>
      <c r="F20" s="101" t="s">
        <v>100</v>
      </c>
      <c r="G20" s="101" t="s">
        <v>184</v>
      </c>
      <c r="H20" s="59"/>
      <c r="I20" s="11" t="s">
        <v>55</v>
      </c>
      <c r="J20" s="78" t="str">
        <f t="shared" si="7"/>
        <v>EV Sales Mandate</v>
      </c>
      <c r="K20" s="78" t="str">
        <f t="shared" si="8"/>
        <v>trans EV minimum</v>
      </c>
      <c r="L20" s="90"/>
      <c r="M20" s="90"/>
      <c r="N20" s="90"/>
      <c r="O20" s="56"/>
      <c r="P20" s="161" t="str">
        <f>INDEX('Policy Characteristics'!J:J,MATCH($C20,'Policy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v>
      </c>
      <c r="Q20" s="77"/>
      <c r="R20" s="77"/>
      <c r="S20" s="86"/>
      <c r="T20" s="11"/>
      <c r="U20" s="107"/>
    </row>
    <row r="21" spans="1:21" s="3" customFormat="1" ht="59" x14ac:dyDescent="0.75">
      <c r="A21" s="11" t="s">
        <v>4</v>
      </c>
      <c r="B21" s="11" t="s">
        <v>591</v>
      </c>
      <c r="C21" s="11" t="s">
        <v>586</v>
      </c>
      <c r="D21" s="56" t="s">
        <v>56</v>
      </c>
      <c r="E21" s="56" t="s">
        <v>48</v>
      </c>
      <c r="F21" s="56" t="s">
        <v>99</v>
      </c>
      <c r="G21" s="56" t="s">
        <v>48</v>
      </c>
      <c r="H21" s="59">
        <v>189</v>
      </c>
      <c r="I21" s="56" t="s">
        <v>54</v>
      </c>
      <c r="J21" s="101" t="s">
        <v>585</v>
      </c>
      <c r="K21" s="100" t="s">
        <v>728</v>
      </c>
      <c r="L21" s="65">
        <v>0</v>
      </c>
      <c r="M21" s="65">
        <v>0.5</v>
      </c>
      <c r="N21" s="65">
        <v>0.01</v>
      </c>
      <c r="O21" s="77" t="s">
        <v>587</v>
      </c>
      <c r="P21" s="161" t="str">
        <f>INDEX('Policy Characteristics'!J:J,MATCH($C21,'Policy Characteristics'!$C:$C,0))</f>
        <v>**Description:** This policy causes government to pay for the specified percentage of the purchase price of new battery electric vehicles for the selected type(s).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1" s="77" t="s">
        <v>588</v>
      </c>
      <c r="R21" s="77" t="s">
        <v>589</v>
      </c>
      <c r="S21" s="86" t="s">
        <v>590</v>
      </c>
      <c r="T21" s="11"/>
      <c r="U21" s="107"/>
    </row>
    <row r="22" spans="1:21" s="81" customFormat="1" ht="59" x14ac:dyDescent="0.75">
      <c r="A22" s="58" t="str">
        <f t="shared" ref="A22:C32" si="11">A$21</f>
        <v>Transportation</v>
      </c>
      <c r="B22" s="58" t="str">
        <f t="shared" si="11"/>
        <v>Electric Vehicle Subsidy</v>
      </c>
      <c r="C22" s="58" t="str">
        <f t="shared" si="11"/>
        <v>Additional EV Subsidy Percentage</v>
      </c>
      <c r="D22" s="101" t="s">
        <v>53</v>
      </c>
      <c r="E22" s="101" t="s">
        <v>48</v>
      </c>
      <c r="F22" s="101" t="s">
        <v>100</v>
      </c>
      <c r="G22" s="101" t="s">
        <v>48</v>
      </c>
      <c r="H22" s="57"/>
      <c r="I22" s="11" t="s">
        <v>55</v>
      </c>
      <c r="J22" s="78" t="str">
        <f t="shared" ref="J22:K32" si="12">J$21</f>
        <v>EV Subsidy</v>
      </c>
      <c r="K22" s="58" t="str">
        <f t="shared" si="12"/>
        <v>trans EV subsidy</v>
      </c>
      <c r="L22" s="80"/>
      <c r="M22" s="80"/>
      <c r="N22" s="80"/>
      <c r="O22" s="80"/>
      <c r="P22" s="161" t="str">
        <f>INDEX('Policy Characteristics'!J:J,MATCH($C22,'Policy Characteristics'!$C:$C,0))</f>
        <v>**Description:** This policy causes government to pay for the specified percentage of the purchase price of new battery electric vehicles for the selected type(s).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2" s="80"/>
      <c r="R22" s="80"/>
      <c r="S22" s="87"/>
      <c r="T22" s="100"/>
      <c r="U22" s="108"/>
    </row>
    <row r="23" spans="1:21" s="81" customFormat="1" ht="59" x14ac:dyDescent="0.75">
      <c r="A23" s="58" t="str">
        <f t="shared" si="11"/>
        <v>Transportation</v>
      </c>
      <c r="B23" s="58" t="str">
        <f t="shared" si="11"/>
        <v>Electric Vehicle Subsidy</v>
      </c>
      <c r="C23" s="58" t="str">
        <f t="shared" si="11"/>
        <v>Additional EV Subsidy Percentage</v>
      </c>
      <c r="D23" s="101" t="s">
        <v>56</v>
      </c>
      <c r="E23" s="101" t="s">
        <v>49</v>
      </c>
      <c r="F23" s="101" t="s">
        <v>99</v>
      </c>
      <c r="G23" s="101" t="s">
        <v>49</v>
      </c>
      <c r="H23" s="57"/>
      <c r="I23" s="11" t="s">
        <v>55</v>
      </c>
      <c r="J23" s="78" t="str">
        <f t="shared" si="12"/>
        <v>EV Subsidy</v>
      </c>
      <c r="K23" s="58" t="str">
        <f t="shared" si="12"/>
        <v>trans EV subsidy</v>
      </c>
      <c r="L23" s="80"/>
      <c r="M23" s="80"/>
      <c r="N23" s="80"/>
      <c r="O23" s="80"/>
      <c r="P23" s="161" t="str">
        <f>INDEX('Policy Characteristics'!J:J,MATCH($C23,'Policy Characteristics'!$C:$C,0))</f>
        <v>**Description:** This policy causes government to pay for the specified percentage of the purchase price of new battery electric vehicles for the selected type(s).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3" s="80"/>
      <c r="R23" s="80"/>
      <c r="S23" s="87"/>
      <c r="T23" s="100"/>
      <c r="U23" s="108"/>
    </row>
    <row r="24" spans="1:21" s="81" customFormat="1" ht="59" x14ac:dyDescent="0.75">
      <c r="A24" s="58" t="str">
        <f t="shared" si="11"/>
        <v>Transportation</v>
      </c>
      <c r="B24" s="58" t="str">
        <f t="shared" si="11"/>
        <v>Electric Vehicle Subsidy</v>
      </c>
      <c r="C24" s="58" t="str">
        <f t="shared" si="11"/>
        <v>Additional EV Subsidy Percentage</v>
      </c>
      <c r="D24" s="101" t="s">
        <v>53</v>
      </c>
      <c r="E24" s="101" t="s">
        <v>49</v>
      </c>
      <c r="F24" s="101" t="s">
        <v>100</v>
      </c>
      <c r="G24" s="101" t="s">
        <v>49</v>
      </c>
      <c r="H24" s="57"/>
      <c r="I24" s="11" t="s">
        <v>55</v>
      </c>
      <c r="J24" s="78" t="str">
        <f t="shared" si="12"/>
        <v>EV Subsidy</v>
      </c>
      <c r="K24" s="58" t="str">
        <f t="shared" si="12"/>
        <v>trans EV subsidy</v>
      </c>
      <c r="L24" s="80"/>
      <c r="M24" s="80"/>
      <c r="N24" s="80"/>
      <c r="O24" s="80"/>
      <c r="P24" s="161" t="str">
        <f>INDEX('Policy Characteristics'!J:J,MATCH($C24,'Policy Characteristics'!$C:$C,0))</f>
        <v>**Description:** This policy causes government to pay for the specified percentage of the purchase price of new battery electric vehicles for the selected type(s).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4" s="80"/>
      <c r="R24" s="80"/>
      <c r="S24" s="87"/>
      <c r="T24" s="100"/>
      <c r="U24" s="108"/>
    </row>
    <row r="25" spans="1:21" s="81" customFormat="1" ht="59" x14ac:dyDescent="0.75">
      <c r="A25" s="58" t="str">
        <f t="shared" si="11"/>
        <v>Transportation</v>
      </c>
      <c r="B25" s="58" t="str">
        <f t="shared" si="11"/>
        <v>Electric Vehicle Subsidy</v>
      </c>
      <c r="C25" s="58" t="str">
        <f t="shared" si="11"/>
        <v>Additional EV Subsidy Percentage</v>
      </c>
      <c r="D25" s="101" t="s">
        <v>56</v>
      </c>
      <c r="E25" s="101" t="s">
        <v>50</v>
      </c>
      <c r="F25" s="101" t="s">
        <v>99</v>
      </c>
      <c r="G25" s="101" t="s">
        <v>101</v>
      </c>
      <c r="H25" s="57"/>
      <c r="I25" s="11" t="s">
        <v>55</v>
      </c>
      <c r="J25" s="78" t="str">
        <f t="shared" si="12"/>
        <v>EV Subsidy</v>
      </c>
      <c r="K25" s="58" t="str">
        <f t="shared" si="12"/>
        <v>trans EV subsidy</v>
      </c>
      <c r="L25" s="80"/>
      <c r="M25" s="80"/>
      <c r="N25" s="80"/>
      <c r="O25" s="80"/>
      <c r="P25" s="161" t="str">
        <f>INDEX('Policy Characteristics'!J:J,MATCH($C25,'Policy Characteristics'!$C:$C,0))</f>
        <v>**Description:** This policy causes government to pay for the specified percentage of the purchase price of new battery electric vehicles for the selected type(s).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5" s="80"/>
      <c r="R25" s="80"/>
      <c r="S25" s="87"/>
      <c r="T25" s="100"/>
      <c r="U25" s="108"/>
    </row>
    <row r="26" spans="1:21" s="81" customFormat="1" ht="59" x14ac:dyDescent="0.75">
      <c r="A26" s="58" t="str">
        <f t="shared" si="11"/>
        <v>Transportation</v>
      </c>
      <c r="B26" s="58" t="str">
        <f t="shared" si="11"/>
        <v>Electric Vehicle Subsidy</v>
      </c>
      <c r="C26" s="58" t="str">
        <f t="shared" si="11"/>
        <v>Additional EV Subsidy Percentage</v>
      </c>
      <c r="D26" s="101" t="s">
        <v>53</v>
      </c>
      <c r="E26" s="101" t="s">
        <v>50</v>
      </c>
      <c r="F26" s="101" t="s">
        <v>100</v>
      </c>
      <c r="G26" s="101" t="s">
        <v>101</v>
      </c>
      <c r="H26" s="57"/>
      <c r="I26" s="11" t="s">
        <v>55</v>
      </c>
      <c r="J26" s="78" t="str">
        <f t="shared" si="12"/>
        <v>EV Subsidy</v>
      </c>
      <c r="K26" s="58" t="str">
        <f t="shared" si="12"/>
        <v>trans EV subsidy</v>
      </c>
      <c r="L26" s="80"/>
      <c r="M26" s="80"/>
      <c r="N26" s="80"/>
      <c r="O26" s="80"/>
      <c r="P26" s="161" t="str">
        <f>INDEX('Policy Characteristics'!J:J,MATCH($C26,'Policy Characteristics'!$C:$C,0))</f>
        <v>**Description:** This policy causes government to pay for the specified percentage of the purchase price of new battery electric vehicles for the selected type(s).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6" s="80"/>
      <c r="R26" s="80"/>
      <c r="S26" s="87"/>
      <c r="T26" s="100"/>
      <c r="U26" s="108"/>
    </row>
    <row r="27" spans="1:21" s="81" customFormat="1" ht="59" x14ac:dyDescent="0.75">
      <c r="A27" s="58" t="str">
        <f t="shared" si="11"/>
        <v>Transportation</v>
      </c>
      <c r="B27" s="58" t="str">
        <f t="shared" si="11"/>
        <v>Electric Vehicle Subsidy</v>
      </c>
      <c r="C27" s="58" t="str">
        <f t="shared" si="11"/>
        <v>Additional EV Subsidy Percentage</v>
      </c>
      <c r="D27" s="101" t="s">
        <v>56</v>
      </c>
      <c r="E27" s="101" t="s">
        <v>51</v>
      </c>
      <c r="F27" s="101" t="s">
        <v>99</v>
      </c>
      <c r="G27" s="101" t="s">
        <v>102</v>
      </c>
      <c r="H27" s="57"/>
      <c r="I27" s="11" t="s">
        <v>55</v>
      </c>
      <c r="J27" s="78" t="str">
        <f t="shared" si="12"/>
        <v>EV Subsidy</v>
      </c>
      <c r="K27" s="58" t="str">
        <f t="shared" si="12"/>
        <v>trans EV subsidy</v>
      </c>
      <c r="L27" s="80"/>
      <c r="M27" s="80"/>
      <c r="N27" s="80"/>
      <c r="O27" s="80"/>
      <c r="P27" s="161" t="str">
        <f>INDEX('Policy Characteristics'!J:J,MATCH($C27,'Policy Characteristics'!$C:$C,0))</f>
        <v>**Description:** This policy causes government to pay for the specified percentage of the purchase price of new battery electric vehicles for the selected type(s).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7" s="80"/>
      <c r="R27" s="80"/>
      <c r="S27" s="87"/>
      <c r="T27" s="100"/>
      <c r="U27" s="108"/>
    </row>
    <row r="28" spans="1:21" s="81" customFormat="1" ht="59" x14ac:dyDescent="0.75">
      <c r="A28" s="58" t="str">
        <f t="shared" si="11"/>
        <v>Transportation</v>
      </c>
      <c r="B28" s="58" t="str">
        <f t="shared" si="11"/>
        <v>Electric Vehicle Subsidy</v>
      </c>
      <c r="C28" s="58" t="str">
        <f t="shared" si="11"/>
        <v>Additional EV Subsidy Percentage</v>
      </c>
      <c r="D28" s="101" t="s">
        <v>53</v>
      </c>
      <c r="E28" s="101" t="s">
        <v>51</v>
      </c>
      <c r="F28" s="101" t="s">
        <v>100</v>
      </c>
      <c r="G28" s="101" t="s">
        <v>102</v>
      </c>
      <c r="H28" s="57"/>
      <c r="I28" s="11" t="s">
        <v>55</v>
      </c>
      <c r="J28" s="78" t="str">
        <f t="shared" si="12"/>
        <v>EV Subsidy</v>
      </c>
      <c r="K28" s="58" t="str">
        <f t="shared" si="12"/>
        <v>trans EV subsidy</v>
      </c>
      <c r="L28" s="80"/>
      <c r="M28" s="80"/>
      <c r="N28" s="80"/>
      <c r="O28" s="80"/>
      <c r="P28" s="161" t="str">
        <f>INDEX('Policy Characteristics'!J:J,MATCH($C28,'Policy Characteristics'!$C:$C,0))</f>
        <v>**Description:** This policy causes government to pay for the specified percentage of the purchase price of new battery electric vehicles for the selected type(s).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8" s="80"/>
      <c r="R28" s="80"/>
      <c r="S28" s="87"/>
      <c r="T28" s="100"/>
      <c r="U28" s="108"/>
    </row>
    <row r="29" spans="1:21" s="81" customFormat="1" ht="59" x14ac:dyDescent="0.75">
      <c r="A29" s="58" t="str">
        <f t="shared" si="11"/>
        <v>Transportation</v>
      </c>
      <c r="B29" s="58" t="str">
        <f t="shared" si="11"/>
        <v>Electric Vehicle Subsidy</v>
      </c>
      <c r="C29" s="58" t="str">
        <f t="shared" si="11"/>
        <v>Additional EV Subsidy Percentage</v>
      </c>
      <c r="D29" s="101" t="s">
        <v>56</v>
      </c>
      <c r="E29" s="101" t="s">
        <v>52</v>
      </c>
      <c r="F29" s="101" t="s">
        <v>99</v>
      </c>
      <c r="G29" s="101" t="s">
        <v>103</v>
      </c>
      <c r="H29" s="57"/>
      <c r="I29" s="11" t="s">
        <v>55</v>
      </c>
      <c r="J29" s="78" t="str">
        <f t="shared" si="12"/>
        <v>EV Subsidy</v>
      </c>
      <c r="K29" s="58" t="str">
        <f t="shared" si="12"/>
        <v>trans EV subsidy</v>
      </c>
      <c r="L29" s="80"/>
      <c r="M29" s="80"/>
      <c r="N29" s="80"/>
      <c r="O29" s="80"/>
      <c r="P29" s="161" t="str">
        <f>INDEX('Policy Characteristics'!J:J,MATCH($C29,'Policy Characteristics'!$C:$C,0))</f>
        <v>**Description:** This policy causes government to pay for the specified percentage of the purchase price of new battery electric vehicles for the selected type(s).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29" s="80"/>
      <c r="R29" s="80"/>
      <c r="S29" s="87"/>
      <c r="T29" s="100"/>
      <c r="U29" s="108"/>
    </row>
    <row r="30" spans="1:21" s="81" customFormat="1" ht="59" x14ac:dyDescent="0.75">
      <c r="A30" s="58" t="str">
        <f t="shared" si="11"/>
        <v>Transportation</v>
      </c>
      <c r="B30" s="58" t="str">
        <f t="shared" si="11"/>
        <v>Electric Vehicle Subsidy</v>
      </c>
      <c r="C30" s="58" t="str">
        <f t="shared" si="11"/>
        <v>Additional EV Subsidy Percentage</v>
      </c>
      <c r="D30" s="101" t="s">
        <v>53</v>
      </c>
      <c r="E30" s="101" t="s">
        <v>52</v>
      </c>
      <c r="F30" s="101" t="s">
        <v>100</v>
      </c>
      <c r="G30" s="101" t="s">
        <v>103</v>
      </c>
      <c r="H30" s="57"/>
      <c r="I30" s="11" t="s">
        <v>55</v>
      </c>
      <c r="J30" s="78" t="str">
        <f t="shared" si="12"/>
        <v>EV Subsidy</v>
      </c>
      <c r="K30" s="58" t="str">
        <f t="shared" si="12"/>
        <v>trans EV subsidy</v>
      </c>
      <c r="L30" s="80"/>
      <c r="M30" s="80"/>
      <c r="N30" s="80"/>
      <c r="O30" s="80"/>
      <c r="P30" s="161" t="str">
        <f>INDEX('Policy Characteristics'!J:J,MATCH($C30,'Policy Characteristics'!$C:$C,0))</f>
        <v>**Description:** This policy causes government to pay for the specified percentage of the purchase price of new battery electric vehicles for the selected type(s).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30" s="80"/>
      <c r="R30" s="80"/>
      <c r="S30" s="87"/>
      <c r="T30" s="100"/>
      <c r="U30" s="108"/>
    </row>
    <row r="31" spans="1:21" s="81" customFormat="1" ht="59" x14ac:dyDescent="0.75">
      <c r="A31" s="58" t="str">
        <f t="shared" si="11"/>
        <v>Transportation</v>
      </c>
      <c r="B31" s="58" t="str">
        <f t="shared" si="11"/>
        <v>Electric Vehicle Subsidy</v>
      </c>
      <c r="C31" s="58" t="str">
        <f t="shared" si="11"/>
        <v>Additional EV Subsidy Percentage</v>
      </c>
      <c r="D31" s="101" t="s">
        <v>56</v>
      </c>
      <c r="E31" s="101" t="s">
        <v>132</v>
      </c>
      <c r="F31" s="101" t="s">
        <v>99</v>
      </c>
      <c r="G31" s="101" t="s">
        <v>184</v>
      </c>
      <c r="H31" s="57"/>
      <c r="I31" s="11" t="s">
        <v>55</v>
      </c>
      <c r="J31" s="78" t="str">
        <f t="shared" si="12"/>
        <v>EV Subsidy</v>
      </c>
      <c r="K31" s="58" t="str">
        <f t="shared" si="12"/>
        <v>trans EV subsidy</v>
      </c>
      <c r="L31" s="80"/>
      <c r="M31" s="80"/>
      <c r="N31" s="80"/>
      <c r="O31" s="80"/>
      <c r="P31" s="161" t="str">
        <f>INDEX('Policy Characteristics'!J:J,MATCH($C31,'Policy Characteristics'!$C:$C,0))</f>
        <v>**Description:** This policy causes government to pay for the specified percentage of the purchase price of new battery electric vehicles for the selected type(s).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31" s="80"/>
      <c r="R31" s="80"/>
      <c r="S31" s="87"/>
      <c r="T31" s="100"/>
      <c r="U31" s="108"/>
    </row>
    <row r="32" spans="1:21" s="81" customFormat="1" ht="59" x14ac:dyDescent="0.75">
      <c r="A32" s="58" t="str">
        <f t="shared" si="11"/>
        <v>Transportation</v>
      </c>
      <c r="B32" s="58" t="str">
        <f t="shared" si="11"/>
        <v>Electric Vehicle Subsidy</v>
      </c>
      <c r="C32" s="58" t="str">
        <f t="shared" si="11"/>
        <v>Additional EV Subsidy Percentage</v>
      </c>
      <c r="D32" s="101" t="s">
        <v>53</v>
      </c>
      <c r="E32" s="101" t="s">
        <v>132</v>
      </c>
      <c r="F32" s="101" t="s">
        <v>100</v>
      </c>
      <c r="G32" s="101" t="s">
        <v>184</v>
      </c>
      <c r="H32" s="57"/>
      <c r="I32" s="11" t="s">
        <v>55</v>
      </c>
      <c r="J32" s="78" t="str">
        <f t="shared" si="12"/>
        <v>EV Subsidy</v>
      </c>
      <c r="K32" s="58" t="str">
        <f t="shared" si="12"/>
        <v>trans EV subsidy</v>
      </c>
      <c r="L32" s="80"/>
      <c r="M32" s="80"/>
      <c r="N32" s="80"/>
      <c r="O32" s="80"/>
      <c r="P32" s="161" t="str">
        <f>INDEX('Policy Characteristics'!J:J,MATCH($C32,'Policy Characteristics'!$C:$C,0))</f>
        <v>**Description:** This policy causes government to pay for the specified percentage of the purchase price of new battery electric vehicles for the selected type(s).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v>
      </c>
      <c r="Q32" s="80"/>
      <c r="R32" s="80"/>
      <c r="S32" s="87"/>
      <c r="T32" s="100"/>
      <c r="U32" s="108"/>
    </row>
    <row r="33" spans="1:21" ht="88.5" x14ac:dyDescent="0.75">
      <c r="A33" s="56" t="s">
        <v>4</v>
      </c>
      <c r="B33" s="56" t="s">
        <v>11</v>
      </c>
      <c r="C33" s="56" t="s">
        <v>130</v>
      </c>
      <c r="D33" s="56"/>
      <c r="E33" s="56"/>
      <c r="F33" s="56"/>
      <c r="G33" s="56"/>
      <c r="H33" s="57">
        <v>1</v>
      </c>
      <c r="I33" s="56" t="s">
        <v>54</v>
      </c>
      <c r="J33" s="57" t="s">
        <v>11</v>
      </c>
      <c r="K33" s="100" t="s">
        <v>727</v>
      </c>
      <c r="L33" s="62">
        <v>0</v>
      </c>
      <c r="M33" s="62">
        <v>1</v>
      </c>
      <c r="N33" s="63">
        <v>0.02</v>
      </c>
      <c r="O33" s="56" t="s">
        <v>559</v>
      </c>
      <c r="P33" s="161" t="str">
        <f>INDEX('Policy Characteristics'!J:J,MATCH($C33,'Policy Characteristics'!$C:$C,0))</f>
        <v xml:space="preserve">**Description:**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$850usd per (100 L/km), which equates to a $850usd fee on an LDV that gets 8.5 km/L if the pivot point is 10 km/L. </v>
      </c>
      <c r="Q33" s="56" t="s">
        <v>241</v>
      </c>
      <c r="R33" s="11" t="s">
        <v>242</v>
      </c>
      <c r="S33" s="83" t="s">
        <v>187</v>
      </c>
      <c r="T33" s="56" t="s">
        <v>218</v>
      </c>
      <c r="U33" s="109"/>
    </row>
    <row r="34" spans="1:21" ht="132.75" x14ac:dyDescent="0.75">
      <c r="A34" s="56" t="s">
        <v>4</v>
      </c>
      <c r="B34" s="56" t="s">
        <v>5</v>
      </c>
      <c r="C34" s="56" t="s">
        <v>373</v>
      </c>
      <c r="D34" s="56" t="s">
        <v>637</v>
      </c>
      <c r="E34" s="56" t="s">
        <v>48</v>
      </c>
      <c r="F34" s="56" t="s">
        <v>643</v>
      </c>
      <c r="G34" s="56" t="s">
        <v>48</v>
      </c>
      <c r="H34" s="2"/>
      <c r="I34" s="11" t="s">
        <v>55</v>
      </c>
      <c r="J34" s="57" t="s">
        <v>450</v>
      </c>
      <c r="K34" s="100" t="s">
        <v>726</v>
      </c>
      <c r="L34" s="2"/>
      <c r="O34" s="2"/>
      <c r="P34" s="161" t="str">
        <f>INDEX('Policy Characteristics'!J:J,MATCH($C34,'Policy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34" s="2"/>
      <c r="R34" s="2"/>
      <c r="S34" s="2"/>
      <c r="T34" s="2"/>
      <c r="U34" s="109" t="s">
        <v>945</v>
      </c>
    </row>
    <row r="35" spans="1:21" ht="132.75" x14ac:dyDescent="0.75">
      <c r="A35" s="58" t="str">
        <f t="shared" ref="A35:C49" si="13">A$34</f>
        <v>Transportation</v>
      </c>
      <c r="B35" s="58" t="str">
        <f t="shared" si="13"/>
        <v>Fuel Economy Standard</v>
      </c>
      <c r="C35" s="58" t="str">
        <f t="shared" si="13"/>
        <v>Percentage Additional Improvement of Fuel Economy Std</v>
      </c>
      <c r="D35" s="56" t="s">
        <v>638</v>
      </c>
      <c r="E35" s="56" t="s">
        <v>48</v>
      </c>
      <c r="F35" s="56" t="s">
        <v>104</v>
      </c>
      <c r="G35" s="56" t="s">
        <v>48</v>
      </c>
      <c r="H35" s="57"/>
      <c r="I35" s="11" t="s">
        <v>55</v>
      </c>
      <c r="J35" s="92" t="str">
        <f>J$34</f>
        <v>Vehicle Fuel Economy Standards</v>
      </c>
      <c r="K35" s="92" t="str">
        <f>K$34</f>
        <v>trans fuel economy standards</v>
      </c>
      <c r="L35" s="62"/>
      <c r="M35" s="62"/>
      <c r="N35" s="62"/>
      <c r="O35" s="56"/>
      <c r="P35" s="161" t="str">
        <f>INDEX('Policy Characteristics'!J:J,MATCH($C35,'Policy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35" s="56"/>
      <c r="R35" s="11"/>
      <c r="S35" s="83"/>
      <c r="T35" s="56"/>
      <c r="U35" s="109"/>
    </row>
    <row r="36" spans="1:21" ht="132.75" x14ac:dyDescent="0.75">
      <c r="A36" s="58" t="str">
        <f t="shared" si="13"/>
        <v>Transportation</v>
      </c>
      <c r="B36" s="58" t="str">
        <f t="shared" si="13"/>
        <v>Fuel Economy Standard</v>
      </c>
      <c r="C36" s="58" t="str">
        <f t="shared" si="13"/>
        <v>Percentage Additional Improvement of Fuel Economy Std</v>
      </c>
      <c r="D36" s="56" t="s">
        <v>639</v>
      </c>
      <c r="E36" s="56" t="s">
        <v>48</v>
      </c>
      <c r="F36" s="56" t="s">
        <v>646</v>
      </c>
      <c r="G36" s="56" t="s">
        <v>48</v>
      </c>
      <c r="H36" s="57">
        <v>2</v>
      </c>
      <c r="I36" s="56" t="s">
        <v>54</v>
      </c>
      <c r="J36" s="92" t="str">
        <f t="shared" ref="J36:J69" si="14">J$34</f>
        <v>Vehicle Fuel Economy Standards</v>
      </c>
      <c r="K36" s="92" t="str">
        <f t="shared" ref="K36:K69" si="15">K$34</f>
        <v>trans fuel economy standards</v>
      </c>
      <c r="L36" s="62">
        <v>0</v>
      </c>
      <c r="M36" s="62">
        <f>ROUND(MaxBoundCalculations!B88,1)</f>
        <v>1</v>
      </c>
      <c r="N36" s="62">
        <v>0.02</v>
      </c>
      <c r="O36" s="56" t="s">
        <v>131</v>
      </c>
      <c r="P36" s="161" t="str">
        <f>INDEX('Policy Characteristics'!J:J,MATCH($C36,'Policy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36" s="56" t="s">
        <v>243</v>
      </c>
      <c r="R36" s="11" t="s">
        <v>244</v>
      </c>
      <c r="S36" s="83" t="s">
        <v>188</v>
      </c>
      <c r="T36" s="56" t="s">
        <v>471</v>
      </c>
      <c r="U36" s="109"/>
    </row>
    <row r="37" spans="1:21" ht="132.75" x14ac:dyDescent="0.75">
      <c r="A37" s="58" t="str">
        <f t="shared" si="13"/>
        <v>Transportation</v>
      </c>
      <c r="B37" s="58" t="str">
        <f t="shared" si="13"/>
        <v>Fuel Economy Standard</v>
      </c>
      <c r="C37" s="58" t="str">
        <f t="shared" si="13"/>
        <v>Percentage Additional Improvement of Fuel Economy Std</v>
      </c>
      <c r="D37" s="56" t="s">
        <v>640</v>
      </c>
      <c r="E37" s="56" t="s">
        <v>48</v>
      </c>
      <c r="F37" s="56" t="s">
        <v>644</v>
      </c>
      <c r="G37" s="56" t="s">
        <v>48</v>
      </c>
      <c r="H37" s="57">
        <v>198</v>
      </c>
      <c r="I37" s="11" t="s">
        <v>54</v>
      </c>
      <c r="J37" s="92" t="str">
        <f t="shared" si="14"/>
        <v>Vehicle Fuel Economy Standards</v>
      </c>
      <c r="K37" s="92" t="str">
        <f t="shared" si="15"/>
        <v>trans fuel economy standards</v>
      </c>
      <c r="L37" s="62">
        <v>0</v>
      </c>
      <c r="M37" s="62">
        <f>M36</f>
        <v>1</v>
      </c>
      <c r="N37" s="62">
        <v>0.02</v>
      </c>
      <c r="O37" s="56" t="s">
        <v>131</v>
      </c>
      <c r="P37" s="161" t="str">
        <f>INDEX('Policy Characteristics'!J:J,MATCH($C37,'Policy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37" s="56" t="s">
        <v>243</v>
      </c>
      <c r="R37" s="11" t="s">
        <v>244</v>
      </c>
      <c r="S37" s="83" t="s">
        <v>188</v>
      </c>
      <c r="T37" s="56" t="s">
        <v>471</v>
      </c>
      <c r="U37" s="109"/>
    </row>
    <row r="38" spans="1:21" ht="132.75" x14ac:dyDescent="0.75">
      <c r="A38" s="58" t="str">
        <f t="shared" si="13"/>
        <v>Transportation</v>
      </c>
      <c r="B38" s="58" t="str">
        <f t="shared" si="13"/>
        <v>Fuel Economy Standard</v>
      </c>
      <c r="C38" s="58" t="str">
        <f t="shared" si="13"/>
        <v>Percentage Additional Improvement of Fuel Economy Std</v>
      </c>
      <c r="D38" s="56" t="s">
        <v>641</v>
      </c>
      <c r="E38" s="56" t="s">
        <v>48</v>
      </c>
      <c r="F38" s="56" t="s">
        <v>645</v>
      </c>
      <c r="G38" s="56" t="s">
        <v>48</v>
      </c>
      <c r="H38" s="57"/>
      <c r="I38" s="11" t="s">
        <v>55</v>
      </c>
      <c r="J38" s="92" t="str">
        <f t="shared" si="14"/>
        <v>Vehicle Fuel Economy Standards</v>
      </c>
      <c r="K38" s="92" t="str">
        <f t="shared" si="15"/>
        <v>trans fuel economy standards</v>
      </c>
      <c r="L38" s="62"/>
      <c r="M38" s="62"/>
      <c r="N38" s="62"/>
      <c r="O38" s="56"/>
      <c r="P38" s="161" t="str">
        <f>INDEX('Policy Characteristics'!J:J,MATCH($C38,'Policy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38" s="56"/>
      <c r="R38" s="11"/>
      <c r="S38" s="83"/>
      <c r="T38" s="56"/>
      <c r="U38" s="109"/>
    </row>
    <row r="39" spans="1:21" ht="132.75" x14ac:dyDescent="0.75">
      <c r="A39" s="58" t="str">
        <f t="shared" si="13"/>
        <v>Transportation</v>
      </c>
      <c r="B39" s="58" t="str">
        <f t="shared" si="13"/>
        <v>Fuel Economy Standard</v>
      </c>
      <c r="C39" s="58" t="str">
        <f t="shared" si="13"/>
        <v>Percentage Additional Improvement of Fuel Economy Std</v>
      </c>
      <c r="D39" s="56" t="s">
        <v>642</v>
      </c>
      <c r="E39" s="56" t="s">
        <v>48</v>
      </c>
      <c r="F39" s="56" t="s">
        <v>647</v>
      </c>
      <c r="G39" s="56" t="s">
        <v>48</v>
      </c>
      <c r="H39" s="57"/>
      <c r="I39" s="11" t="s">
        <v>55</v>
      </c>
      <c r="J39" s="92" t="str">
        <f t="shared" si="14"/>
        <v>Vehicle Fuel Economy Standards</v>
      </c>
      <c r="K39" s="92" t="str">
        <f t="shared" si="15"/>
        <v>trans fuel economy standards</v>
      </c>
      <c r="L39" s="62"/>
      <c r="M39" s="62"/>
      <c r="N39" s="62"/>
      <c r="O39" s="56"/>
      <c r="P39" s="161" t="str">
        <f>INDEX('Policy Characteristics'!J:J,MATCH($C39,'Policy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39" s="56"/>
      <c r="R39" s="11"/>
      <c r="S39" s="83"/>
      <c r="T39" s="56"/>
      <c r="U39" s="109"/>
    </row>
    <row r="40" spans="1:21" ht="132.75" x14ac:dyDescent="0.75">
      <c r="A40" s="58" t="str">
        <f>A$34</f>
        <v>Transportation</v>
      </c>
      <c r="B40" s="58" t="str">
        <f t="shared" ref="B40:C61" si="16">B$34</f>
        <v>Fuel Economy Standard</v>
      </c>
      <c r="C40" s="58" t="str">
        <f t="shared" si="16"/>
        <v>Percentage Additional Improvement of Fuel Economy Std</v>
      </c>
      <c r="D40" s="56" t="s">
        <v>637</v>
      </c>
      <c r="E40" s="56" t="s">
        <v>49</v>
      </c>
      <c r="F40" s="56" t="s">
        <v>643</v>
      </c>
      <c r="G40" s="56" t="s">
        <v>49</v>
      </c>
      <c r="H40" s="2"/>
      <c r="I40" s="11" t="s">
        <v>55</v>
      </c>
      <c r="J40" s="92" t="str">
        <f t="shared" si="14"/>
        <v>Vehicle Fuel Economy Standards</v>
      </c>
      <c r="K40" s="92" t="str">
        <f t="shared" si="15"/>
        <v>trans fuel economy standards</v>
      </c>
      <c r="L40" s="2"/>
      <c r="O40" s="2"/>
      <c r="P40" s="161" t="str">
        <f>INDEX('Policy Characteristics'!J:J,MATCH($C40,'Policy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0" s="2"/>
      <c r="R40" s="2"/>
      <c r="S40" s="2"/>
      <c r="T40" s="2"/>
      <c r="U40" s="109"/>
    </row>
    <row r="41" spans="1:21" ht="132.75" x14ac:dyDescent="0.75">
      <c r="A41" s="58" t="str">
        <f t="shared" si="13"/>
        <v>Transportation</v>
      </c>
      <c r="B41" s="58" t="str">
        <f t="shared" si="13"/>
        <v>Fuel Economy Standard</v>
      </c>
      <c r="C41" s="58" t="str">
        <f t="shared" si="13"/>
        <v>Percentage Additional Improvement of Fuel Economy Std</v>
      </c>
      <c r="D41" s="56" t="s">
        <v>638</v>
      </c>
      <c r="E41" s="56" t="s">
        <v>49</v>
      </c>
      <c r="F41" s="56" t="s">
        <v>104</v>
      </c>
      <c r="G41" s="56" t="s">
        <v>49</v>
      </c>
      <c r="H41" s="57"/>
      <c r="I41" s="11" t="s">
        <v>55</v>
      </c>
      <c r="J41" s="92" t="str">
        <f t="shared" si="14"/>
        <v>Vehicle Fuel Economy Standards</v>
      </c>
      <c r="K41" s="92" t="str">
        <f t="shared" si="15"/>
        <v>trans fuel economy standards</v>
      </c>
      <c r="L41" s="64"/>
      <c r="M41" s="65"/>
      <c r="N41" s="64"/>
      <c r="O41" s="58"/>
      <c r="P41" s="161" t="str">
        <f>INDEX('Policy Characteristics'!J:J,MATCH($C41,'Policy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1" s="58"/>
      <c r="R41" s="58"/>
      <c r="S41" s="83"/>
      <c r="T41" s="56"/>
      <c r="U41" s="109"/>
    </row>
    <row r="42" spans="1:21" ht="132.75" x14ac:dyDescent="0.75">
      <c r="A42" s="58" t="str">
        <f t="shared" si="13"/>
        <v>Transportation</v>
      </c>
      <c r="B42" s="58" t="str">
        <f t="shared" si="13"/>
        <v>Fuel Economy Standard</v>
      </c>
      <c r="C42" s="58" t="str">
        <f t="shared" si="13"/>
        <v>Percentage Additional Improvement of Fuel Economy Std</v>
      </c>
      <c r="D42" s="56" t="s">
        <v>639</v>
      </c>
      <c r="E42" s="56" t="s">
        <v>49</v>
      </c>
      <c r="F42" s="56" t="s">
        <v>646</v>
      </c>
      <c r="G42" s="56" t="s">
        <v>49</v>
      </c>
      <c r="H42" s="57"/>
      <c r="I42" s="11" t="s">
        <v>55</v>
      </c>
      <c r="J42" s="92" t="str">
        <f t="shared" si="14"/>
        <v>Vehicle Fuel Economy Standards</v>
      </c>
      <c r="K42" s="92" t="str">
        <f t="shared" si="15"/>
        <v>trans fuel economy standards</v>
      </c>
      <c r="L42" s="64"/>
      <c r="M42" s="65"/>
      <c r="N42" s="64"/>
      <c r="O42" s="58"/>
      <c r="P42" s="161" t="str">
        <f>INDEX('Policy Characteristics'!J:J,MATCH($C42,'Policy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2" s="58"/>
      <c r="R42" s="58"/>
      <c r="S42" s="83"/>
      <c r="T42" s="56"/>
      <c r="U42" s="109"/>
    </row>
    <row r="43" spans="1:21" ht="132.75" x14ac:dyDescent="0.75">
      <c r="A43" s="58" t="str">
        <f t="shared" si="13"/>
        <v>Transportation</v>
      </c>
      <c r="B43" s="58" t="str">
        <f t="shared" si="13"/>
        <v>Fuel Economy Standard</v>
      </c>
      <c r="C43" s="58" t="str">
        <f t="shared" si="13"/>
        <v>Percentage Additional Improvement of Fuel Economy Std</v>
      </c>
      <c r="D43" s="56" t="s">
        <v>640</v>
      </c>
      <c r="E43" s="56" t="s">
        <v>49</v>
      </c>
      <c r="F43" s="56" t="s">
        <v>644</v>
      </c>
      <c r="G43" s="56" t="s">
        <v>49</v>
      </c>
      <c r="H43" s="57">
        <v>3</v>
      </c>
      <c r="I43" s="56" t="s">
        <v>54</v>
      </c>
      <c r="J43" s="92" t="str">
        <f t="shared" si="14"/>
        <v>Vehicle Fuel Economy Standards</v>
      </c>
      <c r="K43" s="92" t="str">
        <f t="shared" si="15"/>
        <v>trans fuel economy standards</v>
      </c>
      <c r="L43" s="64">
        <f>L$36</f>
        <v>0</v>
      </c>
      <c r="M43" s="65">
        <f>ROUND(MaxBoundCalculations!A96,2)+0.01</f>
        <v>0.66</v>
      </c>
      <c r="N43" s="64">
        <f>N$36</f>
        <v>0.02</v>
      </c>
      <c r="O43" s="58" t="str">
        <f>O$36</f>
        <v>% increase in miles/gal</v>
      </c>
      <c r="P43" s="161" t="str">
        <f>INDEX('Policy Characteristics'!J:J,MATCH($C43,'Policy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3" s="58" t="str">
        <f>Q$36</f>
        <v>transportation-sector-main.html#fuel-econ-std</v>
      </c>
      <c r="R43" s="58" t="str">
        <f>R$36</f>
        <v>fuel-economy-standard.html</v>
      </c>
      <c r="S43" s="83" t="s">
        <v>189</v>
      </c>
      <c r="T43" s="56" t="s">
        <v>482</v>
      </c>
      <c r="U43" s="109"/>
    </row>
    <row r="44" spans="1:21" ht="132.75" x14ac:dyDescent="0.75">
      <c r="A44" s="58" t="str">
        <f t="shared" si="13"/>
        <v>Transportation</v>
      </c>
      <c r="B44" s="58" t="str">
        <f t="shared" si="13"/>
        <v>Fuel Economy Standard</v>
      </c>
      <c r="C44" s="58" t="str">
        <f t="shared" si="13"/>
        <v>Percentage Additional Improvement of Fuel Economy Std</v>
      </c>
      <c r="D44" s="56" t="s">
        <v>641</v>
      </c>
      <c r="E44" s="56" t="s">
        <v>49</v>
      </c>
      <c r="F44" s="56" t="s">
        <v>645</v>
      </c>
      <c r="G44" s="56" t="s">
        <v>49</v>
      </c>
      <c r="H44" s="57"/>
      <c r="I44" s="11" t="s">
        <v>55</v>
      </c>
      <c r="J44" s="92" t="str">
        <f t="shared" si="14"/>
        <v>Vehicle Fuel Economy Standards</v>
      </c>
      <c r="K44" s="92" t="str">
        <f t="shared" si="15"/>
        <v>trans fuel economy standards</v>
      </c>
      <c r="L44" s="64"/>
      <c r="M44" s="65"/>
      <c r="N44" s="64"/>
      <c r="O44" s="58"/>
      <c r="P44" s="161" t="str">
        <f>INDEX('Policy Characteristics'!J:J,MATCH($C44,'Policy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4" s="58"/>
      <c r="R44" s="58"/>
      <c r="S44" s="83"/>
      <c r="T44" s="56"/>
      <c r="U44" s="109"/>
    </row>
    <row r="45" spans="1:21" ht="132.75" x14ac:dyDescent="0.75">
      <c r="A45" s="58" t="str">
        <f t="shared" si="13"/>
        <v>Transportation</v>
      </c>
      <c r="B45" s="58" t="str">
        <f t="shared" si="13"/>
        <v>Fuel Economy Standard</v>
      </c>
      <c r="C45" s="58" t="str">
        <f t="shared" si="13"/>
        <v>Percentage Additional Improvement of Fuel Economy Std</v>
      </c>
      <c r="D45" s="56" t="s">
        <v>642</v>
      </c>
      <c r="E45" s="56" t="s">
        <v>49</v>
      </c>
      <c r="F45" s="56" t="s">
        <v>647</v>
      </c>
      <c r="G45" s="56" t="s">
        <v>49</v>
      </c>
      <c r="H45" s="57"/>
      <c r="I45" s="11" t="s">
        <v>55</v>
      </c>
      <c r="J45" s="92" t="str">
        <f t="shared" si="14"/>
        <v>Vehicle Fuel Economy Standards</v>
      </c>
      <c r="K45" s="92" t="str">
        <f t="shared" si="15"/>
        <v>trans fuel economy standards</v>
      </c>
      <c r="L45" s="64"/>
      <c r="M45" s="65"/>
      <c r="N45" s="64"/>
      <c r="O45" s="58"/>
      <c r="P45" s="161" t="str">
        <f>INDEX('Policy Characteristics'!J:J,MATCH($C45,'Policy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5" s="58"/>
      <c r="R45" s="58"/>
      <c r="S45" s="83"/>
      <c r="T45" s="56"/>
      <c r="U45" s="109"/>
    </row>
    <row r="46" spans="1:21" ht="132.75" x14ac:dyDescent="0.75">
      <c r="A46" s="58" t="str">
        <f t="shared" si="13"/>
        <v>Transportation</v>
      </c>
      <c r="B46" s="58" t="str">
        <f t="shared" si="13"/>
        <v>Fuel Economy Standard</v>
      </c>
      <c r="C46" s="58" t="str">
        <f t="shared" si="13"/>
        <v>Percentage Additional Improvement of Fuel Economy Std</v>
      </c>
      <c r="D46" s="56" t="s">
        <v>637</v>
      </c>
      <c r="E46" s="56" t="s">
        <v>50</v>
      </c>
      <c r="F46" s="56" t="s">
        <v>643</v>
      </c>
      <c r="G46" s="56" t="s">
        <v>101</v>
      </c>
      <c r="H46" s="2"/>
      <c r="I46" s="11" t="s">
        <v>55</v>
      </c>
      <c r="J46" s="92" t="str">
        <f t="shared" si="14"/>
        <v>Vehicle Fuel Economy Standards</v>
      </c>
      <c r="K46" s="92" t="str">
        <f t="shared" si="15"/>
        <v>trans fuel economy standards</v>
      </c>
      <c r="L46" s="2"/>
      <c r="O46" s="2"/>
      <c r="P46" s="161" t="str">
        <f>INDEX('Policy Characteristics'!J:J,MATCH($C46,'Policy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6" s="2"/>
      <c r="R46" s="2"/>
      <c r="S46" s="2"/>
      <c r="T46" s="2"/>
      <c r="U46" s="109"/>
    </row>
    <row r="47" spans="1:21" ht="132.75" x14ac:dyDescent="0.75">
      <c r="A47" s="58" t="str">
        <f t="shared" si="13"/>
        <v>Transportation</v>
      </c>
      <c r="B47" s="58" t="str">
        <f t="shared" si="16"/>
        <v>Fuel Economy Standard</v>
      </c>
      <c r="C47" s="58" t="str">
        <f t="shared" si="16"/>
        <v>Percentage Additional Improvement of Fuel Economy Std</v>
      </c>
      <c r="D47" s="56" t="s">
        <v>638</v>
      </c>
      <c r="E47" s="56" t="s">
        <v>50</v>
      </c>
      <c r="F47" s="56" t="s">
        <v>104</v>
      </c>
      <c r="G47" s="56" t="s">
        <v>101</v>
      </c>
      <c r="H47" s="57"/>
      <c r="I47" s="11" t="s">
        <v>55</v>
      </c>
      <c r="J47" s="92" t="str">
        <f t="shared" si="14"/>
        <v>Vehicle Fuel Economy Standards</v>
      </c>
      <c r="K47" s="92" t="str">
        <f t="shared" si="15"/>
        <v>trans fuel economy standards</v>
      </c>
      <c r="L47" s="64"/>
      <c r="M47" s="66"/>
      <c r="N47" s="64"/>
      <c r="O47" s="58"/>
      <c r="P47" s="161" t="str">
        <f>INDEX('Policy Characteristics'!J:J,MATCH($C47,'Policy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7" s="58"/>
      <c r="R47" s="58"/>
      <c r="S47" s="83"/>
      <c r="T47" s="56"/>
      <c r="U47" s="109"/>
    </row>
    <row r="48" spans="1:21" ht="132.75" x14ac:dyDescent="0.75">
      <c r="A48" s="58" t="str">
        <f t="shared" si="13"/>
        <v>Transportation</v>
      </c>
      <c r="B48" s="58" t="str">
        <f t="shared" si="13"/>
        <v>Fuel Economy Standard</v>
      </c>
      <c r="C48" s="58" t="str">
        <f t="shared" si="13"/>
        <v>Percentage Additional Improvement of Fuel Economy Std</v>
      </c>
      <c r="D48" s="56" t="s">
        <v>639</v>
      </c>
      <c r="E48" s="56" t="s">
        <v>50</v>
      </c>
      <c r="F48" s="56" t="s">
        <v>646</v>
      </c>
      <c r="G48" s="56" t="s">
        <v>101</v>
      </c>
      <c r="H48" s="57"/>
      <c r="I48" s="11" t="s">
        <v>55</v>
      </c>
      <c r="J48" s="92" t="str">
        <f t="shared" si="14"/>
        <v>Vehicle Fuel Economy Standards</v>
      </c>
      <c r="K48" s="92" t="str">
        <f t="shared" si="15"/>
        <v>trans fuel economy standards</v>
      </c>
      <c r="L48" s="64"/>
      <c r="M48" s="66"/>
      <c r="N48" s="64"/>
      <c r="O48" s="58"/>
      <c r="P48" s="161" t="str">
        <f>INDEX('Policy Characteristics'!J:J,MATCH($C48,'Policy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8" s="58"/>
      <c r="R48" s="58"/>
      <c r="S48" s="83"/>
      <c r="T48" s="56"/>
      <c r="U48" s="109"/>
    </row>
    <row r="49" spans="1:21" ht="132.75" x14ac:dyDescent="0.75">
      <c r="A49" s="58" t="str">
        <f t="shared" si="13"/>
        <v>Transportation</v>
      </c>
      <c r="B49" s="58" t="str">
        <f t="shared" si="13"/>
        <v>Fuel Economy Standard</v>
      </c>
      <c r="C49" s="58" t="str">
        <f t="shared" si="13"/>
        <v>Percentage Additional Improvement of Fuel Economy Std</v>
      </c>
      <c r="D49" s="56" t="s">
        <v>640</v>
      </c>
      <c r="E49" s="56" t="s">
        <v>50</v>
      </c>
      <c r="F49" s="56" t="s">
        <v>644</v>
      </c>
      <c r="G49" s="56" t="s">
        <v>101</v>
      </c>
      <c r="H49" s="57"/>
      <c r="I49" s="11" t="s">
        <v>55</v>
      </c>
      <c r="J49" s="92" t="str">
        <f t="shared" si="14"/>
        <v>Vehicle Fuel Economy Standards</v>
      </c>
      <c r="K49" s="92" t="str">
        <f t="shared" si="15"/>
        <v>trans fuel economy standards</v>
      </c>
      <c r="L49" s="64"/>
      <c r="M49" s="66"/>
      <c r="N49" s="64"/>
      <c r="O49" s="58"/>
      <c r="P49" s="161" t="str">
        <f>INDEX('Policy Characteristics'!J:J,MATCH($C49,'Policy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49" s="58"/>
      <c r="R49" s="58"/>
      <c r="S49" s="83"/>
      <c r="T49" s="56"/>
      <c r="U49" s="109"/>
    </row>
    <row r="50" spans="1:21" ht="132.75" x14ac:dyDescent="0.75">
      <c r="A50" s="58" t="str">
        <f t="shared" ref="A50:C69" si="17">A$34</f>
        <v>Transportation</v>
      </c>
      <c r="B50" s="58" t="str">
        <f t="shared" si="17"/>
        <v>Fuel Economy Standard</v>
      </c>
      <c r="C50" s="58" t="str">
        <f t="shared" si="17"/>
        <v>Percentage Additional Improvement of Fuel Economy Std</v>
      </c>
      <c r="D50" s="56" t="s">
        <v>641</v>
      </c>
      <c r="E50" s="56" t="s">
        <v>50</v>
      </c>
      <c r="F50" s="56" t="s">
        <v>645</v>
      </c>
      <c r="G50" s="56" t="s">
        <v>101</v>
      </c>
      <c r="H50" s="57"/>
      <c r="I50" s="11" t="s">
        <v>55</v>
      </c>
      <c r="J50" s="92" t="str">
        <f t="shared" si="14"/>
        <v>Vehicle Fuel Economy Standards</v>
      </c>
      <c r="K50" s="92" t="str">
        <f t="shared" si="15"/>
        <v>trans fuel economy standards</v>
      </c>
      <c r="L50" s="64"/>
      <c r="M50" s="66"/>
      <c r="N50" s="64"/>
      <c r="O50" s="58"/>
      <c r="P50" s="161" t="str">
        <f>INDEX('Policy Characteristics'!J:J,MATCH($C50,'Policy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0" s="58"/>
      <c r="R50" s="58"/>
      <c r="S50" s="83"/>
      <c r="T50" s="56"/>
      <c r="U50" s="109"/>
    </row>
    <row r="51" spans="1:21" ht="132.75" x14ac:dyDescent="0.75">
      <c r="A51" s="58" t="str">
        <f t="shared" si="17"/>
        <v>Transportation</v>
      </c>
      <c r="B51" s="58" t="str">
        <f t="shared" si="17"/>
        <v>Fuel Economy Standard</v>
      </c>
      <c r="C51" s="58" t="str">
        <f t="shared" si="17"/>
        <v>Percentage Additional Improvement of Fuel Economy Std</v>
      </c>
      <c r="D51" s="56" t="s">
        <v>642</v>
      </c>
      <c r="E51" s="56" t="s">
        <v>50</v>
      </c>
      <c r="F51" s="56" t="s">
        <v>648</v>
      </c>
      <c r="G51" s="56" t="s">
        <v>101</v>
      </c>
      <c r="H51" s="57">
        <v>4</v>
      </c>
      <c r="I51" s="56" t="s">
        <v>54</v>
      </c>
      <c r="J51" s="92" t="str">
        <f t="shared" si="14"/>
        <v>Vehicle Fuel Economy Standards</v>
      </c>
      <c r="K51" s="92" t="str">
        <f t="shared" si="15"/>
        <v>trans fuel economy standards</v>
      </c>
      <c r="L51" s="64">
        <f>L$36</f>
        <v>0</v>
      </c>
      <c r="M51" s="66">
        <f>ROUND(MaxBoundCalculations!A107,2)</f>
        <v>0.54</v>
      </c>
      <c r="N51" s="64">
        <f>N$36</f>
        <v>0.02</v>
      </c>
      <c r="O51" s="58" t="str">
        <f>O$36</f>
        <v>% increase in miles/gal</v>
      </c>
      <c r="P51" s="161" t="str">
        <f>INDEX('Policy Characteristics'!J:J,MATCH($C51,'Policy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1" s="58" t="str">
        <f>Q$36</f>
        <v>transportation-sector-main.html#fuel-econ-std</v>
      </c>
      <c r="R51" s="58" t="str">
        <f>R$36</f>
        <v>fuel-economy-standard.html</v>
      </c>
      <c r="S51" s="83" t="s">
        <v>197</v>
      </c>
      <c r="T51" s="56" t="s">
        <v>219</v>
      </c>
      <c r="U51" s="109"/>
    </row>
    <row r="52" spans="1:21" ht="132.75" x14ac:dyDescent="0.75">
      <c r="A52" s="58" t="str">
        <f t="shared" si="17"/>
        <v>Transportation</v>
      </c>
      <c r="B52" s="58" t="str">
        <f t="shared" si="17"/>
        <v>Fuel Economy Standard</v>
      </c>
      <c r="C52" s="58" t="str">
        <f t="shared" si="17"/>
        <v>Percentage Additional Improvement of Fuel Economy Std</v>
      </c>
      <c r="D52" s="56" t="s">
        <v>637</v>
      </c>
      <c r="E52" s="56" t="s">
        <v>51</v>
      </c>
      <c r="F52" s="56" t="s">
        <v>643</v>
      </c>
      <c r="G52" s="56" t="s">
        <v>102</v>
      </c>
      <c r="H52" s="2"/>
      <c r="I52" s="11" t="s">
        <v>55</v>
      </c>
      <c r="J52" s="92" t="str">
        <f t="shared" si="14"/>
        <v>Vehicle Fuel Economy Standards</v>
      </c>
      <c r="K52" s="92" t="str">
        <f t="shared" si="15"/>
        <v>trans fuel economy standards</v>
      </c>
      <c r="L52" s="2"/>
      <c r="O52" s="2"/>
      <c r="P52" s="161" t="str">
        <f>INDEX('Policy Characteristics'!J:J,MATCH($C52,'Policy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2" s="2"/>
      <c r="R52" s="2"/>
      <c r="S52" s="2"/>
      <c r="T52" s="2"/>
      <c r="U52" s="109"/>
    </row>
    <row r="53" spans="1:21" ht="132.75" x14ac:dyDescent="0.75">
      <c r="A53" s="58" t="str">
        <f t="shared" si="17"/>
        <v>Transportation</v>
      </c>
      <c r="B53" s="58" t="str">
        <f t="shared" si="17"/>
        <v>Fuel Economy Standard</v>
      </c>
      <c r="C53" s="58" t="str">
        <f t="shared" si="17"/>
        <v>Percentage Additional Improvement of Fuel Economy Std</v>
      </c>
      <c r="D53" s="56" t="s">
        <v>638</v>
      </c>
      <c r="E53" s="56" t="s">
        <v>51</v>
      </c>
      <c r="F53" s="56" t="s">
        <v>104</v>
      </c>
      <c r="G53" s="56" t="s">
        <v>102</v>
      </c>
      <c r="H53" s="57"/>
      <c r="I53" s="11" t="s">
        <v>55</v>
      </c>
      <c r="J53" s="92" t="str">
        <f t="shared" si="14"/>
        <v>Vehicle Fuel Economy Standards</v>
      </c>
      <c r="K53" s="92" t="str">
        <f t="shared" si="15"/>
        <v>trans fuel economy standards</v>
      </c>
      <c r="L53" s="64"/>
      <c r="M53" s="66"/>
      <c r="N53" s="64"/>
      <c r="O53" s="58"/>
      <c r="P53" s="161" t="str">
        <f>INDEX('Policy Characteristics'!J:J,MATCH($C53,'Policy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3" s="58"/>
      <c r="R53" s="58"/>
      <c r="S53" s="83"/>
      <c r="T53" s="56"/>
      <c r="U53" s="109"/>
    </row>
    <row r="54" spans="1:21" ht="132.75" x14ac:dyDescent="0.75">
      <c r="A54" s="58" t="str">
        <f t="shared" si="17"/>
        <v>Transportation</v>
      </c>
      <c r="B54" s="58" t="str">
        <f t="shared" si="16"/>
        <v>Fuel Economy Standard</v>
      </c>
      <c r="C54" s="58" t="str">
        <f t="shared" si="16"/>
        <v>Percentage Additional Improvement of Fuel Economy Std</v>
      </c>
      <c r="D54" s="56" t="s">
        <v>639</v>
      </c>
      <c r="E54" s="56" t="s">
        <v>51</v>
      </c>
      <c r="F54" s="56" t="s">
        <v>646</v>
      </c>
      <c r="G54" s="56" t="s">
        <v>102</v>
      </c>
      <c r="H54" s="57"/>
      <c r="I54" s="11" t="s">
        <v>55</v>
      </c>
      <c r="J54" s="92" t="str">
        <f t="shared" si="14"/>
        <v>Vehicle Fuel Economy Standards</v>
      </c>
      <c r="K54" s="92" t="str">
        <f t="shared" si="15"/>
        <v>trans fuel economy standards</v>
      </c>
      <c r="L54" s="64"/>
      <c r="M54" s="66"/>
      <c r="N54" s="64"/>
      <c r="O54" s="58"/>
      <c r="P54" s="161" t="str">
        <f>INDEX('Policy Characteristics'!J:J,MATCH($C54,'Policy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4" s="58"/>
      <c r="R54" s="58"/>
      <c r="S54" s="83"/>
      <c r="T54" s="56"/>
      <c r="U54" s="109"/>
    </row>
    <row r="55" spans="1:21" ht="132.75" x14ac:dyDescent="0.75">
      <c r="A55" s="58" t="str">
        <f t="shared" si="17"/>
        <v>Transportation</v>
      </c>
      <c r="B55" s="58" t="str">
        <f t="shared" si="17"/>
        <v>Fuel Economy Standard</v>
      </c>
      <c r="C55" s="58" t="str">
        <f t="shared" si="17"/>
        <v>Percentage Additional Improvement of Fuel Economy Std</v>
      </c>
      <c r="D55" s="56" t="s">
        <v>640</v>
      </c>
      <c r="E55" s="56" t="s">
        <v>51</v>
      </c>
      <c r="F55" s="56" t="s">
        <v>644</v>
      </c>
      <c r="G55" s="56" t="s">
        <v>102</v>
      </c>
      <c r="H55" s="57"/>
      <c r="I55" s="11" t="s">
        <v>55</v>
      </c>
      <c r="J55" s="92" t="str">
        <f t="shared" si="14"/>
        <v>Vehicle Fuel Economy Standards</v>
      </c>
      <c r="K55" s="92" t="str">
        <f t="shared" si="15"/>
        <v>trans fuel economy standards</v>
      </c>
      <c r="L55" s="64"/>
      <c r="M55" s="66"/>
      <c r="N55" s="64"/>
      <c r="O55" s="58"/>
      <c r="P55" s="161" t="str">
        <f>INDEX('Policy Characteristics'!J:J,MATCH($C55,'Policy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5" s="58"/>
      <c r="R55" s="58"/>
      <c r="S55" s="83"/>
      <c r="T55" s="56"/>
      <c r="U55" s="109"/>
    </row>
    <row r="56" spans="1:21" ht="132.75" x14ac:dyDescent="0.75">
      <c r="A56" s="58" t="str">
        <f t="shared" si="17"/>
        <v>Transportation</v>
      </c>
      <c r="B56" s="58" t="str">
        <f t="shared" si="17"/>
        <v>Fuel Economy Standard</v>
      </c>
      <c r="C56" s="58" t="str">
        <f t="shared" si="17"/>
        <v>Percentage Additional Improvement of Fuel Economy Std</v>
      </c>
      <c r="D56" s="56" t="s">
        <v>641</v>
      </c>
      <c r="E56" s="56" t="s">
        <v>51</v>
      </c>
      <c r="F56" s="56" t="s">
        <v>645</v>
      </c>
      <c r="G56" s="56" t="s">
        <v>102</v>
      </c>
      <c r="H56" s="57"/>
      <c r="I56" s="11" t="s">
        <v>55</v>
      </c>
      <c r="J56" s="92" t="str">
        <f t="shared" si="14"/>
        <v>Vehicle Fuel Economy Standards</v>
      </c>
      <c r="K56" s="92" t="str">
        <f t="shared" si="15"/>
        <v>trans fuel economy standards</v>
      </c>
      <c r="L56" s="64"/>
      <c r="M56" s="66"/>
      <c r="N56" s="64"/>
      <c r="O56" s="58"/>
      <c r="P56" s="161" t="str">
        <f>INDEX('Policy Characteristics'!J:J,MATCH($C56,'Policy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6" s="58"/>
      <c r="R56" s="58"/>
      <c r="S56" s="83"/>
      <c r="T56" s="56"/>
      <c r="U56" s="109"/>
    </row>
    <row r="57" spans="1:21" ht="132.75" x14ac:dyDescent="0.75">
      <c r="A57" s="58" t="str">
        <f t="shared" si="17"/>
        <v>Transportation</v>
      </c>
      <c r="B57" s="58" t="str">
        <f t="shared" si="17"/>
        <v>Fuel Economy Standard</v>
      </c>
      <c r="C57" s="58" t="str">
        <f t="shared" si="17"/>
        <v>Percentage Additional Improvement of Fuel Economy Std</v>
      </c>
      <c r="D57" s="56" t="s">
        <v>642</v>
      </c>
      <c r="E57" s="56" t="s">
        <v>51</v>
      </c>
      <c r="F57" s="56" t="s">
        <v>648</v>
      </c>
      <c r="G57" s="56" t="s">
        <v>102</v>
      </c>
      <c r="H57" s="57">
        <v>5</v>
      </c>
      <c r="I57" s="56" t="s">
        <v>54</v>
      </c>
      <c r="J57" s="92" t="str">
        <f t="shared" si="14"/>
        <v>Vehicle Fuel Economy Standards</v>
      </c>
      <c r="K57" s="92" t="str">
        <f t="shared" si="15"/>
        <v>trans fuel economy standards</v>
      </c>
      <c r="L57" s="64">
        <f>L$36</f>
        <v>0</v>
      </c>
      <c r="M57" s="66">
        <f>ROUND(MaxBoundCalculations!A111,2)</f>
        <v>0.2</v>
      </c>
      <c r="N57" s="64">
        <f>N$36</f>
        <v>0.02</v>
      </c>
      <c r="O57" s="58" t="str">
        <f>O$36</f>
        <v>% increase in miles/gal</v>
      </c>
      <c r="P57" s="161" t="str">
        <f>INDEX('Policy Characteristics'!J:J,MATCH($C57,'Policy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7" s="58" t="str">
        <f>Q$36</f>
        <v>transportation-sector-main.html#fuel-econ-std</v>
      </c>
      <c r="R57" s="58" t="str">
        <f>R$36</f>
        <v>fuel-economy-standard.html</v>
      </c>
      <c r="S57" s="83" t="s">
        <v>197</v>
      </c>
      <c r="T57" s="56" t="s">
        <v>220</v>
      </c>
      <c r="U57" s="109"/>
    </row>
    <row r="58" spans="1:21" ht="132.75" x14ac:dyDescent="0.75">
      <c r="A58" s="58" t="str">
        <f t="shared" si="17"/>
        <v>Transportation</v>
      </c>
      <c r="B58" s="58" t="str">
        <f t="shared" si="17"/>
        <v>Fuel Economy Standard</v>
      </c>
      <c r="C58" s="58" t="str">
        <f t="shared" si="17"/>
        <v>Percentage Additional Improvement of Fuel Economy Std</v>
      </c>
      <c r="D58" s="56" t="s">
        <v>637</v>
      </c>
      <c r="E58" s="56" t="s">
        <v>52</v>
      </c>
      <c r="F58" s="56" t="s">
        <v>643</v>
      </c>
      <c r="G58" s="56" t="s">
        <v>103</v>
      </c>
      <c r="H58" s="2"/>
      <c r="I58" s="11" t="s">
        <v>55</v>
      </c>
      <c r="J58" s="92" t="str">
        <f t="shared" si="14"/>
        <v>Vehicle Fuel Economy Standards</v>
      </c>
      <c r="K58" s="92" t="str">
        <f t="shared" si="15"/>
        <v>trans fuel economy standards</v>
      </c>
      <c r="L58" s="2"/>
      <c r="O58" s="2"/>
      <c r="P58" s="161" t="str">
        <f>INDEX('Policy Characteristics'!J:J,MATCH($C58,'Policy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8" s="2"/>
      <c r="R58" s="2"/>
      <c r="S58" s="2"/>
      <c r="T58" s="2"/>
      <c r="U58" s="109"/>
    </row>
    <row r="59" spans="1:21" ht="132.75" x14ac:dyDescent="0.75">
      <c r="A59" s="58" t="str">
        <f t="shared" si="17"/>
        <v>Transportation</v>
      </c>
      <c r="B59" s="58" t="str">
        <f t="shared" si="17"/>
        <v>Fuel Economy Standard</v>
      </c>
      <c r="C59" s="58" t="str">
        <f t="shared" si="17"/>
        <v>Percentage Additional Improvement of Fuel Economy Std</v>
      </c>
      <c r="D59" s="56" t="s">
        <v>638</v>
      </c>
      <c r="E59" s="56" t="s">
        <v>52</v>
      </c>
      <c r="F59" s="56" t="s">
        <v>104</v>
      </c>
      <c r="G59" s="56" t="s">
        <v>103</v>
      </c>
      <c r="H59" s="57"/>
      <c r="I59" s="11" t="s">
        <v>55</v>
      </c>
      <c r="J59" s="92" t="str">
        <f t="shared" si="14"/>
        <v>Vehicle Fuel Economy Standards</v>
      </c>
      <c r="K59" s="92" t="str">
        <f t="shared" si="15"/>
        <v>trans fuel economy standards</v>
      </c>
      <c r="L59" s="64"/>
      <c r="M59" s="66"/>
      <c r="N59" s="64"/>
      <c r="O59" s="58"/>
      <c r="P59" s="161" t="str">
        <f>INDEX('Policy Characteristics'!J:J,MATCH($C59,'Policy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59" s="58"/>
      <c r="R59" s="58"/>
      <c r="S59" s="83"/>
      <c r="T59" s="56"/>
      <c r="U59" s="109"/>
    </row>
    <row r="60" spans="1:21" ht="132.75" x14ac:dyDescent="0.75">
      <c r="A60" s="58" t="str">
        <f t="shared" si="17"/>
        <v>Transportation</v>
      </c>
      <c r="B60" s="58" t="str">
        <f t="shared" si="17"/>
        <v>Fuel Economy Standard</v>
      </c>
      <c r="C60" s="58" t="str">
        <f t="shared" si="17"/>
        <v>Percentage Additional Improvement of Fuel Economy Std</v>
      </c>
      <c r="D60" s="56" t="s">
        <v>639</v>
      </c>
      <c r="E60" s="56" t="s">
        <v>52</v>
      </c>
      <c r="F60" s="56" t="s">
        <v>646</v>
      </c>
      <c r="G60" s="56" t="s">
        <v>103</v>
      </c>
      <c r="H60" s="57"/>
      <c r="I60" s="11" t="s">
        <v>55</v>
      </c>
      <c r="J60" s="92" t="str">
        <f t="shared" si="14"/>
        <v>Vehicle Fuel Economy Standards</v>
      </c>
      <c r="K60" s="92" t="str">
        <f t="shared" si="15"/>
        <v>trans fuel economy standards</v>
      </c>
      <c r="L60" s="64"/>
      <c r="M60" s="66"/>
      <c r="N60" s="64"/>
      <c r="O60" s="58"/>
      <c r="P60" s="161" t="str">
        <f>INDEX('Policy Characteristics'!J:J,MATCH($C60,'Policy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0" s="58"/>
      <c r="R60" s="58"/>
      <c r="S60" s="83"/>
      <c r="T60" s="56"/>
      <c r="U60" s="109"/>
    </row>
    <row r="61" spans="1:21" ht="132.75" x14ac:dyDescent="0.75">
      <c r="A61" s="58" t="str">
        <f t="shared" si="17"/>
        <v>Transportation</v>
      </c>
      <c r="B61" s="58" t="str">
        <f t="shared" si="16"/>
        <v>Fuel Economy Standard</v>
      </c>
      <c r="C61" s="58" t="str">
        <f t="shared" si="16"/>
        <v>Percentage Additional Improvement of Fuel Economy Std</v>
      </c>
      <c r="D61" s="56" t="s">
        <v>640</v>
      </c>
      <c r="E61" s="56" t="s">
        <v>52</v>
      </c>
      <c r="F61" s="56" t="s">
        <v>644</v>
      </c>
      <c r="G61" s="56" t="s">
        <v>103</v>
      </c>
      <c r="H61" s="57"/>
      <c r="I61" s="11" t="s">
        <v>55</v>
      </c>
      <c r="J61" s="92" t="str">
        <f t="shared" si="14"/>
        <v>Vehicle Fuel Economy Standards</v>
      </c>
      <c r="K61" s="92" t="str">
        <f t="shared" si="15"/>
        <v>trans fuel economy standards</v>
      </c>
      <c r="L61" s="64"/>
      <c r="M61" s="66"/>
      <c r="N61" s="64"/>
      <c r="O61" s="58"/>
      <c r="P61" s="161" t="str">
        <f>INDEX('Policy Characteristics'!J:J,MATCH($C61,'Policy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1" s="58"/>
      <c r="R61" s="58"/>
      <c r="S61" s="83"/>
      <c r="T61" s="56"/>
      <c r="U61" s="109"/>
    </row>
    <row r="62" spans="1:21" ht="132.75" x14ac:dyDescent="0.75">
      <c r="A62" s="58" t="str">
        <f t="shared" si="17"/>
        <v>Transportation</v>
      </c>
      <c r="B62" s="58" t="str">
        <f t="shared" si="17"/>
        <v>Fuel Economy Standard</v>
      </c>
      <c r="C62" s="58" t="str">
        <f t="shared" si="17"/>
        <v>Percentage Additional Improvement of Fuel Economy Std</v>
      </c>
      <c r="D62" s="56" t="s">
        <v>641</v>
      </c>
      <c r="E62" s="56" t="s">
        <v>52</v>
      </c>
      <c r="F62" s="56" t="s">
        <v>645</v>
      </c>
      <c r="G62" s="56" t="s">
        <v>103</v>
      </c>
      <c r="H62" s="57"/>
      <c r="I62" s="11" t="s">
        <v>55</v>
      </c>
      <c r="J62" s="92" t="str">
        <f t="shared" si="14"/>
        <v>Vehicle Fuel Economy Standards</v>
      </c>
      <c r="K62" s="92" t="str">
        <f t="shared" si="15"/>
        <v>trans fuel economy standards</v>
      </c>
      <c r="L62" s="64"/>
      <c r="M62" s="66"/>
      <c r="N62" s="64"/>
      <c r="O62" s="58"/>
      <c r="P62" s="161" t="str">
        <f>INDEX('Policy Characteristics'!J:J,MATCH($C62,'Policy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2" s="58"/>
      <c r="R62" s="58"/>
      <c r="S62" s="83"/>
      <c r="T62" s="56"/>
      <c r="U62" s="109"/>
    </row>
    <row r="63" spans="1:21" ht="132.75" x14ac:dyDescent="0.75">
      <c r="A63" s="58" t="str">
        <f t="shared" si="17"/>
        <v>Transportation</v>
      </c>
      <c r="B63" s="58" t="str">
        <f t="shared" si="17"/>
        <v>Fuel Economy Standard</v>
      </c>
      <c r="C63" s="58" t="str">
        <f t="shared" si="17"/>
        <v>Percentage Additional Improvement of Fuel Economy Std</v>
      </c>
      <c r="D63" s="56" t="s">
        <v>642</v>
      </c>
      <c r="E63" s="56" t="s">
        <v>52</v>
      </c>
      <c r="F63" s="56" t="s">
        <v>648</v>
      </c>
      <c r="G63" s="56" t="s">
        <v>103</v>
      </c>
      <c r="H63" s="57">
        <v>6</v>
      </c>
      <c r="I63" s="56" t="s">
        <v>54</v>
      </c>
      <c r="J63" s="92" t="str">
        <f t="shared" si="14"/>
        <v>Vehicle Fuel Economy Standards</v>
      </c>
      <c r="K63" s="92" t="str">
        <f t="shared" si="15"/>
        <v>trans fuel economy standards</v>
      </c>
      <c r="L63" s="64">
        <f>L$36</f>
        <v>0</v>
      </c>
      <c r="M63" s="66">
        <f>ROUND(MaxBoundCalculations!A122,2)</f>
        <v>0.2</v>
      </c>
      <c r="N63" s="64">
        <f>N$36</f>
        <v>0.02</v>
      </c>
      <c r="O63" s="58" t="str">
        <f>O$36</f>
        <v>% increase in miles/gal</v>
      </c>
      <c r="P63" s="161" t="str">
        <f>INDEX('Policy Characteristics'!J:J,MATCH($C63,'Policy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3" s="58" t="str">
        <f>Q$36</f>
        <v>transportation-sector-main.html#fuel-econ-std</v>
      </c>
      <c r="R63" s="58" t="str">
        <f>R$36</f>
        <v>fuel-economy-standard.html</v>
      </c>
      <c r="S63" s="83" t="s">
        <v>197</v>
      </c>
      <c r="T63" s="56" t="s">
        <v>219</v>
      </c>
      <c r="U63" s="109"/>
    </row>
    <row r="64" spans="1:21" ht="132.75" x14ac:dyDescent="0.75">
      <c r="A64" s="58" t="str">
        <f t="shared" si="17"/>
        <v>Transportation</v>
      </c>
      <c r="B64" s="58" t="str">
        <f t="shared" si="17"/>
        <v>Fuel Economy Standard</v>
      </c>
      <c r="C64" s="58" t="str">
        <f t="shared" si="17"/>
        <v>Percentage Additional Improvement of Fuel Economy Std</v>
      </c>
      <c r="D64" s="56" t="s">
        <v>637</v>
      </c>
      <c r="E64" s="56" t="s">
        <v>132</v>
      </c>
      <c r="F64" s="56" t="s">
        <v>643</v>
      </c>
      <c r="G64" s="56" t="s">
        <v>184</v>
      </c>
      <c r="H64" s="2"/>
      <c r="I64" s="11" t="s">
        <v>55</v>
      </c>
      <c r="J64" s="92" t="str">
        <f t="shared" si="14"/>
        <v>Vehicle Fuel Economy Standards</v>
      </c>
      <c r="K64" s="92" t="str">
        <f t="shared" si="15"/>
        <v>trans fuel economy standards</v>
      </c>
      <c r="L64" s="2"/>
      <c r="O64" s="2"/>
      <c r="P64" s="161" t="str">
        <f>INDEX('Policy Characteristics'!J:J,MATCH($C64,'Policy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4" s="2"/>
      <c r="R64" s="2"/>
      <c r="S64" s="2"/>
      <c r="T64" s="2"/>
      <c r="U64" s="109"/>
    </row>
    <row r="65" spans="1:21" ht="132.75" x14ac:dyDescent="0.75">
      <c r="A65" s="58" t="str">
        <f t="shared" si="17"/>
        <v>Transportation</v>
      </c>
      <c r="B65" s="58" t="str">
        <f t="shared" si="17"/>
        <v>Fuel Economy Standard</v>
      </c>
      <c r="C65" s="58" t="str">
        <f t="shared" si="17"/>
        <v>Percentage Additional Improvement of Fuel Economy Std</v>
      </c>
      <c r="D65" s="56" t="s">
        <v>638</v>
      </c>
      <c r="E65" s="56" t="s">
        <v>132</v>
      </c>
      <c r="F65" s="56" t="s">
        <v>104</v>
      </c>
      <c r="G65" s="56" t="s">
        <v>184</v>
      </c>
      <c r="H65" s="57"/>
      <c r="I65" s="11" t="s">
        <v>55</v>
      </c>
      <c r="J65" s="92" t="str">
        <f t="shared" si="14"/>
        <v>Vehicle Fuel Economy Standards</v>
      </c>
      <c r="K65" s="92" t="str">
        <f t="shared" si="15"/>
        <v>trans fuel economy standards</v>
      </c>
      <c r="L65" s="64"/>
      <c r="M65" s="66"/>
      <c r="N65" s="64"/>
      <c r="O65" s="58"/>
      <c r="P65" s="161" t="str">
        <f>INDEX('Policy Characteristics'!J:J,MATCH($C65,'Policy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5" s="58"/>
      <c r="R65" s="58"/>
      <c r="S65" s="83"/>
      <c r="T65" s="56"/>
      <c r="U65" s="109"/>
    </row>
    <row r="66" spans="1:21" ht="132.75" x14ac:dyDescent="0.75">
      <c r="A66" s="58" t="str">
        <f t="shared" si="17"/>
        <v>Transportation</v>
      </c>
      <c r="B66" s="58" t="str">
        <f t="shared" si="17"/>
        <v>Fuel Economy Standard</v>
      </c>
      <c r="C66" s="58" t="str">
        <f t="shared" si="17"/>
        <v>Percentage Additional Improvement of Fuel Economy Std</v>
      </c>
      <c r="D66" s="56" t="s">
        <v>639</v>
      </c>
      <c r="E66" s="56" t="s">
        <v>132</v>
      </c>
      <c r="F66" s="56" t="s">
        <v>646</v>
      </c>
      <c r="G66" s="56" t="s">
        <v>184</v>
      </c>
      <c r="H66" s="57">
        <v>7</v>
      </c>
      <c r="I66" s="56" t="s">
        <v>54</v>
      </c>
      <c r="J66" s="92" t="str">
        <f t="shared" si="14"/>
        <v>Vehicle Fuel Economy Standards</v>
      </c>
      <c r="K66" s="92" t="str">
        <f t="shared" si="15"/>
        <v>trans fuel economy standards</v>
      </c>
      <c r="L66" s="64">
        <f>L$36</f>
        <v>0</v>
      </c>
      <c r="M66" s="66">
        <f>ROUND(MaxBoundCalculations!A131,2)</f>
        <v>0.74</v>
      </c>
      <c r="N66" s="64">
        <f>N$36</f>
        <v>0.02</v>
      </c>
      <c r="O66" s="58" t="str">
        <f>O$36</f>
        <v>% increase in miles/gal</v>
      </c>
      <c r="P66" s="161" t="str">
        <f>INDEX('Policy Characteristics'!J:J,MATCH($C66,'Policy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6" s="58" t="str">
        <f>Q$36</f>
        <v>transportation-sector-main.html#fuel-econ-std</v>
      </c>
      <c r="R66" s="58" t="str">
        <f>R$36</f>
        <v>fuel-economy-standard.html</v>
      </c>
      <c r="S66" s="83" t="s">
        <v>197</v>
      </c>
      <c r="T66" s="56" t="s">
        <v>500</v>
      </c>
      <c r="U66" s="109"/>
    </row>
    <row r="67" spans="1:21" ht="132.75" x14ac:dyDescent="0.75">
      <c r="A67" s="58" t="str">
        <f t="shared" si="17"/>
        <v>Transportation</v>
      </c>
      <c r="B67" s="58" t="str">
        <f t="shared" si="17"/>
        <v>Fuel Economy Standard</v>
      </c>
      <c r="C67" s="58" t="str">
        <f t="shared" si="17"/>
        <v>Percentage Additional Improvement of Fuel Economy Std</v>
      </c>
      <c r="D67" s="56" t="s">
        <v>640</v>
      </c>
      <c r="E67" s="56" t="s">
        <v>132</v>
      </c>
      <c r="F67" s="56" t="s">
        <v>644</v>
      </c>
      <c r="G67" s="56" t="s">
        <v>184</v>
      </c>
      <c r="H67" s="57"/>
      <c r="I67" s="11" t="s">
        <v>55</v>
      </c>
      <c r="J67" s="92" t="str">
        <f t="shared" si="14"/>
        <v>Vehicle Fuel Economy Standards</v>
      </c>
      <c r="K67" s="92" t="str">
        <f t="shared" si="15"/>
        <v>trans fuel economy standards</v>
      </c>
      <c r="L67" s="64"/>
      <c r="M67" s="66"/>
      <c r="N67" s="64"/>
      <c r="O67" s="58"/>
      <c r="P67" s="161" t="str">
        <f>INDEX('Policy Characteristics'!J:J,MATCH($C67,'Policy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7" s="58"/>
      <c r="R67" s="58"/>
      <c r="S67" s="83"/>
      <c r="T67" s="56"/>
      <c r="U67" s="109"/>
    </row>
    <row r="68" spans="1:21" ht="132.75" x14ac:dyDescent="0.75">
      <c r="A68" s="58" t="str">
        <f t="shared" si="17"/>
        <v>Transportation</v>
      </c>
      <c r="B68" s="58" t="str">
        <f t="shared" si="17"/>
        <v>Fuel Economy Standard</v>
      </c>
      <c r="C68" s="58" t="str">
        <f t="shared" si="17"/>
        <v>Percentage Additional Improvement of Fuel Economy Std</v>
      </c>
      <c r="D68" s="56" t="s">
        <v>641</v>
      </c>
      <c r="E68" s="56" t="s">
        <v>132</v>
      </c>
      <c r="F68" s="56" t="s">
        <v>645</v>
      </c>
      <c r="G68" s="56" t="s">
        <v>184</v>
      </c>
      <c r="H68" s="57"/>
      <c r="I68" s="11" t="s">
        <v>55</v>
      </c>
      <c r="J68" s="92" t="str">
        <f t="shared" si="14"/>
        <v>Vehicle Fuel Economy Standards</v>
      </c>
      <c r="K68" s="92" t="str">
        <f t="shared" si="15"/>
        <v>trans fuel economy standards</v>
      </c>
      <c r="L68" s="64"/>
      <c r="M68" s="66"/>
      <c r="N68" s="64"/>
      <c r="O68" s="58"/>
      <c r="P68" s="161" t="str">
        <f>INDEX('Policy Characteristics'!J:J,MATCH($C68,'Policy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8" s="58"/>
      <c r="R68" s="58"/>
      <c r="S68" s="83"/>
      <c r="T68" s="56"/>
      <c r="U68" s="109"/>
    </row>
    <row r="69" spans="1:21" ht="132.75" x14ac:dyDescent="0.75">
      <c r="A69" s="58" t="str">
        <f t="shared" si="17"/>
        <v>Transportation</v>
      </c>
      <c r="B69" s="58" t="str">
        <f t="shared" si="17"/>
        <v>Fuel Economy Standard</v>
      </c>
      <c r="C69" s="58" t="str">
        <f t="shared" si="17"/>
        <v>Percentage Additional Improvement of Fuel Economy Std</v>
      </c>
      <c r="D69" s="56" t="s">
        <v>642</v>
      </c>
      <c r="E69" s="56" t="s">
        <v>132</v>
      </c>
      <c r="F69" s="56" t="s">
        <v>647</v>
      </c>
      <c r="G69" s="56" t="s">
        <v>184</v>
      </c>
      <c r="H69" s="57"/>
      <c r="I69" s="11" t="s">
        <v>55</v>
      </c>
      <c r="J69" s="92" t="str">
        <f t="shared" si="14"/>
        <v>Vehicle Fuel Economy Standards</v>
      </c>
      <c r="K69" s="92" t="str">
        <f t="shared" si="15"/>
        <v>trans fuel economy standards</v>
      </c>
      <c r="L69" s="64"/>
      <c r="M69" s="66"/>
      <c r="N69" s="64"/>
      <c r="O69" s="58"/>
      <c r="P69" s="161" t="str">
        <f>INDEX('Policy Characteristics'!J:J,MATCH($C69,'Policy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**Aircraft:** Mexico currently does not have fuel economy standards for aircraft.  In the absense of standards, new passenger aircraft fuel economy is projected to improve roughly 29% from 2017-2050 in the Reference case. // **Rail:** Mexico currently does not have fuel economy standards for trains.  In the absense of standards, new freight train fuel economy is projected to improve roughly 26% from 2017-2050 in the BAU case. // **Ships:** Mexico currently does not have fuel economy standards for ships.  In the absense of standards, new freight ship fuel economy is projected to improve roughly 30% from 2017-2050 in the Refrence case. // **Motorbikes:** Mexico currently does not have fuel economy standards for motorbikes.  In the absense of standards, new motorbike fuel economy is not projected to change significantly from 2017-2050 in the BAU case.</v>
      </c>
      <c r="Q69" s="58"/>
      <c r="R69" s="58"/>
      <c r="S69" s="83"/>
      <c r="T69" s="56"/>
      <c r="U69" s="109"/>
    </row>
    <row r="70" spans="1:21" s="3" customFormat="1" ht="44.25" x14ac:dyDescent="0.75">
      <c r="A70" s="11" t="s">
        <v>4</v>
      </c>
      <c r="B70" s="11" t="s">
        <v>605</v>
      </c>
      <c r="C70" s="11" t="s">
        <v>606</v>
      </c>
      <c r="D70" s="56"/>
      <c r="E70" s="56"/>
      <c r="F70" s="56"/>
      <c r="G70" s="56"/>
      <c r="H70" s="59">
        <v>190</v>
      </c>
      <c r="I70" s="56" t="s">
        <v>54</v>
      </c>
      <c r="J70" s="101" t="s">
        <v>605</v>
      </c>
      <c r="K70" s="100" t="s">
        <v>725</v>
      </c>
      <c r="L70" s="66">
        <v>0</v>
      </c>
      <c r="M70" s="66">
        <v>0.2</v>
      </c>
      <c r="N70" s="66">
        <v>0.01</v>
      </c>
      <c r="O70" s="11" t="s">
        <v>607</v>
      </c>
      <c r="P70" s="161" t="str">
        <f>INDEX('Policy Characteristics'!J:J,MATCH($C70,'Policy Characteristics'!$C:$C,0))</f>
        <v>**Description:** This policy specifies the percentage reduction in carbon emissions from the transportation sector that must be achieved via fuel switching.  This value is in addition to BAU requirements. // **Guidance for setting values:** In Mexico there are no Low Carbon Fuel Standards yet.</v>
      </c>
      <c r="Q70" s="56" t="s">
        <v>608</v>
      </c>
      <c r="R70" s="11" t="s">
        <v>609</v>
      </c>
      <c r="S70" s="89" t="s">
        <v>610</v>
      </c>
      <c r="T70" s="11"/>
      <c r="U70" s="107"/>
    </row>
    <row r="71" spans="1:21" ht="118" x14ac:dyDescent="0.75">
      <c r="A71" s="56" t="s">
        <v>4</v>
      </c>
      <c r="B71" s="56" t="s">
        <v>12</v>
      </c>
      <c r="C71" s="56" t="s">
        <v>374</v>
      </c>
      <c r="D71" s="56" t="s">
        <v>56</v>
      </c>
      <c r="E71" s="56"/>
      <c r="F71" s="56" t="s">
        <v>554</v>
      </c>
      <c r="G71" s="56"/>
      <c r="H71" s="57">
        <v>8</v>
      </c>
      <c r="I71" s="56" t="s">
        <v>54</v>
      </c>
      <c r="J71" s="100" t="s">
        <v>12</v>
      </c>
      <c r="K71" s="100" t="s">
        <v>724</v>
      </c>
      <c r="L71" s="63">
        <v>0</v>
      </c>
      <c r="M71" s="63">
        <v>1</v>
      </c>
      <c r="N71" s="63">
        <v>0.01</v>
      </c>
      <c r="O71" s="56" t="s">
        <v>45</v>
      </c>
      <c r="P71" s="161" t="str">
        <f>INDEX('Policy Characteristics'!J:J,MATCH($C71,'Policy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1" s="56" t="s">
        <v>245</v>
      </c>
      <c r="R71" s="11" t="s">
        <v>246</v>
      </c>
      <c r="S71" s="84" t="s">
        <v>555</v>
      </c>
      <c r="T71" s="56"/>
      <c r="U71" s="109"/>
    </row>
    <row r="72" spans="1:21" ht="118" x14ac:dyDescent="0.75">
      <c r="A72" s="58" t="str">
        <f>A$71</f>
        <v>Transportation</v>
      </c>
      <c r="B72" s="58" t="str">
        <f t="shared" ref="B72:C72" si="18">B$71</f>
        <v>Transportation Demand Management</v>
      </c>
      <c r="C72" s="58" t="str">
        <f t="shared" si="18"/>
        <v>Fraction of TDM Package Implemented</v>
      </c>
      <c r="D72" s="56" t="s">
        <v>53</v>
      </c>
      <c r="E72" s="56"/>
      <c r="F72" s="56" t="s">
        <v>100</v>
      </c>
      <c r="G72" s="56"/>
      <c r="H72" s="57">
        <v>179</v>
      </c>
      <c r="I72" s="56" t="s">
        <v>54</v>
      </c>
      <c r="J72" s="78" t="str">
        <f t="shared" ref="J72:S72" si="19">J$71</f>
        <v>Transportation Demand Management</v>
      </c>
      <c r="K72" s="67" t="str">
        <f t="shared" si="19"/>
        <v>trans TDM</v>
      </c>
      <c r="L72" s="67">
        <f t="shared" si="19"/>
        <v>0</v>
      </c>
      <c r="M72" s="67">
        <f t="shared" si="19"/>
        <v>1</v>
      </c>
      <c r="N72" s="67">
        <f t="shared" si="19"/>
        <v>0.01</v>
      </c>
      <c r="O72" s="61" t="str">
        <f t="shared" si="19"/>
        <v>% of TDM package implemented</v>
      </c>
      <c r="P72" s="161" t="str">
        <f>INDEX('Policy Characteristics'!J:J,MATCH($C72,'Policy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2" s="61" t="str">
        <f t="shared" si="19"/>
        <v>transportation-sector-main.html#tdm</v>
      </c>
      <c r="R72" s="61" t="str">
        <f t="shared" si="19"/>
        <v>transportation-demand-management.html</v>
      </c>
      <c r="S72" s="85" t="str">
        <f t="shared" si="19"/>
        <v>International Energy Agency, 2009, "Transport, Energy and CO2: Moving toward Sustainability", http://www.iea.org/publications/freepublications/publication/transport2009.pdf</v>
      </c>
      <c r="T72" s="56"/>
      <c r="U72" s="109"/>
    </row>
    <row r="73" spans="1:21" ht="73.75" x14ac:dyDescent="0.75">
      <c r="A73" s="56" t="s">
        <v>85</v>
      </c>
      <c r="B73" s="56" t="s">
        <v>16</v>
      </c>
      <c r="C73" s="56" t="s">
        <v>375</v>
      </c>
      <c r="D73" s="56" t="s">
        <v>344</v>
      </c>
      <c r="E73" s="56"/>
      <c r="F73" s="56" t="s">
        <v>348</v>
      </c>
      <c r="G73" s="56"/>
      <c r="H73" s="57">
        <v>12</v>
      </c>
      <c r="I73" s="56" t="s">
        <v>54</v>
      </c>
      <c r="J73" s="100" t="s">
        <v>16</v>
      </c>
      <c r="K73" s="100" t="s">
        <v>723</v>
      </c>
      <c r="L73" s="62">
        <v>0</v>
      </c>
      <c r="M73" s="62">
        <v>1</v>
      </c>
      <c r="N73" s="62">
        <v>0.01</v>
      </c>
      <c r="O73" s="56" t="s">
        <v>133</v>
      </c>
      <c r="P73" s="161" t="str">
        <f>INDEX('Policy Characteristics'!J:J,MATCH($C73,'Policy Characteristics'!$C:$C,0))</f>
        <v>**Description:** This policy replaces the specified fraction of newly sold non-electric building components of the selected type(s) in buildings of the selected type(s) with electricity-using components. // **Guidance for setting values:** // **Urban Residential:** In the Reference case, the share of electricity among fuels used by urban and rural residential buildings is 28% in Mexico.  // **Rural Residential:** In the Reference case, the share of electricity among fuels used by urban and rural residential buildings is 28% in Mexico.  // **Commercial:** In the Reference case, the share of electricity among fuels used by commercial buildings is 50% in Mexico.</v>
      </c>
      <c r="Q73" s="56" t="s">
        <v>247</v>
      </c>
      <c r="R73" s="11" t="s">
        <v>248</v>
      </c>
      <c r="S73" s="83"/>
      <c r="T73" s="56"/>
      <c r="U73" s="109"/>
    </row>
    <row r="74" spans="1:21" ht="73.75" x14ac:dyDescent="0.75">
      <c r="A74" s="58" t="str">
        <f>A$73</f>
        <v>Buildings and Appliances</v>
      </c>
      <c r="B74" s="58" t="str">
        <f t="shared" ref="B74:C75" si="20">B$73</f>
        <v>Building Component Electrification</v>
      </c>
      <c r="C74" s="58" t="str">
        <f t="shared" si="20"/>
        <v>Percent New Nonelec Component Sales Shifted to Elec</v>
      </c>
      <c r="D74" s="56" t="s">
        <v>345</v>
      </c>
      <c r="E74" s="56"/>
      <c r="F74" s="56" t="s">
        <v>347</v>
      </c>
      <c r="G74" s="56"/>
      <c r="H74" s="57">
        <v>162</v>
      </c>
      <c r="I74" s="56" t="s">
        <v>54</v>
      </c>
      <c r="J74" s="78" t="str">
        <f t="shared" ref="J74:J75" si="21">J$73</f>
        <v>Building Component Electrification</v>
      </c>
      <c r="K74" s="69" t="str">
        <f t="shared" ref="K74:Q75" si="22">K$73</f>
        <v>bldgs component electrification</v>
      </c>
      <c r="L74" s="69">
        <f t="shared" si="22"/>
        <v>0</v>
      </c>
      <c r="M74" s="67">
        <f t="shared" si="22"/>
        <v>1</v>
      </c>
      <c r="N74" s="67">
        <f t="shared" si="22"/>
        <v>0.01</v>
      </c>
      <c r="O74" s="61" t="str">
        <f t="shared" si="22"/>
        <v>% of newly sold non-electric building components</v>
      </c>
      <c r="P74" s="161" t="str">
        <f>INDEX('Policy Characteristics'!J:J,MATCH($C74,'Policy Characteristics'!$C:$C,0))</f>
        <v>**Description:** This policy replaces the specified fraction of newly sold non-electric building components of the selected type(s) in buildings of the selected type(s) with electricity-using components. // **Guidance for setting values:** // **Urban Residential:** In the Reference case, the share of electricity among fuels used by urban and rural residential buildings is 28% in Mexico.  // **Rural Residential:** In the Reference case, the share of electricity among fuels used by urban and rural residential buildings is 28% in Mexico.  // **Commercial:** In the Reference case, the share of electricity among fuels used by commercial buildings is 50% in Mexico.</v>
      </c>
      <c r="Q74" s="61" t="str">
        <f t="shared" si="22"/>
        <v>buildings-sector-main.html#component-elec</v>
      </c>
      <c r="R74" s="61" t="str">
        <f t="shared" ref="R74:R75" si="23">R$73</f>
        <v>building-component-electrification.html</v>
      </c>
      <c r="S74" s="85"/>
      <c r="T74" s="61"/>
      <c r="U74" s="109"/>
    </row>
    <row r="75" spans="1:21" ht="73.75" x14ac:dyDescent="0.75">
      <c r="A75" s="58" t="str">
        <f>A$73</f>
        <v>Buildings and Appliances</v>
      </c>
      <c r="B75" s="58" t="str">
        <f t="shared" si="20"/>
        <v>Building Component Electrification</v>
      </c>
      <c r="C75" s="58" t="str">
        <f t="shared" si="20"/>
        <v>Percent New Nonelec Component Sales Shifted to Elec</v>
      </c>
      <c r="D75" s="56" t="s">
        <v>346</v>
      </c>
      <c r="E75" s="56"/>
      <c r="F75" s="56" t="s">
        <v>210</v>
      </c>
      <c r="G75" s="56"/>
      <c r="H75" s="57">
        <v>163</v>
      </c>
      <c r="I75" s="56" t="s">
        <v>54</v>
      </c>
      <c r="J75" s="78" t="str">
        <f t="shared" si="21"/>
        <v>Building Component Electrification</v>
      </c>
      <c r="K75" s="69" t="str">
        <f t="shared" si="22"/>
        <v>bldgs component electrification</v>
      </c>
      <c r="L75" s="69">
        <f t="shared" si="22"/>
        <v>0</v>
      </c>
      <c r="M75" s="67">
        <f t="shared" si="22"/>
        <v>1</v>
      </c>
      <c r="N75" s="67">
        <f t="shared" si="22"/>
        <v>0.01</v>
      </c>
      <c r="O75" s="61" t="str">
        <f t="shared" si="22"/>
        <v>% of newly sold non-electric building components</v>
      </c>
      <c r="P75" s="161" t="str">
        <f>INDEX('Policy Characteristics'!J:J,MATCH($C75,'Policy Characteristics'!$C:$C,0))</f>
        <v>**Description:** This policy replaces the specified fraction of newly sold non-electric building components of the selected type(s) in buildings of the selected type(s) with electricity-using components. // **Guidance for setting values:** // **Urban Residential:** In the Reference case, the share of electricity among fuels used by urban and rural residential buildings is 28% in Mexico.  // **Rural Residential:** In the Reference case, the share of electricity among fuels used by urban and rural residential buildings is 28% in Mexico.  // **Commercial:** In the Reference case, the share of electricity among fuels used by commercial buildings is 50% in Mexico.</v>
      </c>
      <c r="Q75" s="61" t="str">
        <f t="shared" si="22"/>
        <v>buildings-sector-main.html#component-elec</v>
      </c>
      <c r="R75" s="61" t="str">
        <f t="shared" si="23"/>
        <v>building-component-electrification.html</v>
      </c>
      <c r="S75" s="85"/>
      <c r="T75" s="61"/>
      <c r="U75" s="109"/>
    </row>
    <row r="76" spans="1:21" s="5" customFormat="1" ht="103.25" x14ac:dyDescent="0.75">
      <c r="A76" s="56" t="s">
        <v>85</v>
      </c>
      <c r="B76" s="56" t="s">
        <v>118</v>
      </c>
      <c r="C76" s="56" t="s">
        <v>376</v>
      </c>
      <c r="D76" s="56" t="s">
        <v>134</v>
      </c>
      <c r="E76" s="56" t="s">
        <v>344</v>
      </c>
      <c r="F76" s="56" t="s">
        <v>348</v>
      </c>
      <c r="G76" s="56" t="s">
        <v>140</v>
      </c>
      <c r="H76" s="57">
        <v>13</v>
      </c>
      <c r="I76" s="56" t="s">
        <v>54</v>
      </c>
      <c r="J76" s="100" t="s">
        <v>118</v>
      </c>
      <c r="K76" s="100" t="s">
        <v>722</v>
      </c>
      <c r="L76" s="62">
        <v>0</v>
      </c>
      <c r="M76" s="62">
        <f>ROUND(MaxBoundCalculations!B162,2)</f>
        <v>0.22</v>
      </c>
      <c r="N76" s="62">
        <v>0.01</v>
      </c>
      <c r="O76" s="56" t="s">
        <v>39</v>
      </c>
      <c r="P76" s="161" t="str">
        <f>INDEX('Policy Characteristics'!J:J,MATCH($C76,'Policy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76" s="56" t="s">
        <v>249</v>
      </c>
      <c r="R76" s="11" t="s">
        <v>250</v>
      </c>
      <c r="S76" s="83" t="s">
        <v>190</v>
      </c>
      <c r="T76" s="56" t="s">
        <v>541</v>
      </c>
      <c r="U76" s="110"/>
    </row>
    <row r="77" spans="1:21" s="5" customFormat="1" ht="103.25" x14ac:dyDescent="0.75">
      <c r="A77" s="58" t="str">
        <f>A$76</f>
        <v>Buildings and Appliances</v>
      </c>
      <c r="B77" s="58" t="str">
        <f t="shared" ref="B77:C92" si="24">B$76</f>
        <v>Building Energy Efficiency Standards</v>
      </c>
      <c r="C77" s="58" t="str">
        <f t="shared" si="24"/>
        <v>Reduction in E Use Allowed by Component Eff Std</v>
      </c>
      <c r="D77" s="56" t="s">
        <v>135</v>
      </c>
      <c r="E77" s="56" t="s">
        <v>344</v>
      </c>
      <c r="F77" s="56" t="s">
        <v>348</v>
      </c>
      <c r="G77" s="56" t="s">
        <v>141</v>
      </c>
      <c r="H77" s="57">
        <v>14</v>
      </c>
      <c r="I77" s="56" t="s">
        <v>54</v>
      </c>
      <c r="J77" s="78" t="str">
        <f t="shared" ref="J77:J93" si="25">J$76</f>
        <v>Building Energy Efficiency Standards</v>
      </c>
      <c r="K77" s="64" t="str">
        <f t="shared" ref="K77:S92" si="26">K$76</f>
        <v>bldgs efficiency standards</v>
      </c>
      <c r="L77" s="64">
        <f t="shared" si="26"/>
        <v>0</v>
      </c>
      <c r="M77" s="66">
        <f>ROUND(MaxBoundCalculations!B163,2)</f>
        <v>0.38</v>
      </c>
      <c r="N77" s="64">
        <f t="shared" si="26"/>
        <v>0.01</v>
      </c>
      <c r="O77" s="58" t="str">
        <f t="shared" si="26"/>
        <v>% reduction in energy use</v>
      </c>
      <c r="P77" s="161" t="str">
        <f>INDEX('Policy Characteristics'!J:J,MATCH($C77,'Policy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77" s="58" t="str">
        <f t="shared" si="26"/>
        <v>buildings-sector-main.html#eff-stds</v>
      </c>
      <c r="R77" s="58" t="str">
        <f t="shared" si="26"/>
        <v>building-energy-efficiency-standards.html</v>
      </c>
      <c r="S77" s="88"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8" t="str">
        <f>T76</f>
        <v>Itron, 2007, "ASSESSMENT OF LONG-TERM
ELECTRIC ENERGY EFFICIENCY
POTENTIAL IN CALIFORNIA’S
RESIDENTIAL SECTOR," http://www.energy.ca.gov/2007publications/CEC-500-2007-002/CEC-500-2007-002.PDF, p.33, Table 5-1</v>
      </c>
      <c r="U77" s="110"/>
    </row>
    <row r="78" spans="1:21" s="5" customFormat="1" ht="103.25" x14ac:dyDescent="0.75">
      <c r="A78" s="58" t="str">
        <f>A$76</f>
        <v>Buildings and Appliances</v>
      </c>
      <c r="B78" s="58" t="str">
        <f t="shared" si="24"/>
        <v>Building Energy Efficiency Standards</v>
      </c>
      <c r="C78" s="58" t="str">
        <f t="shared" si="24"/>
        <v>Reduction in E Use Allowed by Component Eff Std</v>
      </c>
      <c r="D78" s="56" t="s">
        <v>136</v>
      </c>
      <c r="E78" s="56" t="s">
        <v>344</v>
      </c>
      <c r="F78" s="56" t="s">
        <v>348</v>
      </c>
      <c r="G78" s="56" t="s">
        <v>142</v>
      </c>
      <c r="H78" s="57">
        <v>15</v>
      </c>
      <c r="I78" s="56" t="s">
        <v>54</v>
      </c>
      <c r="J78" s="78" t="str">
        <f t="shared" si="25"/>
        <v>Building Energy Efficiency Standards</v>
      </c>
      <c r="K78" s="64" t="str">
        <f t="shared" si="26"/>
        <v>bldgs efficiency standards</v>
      </c>
      <c r="L78" s="64">
        <f t="shared" si="26"/>
        <v>0</v>
      </c>
      <c r="M78" s="66">
        <f>ROUND(MaxBoundCalculations!B163,2)</f>
        <v>0.38</v>
      </c>
      <c r="N78" s="64">
        <f t="shared" si="26"/>
        <v>0.01</v>
      </c>
      <c r="O78" s="58" t="str">
        <f t="shared" si="26"/>
        <v>% reduction in energy use</v>
      </c>
      <c r="P78" s="161" t="str">
        <f>INDEX('Policy Characteristics'!J:J,MATCH($C78,'Policy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78" s="58" t="str">
        <f t="shared" si="26"/>
        <v>buildings-sector-main.html#eff-stds</v>
      </c>
      <c r="R78" s="58" t="str">
        <f t="shared" si="26"/>
        <v>building-energy-efficiency-standards.html</v>
      </c>
      <c r="S78" s="88"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8" t="str">
        <f t="shared" ref="T78:T93" si="27">T77</f>
        <v>Itron, 2007, "ASSESSMENT OF LONG-TERM
ELECTRIC ENERGY EFFICIENCY
POTENTIAL IN CALIFORNIA’S
RESIDENTIAL SECTOR," http://www.energy.ca.gov/2007publications/CEC-500-2007-002/CEC-500-2007-002.PDF, p.33, Table 5-1</v>
      </c>
      <c r="U78" s="110"/>
    </row>
    <row r="79" spans="1:21" s="5" customFormat="1" ht="103.25" x14ac:dyDescent="0.75">
      <c r="A79" s="58" t="str">
        <f>A$76</f>
        <v>Buildings and Appliances</v>
      </c>
      <c r="B79" s="58" t="str">
        <f t="shared" si="24"/>
        <v>Building Energy Efficiency Standards</v>
      </c>
      <c r="C79" s="58" t="str">
        <f t="shared" si="24"/>
        <v>Reduction in E Use Allowed by Component Eff Std</v>
      </c>
      <c r="D79" s="56" t="s">
        <v>137</v>
      </c>
      <c r="E79" s="56" t="s">
        <v>344</v>
      </c>
      <c r="F79" s="56" t="s">
        <v>348</v>
      </c>
      <c r="G79" s="56" t="s">
        <v>143</v>
      </c>
      <c r="H79" s="57">
        <v>16</v>
      </c>
      <c r="I79" s="56" t="s">
        <v>54</v>
      </c>
      <c r="J79" s="78" t="str">
        <f t="shared" si="25"/>
        <v>Building Energy Efficiency Standards</v>
      </c>
      <c r="K79" s="64" t="str">
        <f t="shared" si="26"/>
        <v>bldgs efficiency standards</v>
      </c>
      <c r="L79" s="64">
        <f t="shared" si="26"/>
        <v>0</v>
      </c>
      <c r="M79" s="66">
        <f>ROUND(MaxBoundCalculations!B161,2)</f>
        <v>0.4</v>
      </c>
      <c r="N79" s="64">
        <f t="shared" si="26"/>
        <v>0.01</v>
      </c>
      <c r="O79" s="58" t="str">
        <f t="shared" si="26"/>
        <v>% reduction in energy use</v>
      </c>
      <c r="P79" s="161" t="str">
        <f>INDEX('Policy Characteristics'!J:J,MATCH($C79,'Policy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79" s="58" t="str">
        <f t="shared" si="26"/>
        <v>buildings-sector-main.html#eff-stds</v>
      </c>
      <c r="R79" s="58" t="str">
        <f t="shared" si="26"/>
        <v>building-energy-efficiency-standards.html</v>
      </c>
      <c r="S79" s="88"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8" t="str">
        <f t="shared" si="27"/>
        <v>Itron, 2007, "ASSESSMENT OF LONG-TERM
ELECTRIC ENERGY EFFICIENCY
POTENTIAL IN CALIFORNIA’S
RESIDENTIAL SECTOR," http://www.energy.ca.gov/2007publications/CEC-500-2007-002/CEC-500-2007-002.PDF, p.33, Table 5-1</v>
      </c>
      <c r="U79" s="110"/>
    </row>
    <row r="80" spans="1:21" s="5" customFormat="1" ht="103.25" x14ac:dyDescent="0.75">
      <c r="A80" s="58" t="str">
        <f>A$76</f>
        <v>Buildings and Appliances</v>
      </c>
      <c r="B80" s="58" t="str">
        <f t="shared" si="24"/>
        <v>Building Energy Efficiency Standards</v>
      </c>
      <c r="C80" s="58" t="str">
        <f t="shared" si="24"/>
        <v>Reduction in E Use Allowed by Component Eff Std</v>
      </c>
      <c r="D80" s="56" t="s">
        <v>138</v>
      </c>
      <c r="E80" s="56" t="s">
        <v>344</v>
      </c>
      <c r="F80" s="56" t="s">
        <v>348</v>
      </c>
      <c r="G80" s="56" t="s">
        <v>144</v>
      </c>
      <c r="H80" s="57">
        <v>17</v>
      </c>
      <c r="I80" s="56" t="s">
        <v>54</v>
      </c>
      <c r="J80" s="78" t="str">
        <f t="shared" si="25"/>
        <v>Building Energy Efficiency Standards</v>
      </c>
      <c r="K80" s="64" t="str">
        <f t="shared" si="26"/>
        <v>bldgs efficiency standards</v>
      </c>
      <c r="L80" s="64">
        <f t="shared" si="26"/>
        <v>0</v>
      </c>
      <c r="M80" s="66">
        <f>ROUND(MaxBoundCalculations!B159,2)</f>
        <v>0.38</v>
      </c>
      <c r="N80" s="64">
        <f t="shared" si="26"/>
        <v>0.01</v>
      </c>
      <c r="O80" s="58" t="str">
        <f t="shared" si="26"/>
        <v>% reduction in energy use</v>
      </c>
      <c r="P80" s="161" t="str">
        <f>INDEX('Policy Characteristics'!J:J,MATCH($C80,'Policy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0" s="58" t="str">
        <f t="shared" si="26"/>
        <v>buildings-sector-main.html#eff-stds</v>
      </c>
      <c r="R80" s="58" t="str">
        <f t="shared" si="26"/>
        <v>building-energy-efficiency-standards.html</v>
      </c>
      <c r="S80" s="88"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8" t="str">
        <f t="shared" si="27"/>
        <v>Itron, 2007, "ASSESSMENT OF LONG-TERM
ELECTRIC ENERGY EFFICIENCY
POTENTIAL IN CALIFORNIA’S
RESIDENTIAL SECTOR," http://www.energy.ca.gov/2007publications/CEC-500-2007-002/CEC-500-2007-002.PDF, p.33, Table 5-1</v>
      </c>
      <c r="U80" s="110"/>
    </row>
    <row r="81" spans="1:21" s="5" customFormat="1" ht="103.25" x14ac:dyDescent="0.75">
      <c r="A81" s="58" t="str">
        <f>A$76</f>
        <v>Buildings and Appliances</v>
      </c>
      <c r="B81" s="58" t="str">
        <f t="shared" si="24"/>
        <v>Building Energy Efficiency Standards</v>
      </c>
      <c r="C81" s="58" t="str">
        <f t="shared" si="24"/>
        <v>Reduction in E Use Allowed by Component Eff Std</v>
      </c>
      <c r="D81" s="56" t="s">
        <v>139</v>
      </c>
      <c r="E81" s="56" t="s">
        <v>344</v>
      </c>
      <c r="F81" s="56" t="s">
        <v>348</v>
      </c>
      <c r="G81" s="56" t="s">
        <v>145</v>
      </c>
      <c r="H81" s="57">
        <v>18</v>
      </c>
      <c r="I81" s="56" t="s">
        <v>54</v>
      </c>
      <c r="J81" s="78" t="str">
        <f t="shared" si="25"/>
        <v>Building Energy Efficiency Standards</v>
      </c>
      <c r="K81" s="64" t="str">
        <f t="shared" si="26"/>
        <v>bldgs efficiency standards</v>
      </c>
      <c r="L81" s="64">
        <f t="shared" si="26"/>
        <v>0</v>
      </c>
      <c r="M81" s="66">
        <f>ROUND(MaxBoundCalculations!B160,2)</f>
        <v>0.11</v>
      </c>
      <c r="N81" s="64">
        <f t="shared" si="26"/>
        <v>0.01</v>
      </c>
      <c r="O81" s="58" t="str">
        <f t="shared" si="26"/>
        <v>% reduction in energy use</v>
      </c>
      <c r="P81" s="161" t="str">
        <f>INDEX('Policy Characteristics'!J:J,MATCH($C81,'Policy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1" s="58" t="str">
        <f t="shared" si="26"/>
        <v>buildings-sector-main.html#eff-stds</v>
      </c>
      <c r="R81" s="58" t="str">
        <f t="shared" si="26"/>
        <v>building-energy-efficiency-standards.html</v>
      </c>
      <c r="S81" s="88"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8" t="str">
        <f t="shared" si="27"/>
        <v>Itron, 2007, "ASSESSMENT OF LONG-TERM
ELECTRIC ENERGY EFFICIENCY
POTENTIAL IN CALIFORNIA’S
RESIDENTIAL SECTOR," http://www.energy.ca.gov/2007publications/CEC-500-2007-002/CEC-500-2007-002.PDF, p.33, Table 5-1</v>
      </c>
      <c r="U81" s="110"/>
    </row>
    <row r="82" spans="1:21" s="5" customFormat="1" ht="103.25" x14ac:dyDescent="0.75">
      <c r="A82" s="58" t="str">
        <f t="shared" ref="A82:C93" si="28">A$76</f>
        <v>Buildings and Appliances</v>
      </c>
      <c r="B82" s="58" t="str">
        <f t="shared" si="24"/>
        <v>Building Energy Efficiency Standards</v>
      </c>
      <c r="C82" s="58" t="str">
        <f t="shared" si="24"/>
        <v>Reduction in E Use Allowed by Component Eff Std</v>
      </c>
      <c r="D82" s="56" t="s">
        <v>134</v>
      </c>
      <c r="E82" s="56" t="s">
        <v>345</v>
      </c>
      <c r="F82" s="56" t="s">
        <v>347</v>
      </c>
      <c r="G82" s="56" t="s">
        <v>140</v>
      </c>
      <c r="H82" s="57">
        <v>150</v>
      </c>
      <c r="I82" s="56" t="s">
        <v>54</v>
      </c>
      <c r="J82" s="78" t="str">
        <f t="shared" si="25"/>
        <v>Building Energy Efficiency Standards</v>
      </c>
      <c r="K82" s="64" t="str">
        <f t="shared" si="26"/>
        <v>bldgs efficiency standards</v>
      </c>
      <c r="L82" s="64">
        <f t="shared" si="26"/>
        <v>0</v>
      </c>
      <c r="M82" s="64">
        <f>M76</f>
        <v>0.22</v>
      </c>
      <c r="N82" s="64">
        <f t="shared" si="26"/>
        <v>0.01</v>
      </c>
      <c r="O82" s="58" t="str">
        <f t="shared" si="26"/>
        <v>% reduction in energy use</v>
      </c>
      <c r="P82" s="161" t="str">
        <f>INDEX('Policy Characteristics'!J:J,MATCH($C82,'Policy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2" s="58" t="str">
        <f t="shared" si="26"/>
        <v>buildings-sector-main.html#eff-stds</v>
      </c>
      <c r="R82" s="58" t="str">
        <f t="shared" si="26"/>
        <v>building-energy-efficiency-standards.html</v>
      </c>
      <c r="S82"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8" t="str">
        <f t="shared" si="27"/>
        <v>Itron, 2007, "ASSESSMENT OF LONG-TERM
ELECTRIC ENERGY EFFICIENCY
POTENTIAL IN CALIFORNIA’S
RESIDENTIAL SECTOR," http://www.energy.ca.gov/2007publications/CEC-500-2007-002/CEC-500-2007-002.PDF, p.33, Table 5-1</v>
      </c>
      <c r="U82" s="110"/>
    </row>
    <row r="83" spans="1:21" s="5" customFormat="1" ht="103.25" x14ac:dyDescent="0.75">
      <c r="A83" s="58" t="str">
        <f t="shared" si="28"/>
        <v>Buildings and Appliances</v>
      </c>
      <c r="B83" s="58" t="str">
        <f t="shared" si="24"/>
        <v>Building Energy Efficiency Standards</v>
      </c>
      <c r="C83" s="58" t="str">
        <f t="shared" si="24"/>
        <v>Reduction in E Use Allowed by Component Eff Std</v>
      </c>
      <c r="D83" s="56" t="s">
        <v>135</v>
      </c>
      <c r="E83" s="56" t="s">
        <v>345</v>
      </c>
      <c r="F83" s="56" t="s">
        <v>347</v>
      </c>
      <c r="G83" s="56" t="s">
        <v>141</v>
      </c>
      <c r="H83" s="57">
        <v>151</v>
      </c>
      <c r="I83" s="56" t="s">
        <v>54</v>
      </c>
      <c r="J83" s="78" t="str">
        <f t="shared" si="25"/>
        <v>Building Energy Efficiency Standards</v>
      </c>
      <c r="K83" s="64" t="str">
        <f t="shared" si="26"/>
        <v>bldgs efficiency standards</v>
      </c>
      <c r="L83" s="64">
        <f t="shared" si="26"/>
        <v>0</v>
      </c>
      <c r="M83" s="64">
        <f t="shared" ref="M83:M93" si="29">M77</f>
        <v>0.38</v>
      </c>
      <c r="N83" s="64">
        <f t="shared" si="26"/>
        <v>0.01</v>
      </c>
      <c r="O83" s="58" t="str">
        <f t="shared" si="26"/>
        <v>% reduction in energy use</v>
      </c>
      <c r="P83" s="161" t="str">
        <f>INDEX('Policy Characteristics'!J:J,MATCH($C83,'Policy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3" s="58" t="str">
        <f t="shared" si="26"/>
        <v>buildings-sector-main.html#eff-stds</v>
      </c>
      <c r="R83" s="58" t="str">
        <f t="shared" si="26"/>
        <v>building-energy-efficiency-standards.html</v>
      </c>
      <c r="S83"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8" t="str">
        <f t="shared" si="27"/>
        <v>Itron, 2007, "ASSESSMENT OF LONG-TERM
ELECTRIC ENERGY EFFICIENCY
POTENTIAL IN CALIFORNIA’S
RESIDENTIAL SECTOR," http://www.energy.ca.gov/2007publications/CEC-500-2007-002/CEC-500-2007-002.PDF, p.33, Table 5-1</v>
      </c>
      <c r="U83" s="110"/>
    </row>
    <row r="84" spans="1:21" s="5" customFormat="1" ht="103.25" x14ac:dyDescent="0.75">
      <c r="A84" s="58" t="str">
        <f t="shared" si="28"/>
        <v>Buildings and Appliances</v>
      </c>
      <c r="B84" s="58" t="str">
        <f t="shared" si="24"/>
        <v>Building Energy Efficiency Standards</v>
      </c>
      <c r="C84" s="58" t="str">
        <f t="shared" si="24"/>
        <v>Reduction in E Use Allowed by Component Eff Std</v>
      </c>
      <c r="D84" s="56" t="s">
        <v>136</v>
      </c>
      <c r="E84" s="56" t="s">
        <v>345</v>
      </c>
      <c r="F84" s="56" t="s">
        <v>347</v>
      </c>
      <c r="G84" s="56" t="s">
        <v>142</v>
      </c>
      <c r="H84" s="57">
        <v>152</v>
      </c>
      <c r="I84" s="56" t="s">
        <v>54</v>
      </c>
      <c r="J84" s="78" t="str">
        <f t="shared" si="25"/>
        <v>Building Energy Efficiency Standards</v>
      </c>
      <c r="K84" s="64" t="str">
        <f t="shared" si="26"/>
        <v>bldgs efficiency standards</v>
      </c>
      <c r="L84" s="64">
        <f t="shared" si="26"/>
        <v>0</v>
      </c>
      <c r="M84" s="64">
        <f t="shared" si="29"/>
        <v>0.38</v>
      </c>
      <c r="N84" s="64">
        <f t="shared" si="26"/>
        <v>0.01</v>
      </c>
      <c r="O84" s="58" t="str">
        <f t="shared" si="26"/>
        <v>% reduction in energy use</v>
      </c>
      <c r="P84" s="161" t="str">
        <f>INDEX('Policy Characteristics'!J:J,MATCH($C84,'Policy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4" s="58" t="str">
        <f t="shared" si="26"/>
        <v>buildings-sector-main.html#eff-stds</v>
      </c>
      <c r="R84" s="58" t="str">
        <f t="shared" si="26"/>
        <v>building-energy-efficiency-standards.html</v>
      </c>
      <c r="S84"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8" t="str">
        <f t="shared" si="27"/>
        <v>Itron, 2007, "ASSESSMENT OF LONG-TERM
ELECTRIC ENERGY EFFICIENCY
POTENTIAL IN CALIFORNIA’S
RESIDENTIAL SECTOR," http://www.energy.ca.gov/2007publications/CEC-500-2007-002/CEC-500-2007-002.PDF, p.33, Table 5-1</v>
      </c>
      <c r="U84" s="110"/>
    </row>
    <row r="85" spans="1:21" s="5" customFormat="1" ht="103.25" x14ac:dyDescent="0.75">
      <c r="A85" s="58" t="str">
        <f t="shared" si="28"/>
        <v>Buildings and Appliances</v>
      </c>
      <c r="B85" s="58" t="str">
        <f t="shared" si="24"/>
        <v>Building Energy Efficiency Standards</v>
      </c>
      <c r="C85" s="58" t="str">
        <f t="shared" si="24"/>
        <v>Reduction in E Use Allowed by Component Eff Std</v>
      </c>
      <c r="D85" s="56" t="s">
        <v>137</v>
      </c>
      <c r="E85" s="56" t="s">
        <v>345</v>
      </c>
      <c r="F85" s="56" t="s">
        <v>347</v>
      </c>
      <c r="G85" s="56" t="s">
        <v>143</v>
      </c>
      <c r="H85" s="57">
        <v>153</v>
      </c>
      <c r="I85" s="56" t="s">
        <v>54</v>
      </c>
      <c r="J85" s="78" t="str">
        <f t="shared" si="25"/>
        <v>Building Energy Efficiency Standards</v>
      </c>
      <c r="K85" s="64" t="str">
        <f t="shared" si="26"/>
        <v>bldgs efficiency standards</v>
      </c>
      <c r="L85" s="64">
        <f t="shared" si="26"/>
        <v>0</v>
      </c>
      <c r="M85" s="64">
        <f t="shared" si="29"/>
        <v>0.4</v>
      </c>
      <c r="N85" s="64">
        <f t="shared" si="26"/>
        <v>0.01</v>
      </c>
      <c r="O85" s="58" t="str">
        <f t="shared" si="26"/>
        <v>% reduction in energy use</v>
      </c>
      <c r="P85" s="161" t="str">
        <f>INDEX('Policy Characteristics'!J:J,MATCH($C85,'Policy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5" s="58" t="str">
        <f t="shared" si="26"/>
        <v>buildings-sector-main.html#eff-stds</v>
      </c>
      <c r="R85" s="58" t="str">
        <f t="shared" si="26"/>
        <v>building-energy-efficiency-standards.html</v>
      </c>
      <c r="S85"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8" t="str">
        <f t="shared" si="27"/>
        <v>Itron, 2007, "ASSESSMENT OF LONG-TERM
ELECTRIC ENERGY EFFICIENCY
POTENTIAL IN CALIFORNIA’S
RESIDENTIAL SECTOR," http://www.energy.ca.gov/2007publications/CEC-500-2007-002/CEC-500-2007-002.PDF, p.33, Table 5-1</v>
      </c>
      <c r="U85" s="110"/>
    </row>
    <row r="86" spans="1:21" s="5" customFormat="1" ht="103.25" x14ac:dyDescent="0.75">
      <c r="A86" s="58" t="str">
        <f t="shared" si="28"/>
        <v>Buildings and Appliances</v>
      </c>
      <c r="B86" s="58" t="str">
        <f t="shared" si="24"/>
        <v>Building Energy Efficiency Standards</v>
      </c>
      <c r="C86" s="58" t="str">
        <f t="shared" si="24"/>
        <v>Reduction in E Use Allowed by Component Eff Std</v>
      </c>
      <c r="D86" s="56" t="s">
        <v>138</v>
      </c>
      <c r="E86" s="56" t="s">
        <v>345</v>
      </c>
      <c r="F86" s="56" t="s">
        <v>347</v>
      </c>
      <c r="G86" s="56" t="s">
        <v>144</v>
      </c>
      <c r="H86" s="57">
        <v>154</v>
      </c>
      <c r="I86" s="56" t="s">
        <v>54</v>
      </c>
      <c r="J86" s="78" t="str">
        <f t="shared" si="25"/>
        <v>Building Energy Efficiency Standards</v>
      </c>
      <c r="K86" s="64" t="str">
        <f t="shared" si="26"/>
        <v>bldgs efficiency standards</v>
      </c>
      <c r="L86" s="64">
        <f t="shared" si="26"/>
        <v>0</v>
      </c>
      <c r="M86" s="64">
        <f t="shared" si="29"/>
        <v>0.38</v>
      </c>
      <c r="N86" s="64">
        <f t="shared" si="26"/>
        <v>0.01</v>
      </c>
      <c r="O86" s="58" t="str">
        <f t="shared" si="26"/>
        <v>% reduction in energy use</v>
      </c>
      <c r="P86" s="161" t="str">
        <f>INDEX('Policy Characteristics'!J:J,MATCH($C86,'Policy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6" s="58" t="str">
        <f t="shared" si="26"/>
        <v>buildings-sector-main.html#eff-stds</v>
      </c>
      <c r="R86" s="58" t="str">
        <f t="shared" si="26"/>
        <v>building-energy-efficiency-standards.html</v>
      </c>
      <c r="S86"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8" t="str">
        <f t="shared" si="27"/>
        <v>Itron, 2007, "ASSESSMENT OF LONG-TERM
ELECTRIC ENERGY EFFICIENCY
POTENTIAL IN CALIFORNIA’S
RESIDENTIAL SECTOR," http://www.energy.ca.gov/2007publications/CEC-500-2007-002/CEC-500-2007-002.PDF, p.33, Table 5-1</v>
      </c>
      <c r="U86" s="110"/>
    </row>
    <row r="87" spans="1:21" s="5" customFormat="1" ht="103.25" x14ac:dyDescent="0.75">
      <c r="A87" s="58" t="str">
        <f t="shared" si="28"/>
        <v>Buildings and Appliances</v>
      </c>
      <c r="B87" s="58" t="str">
        <f t="shared" si="24"/>
        <v>Building Energy Efficiency Standards</v>
      </c>
      <c r="C87" s="58" t="str">
        <f t="shared" si="24"/>
        <v>Reduction in E Use Allowed by Component Eff Std</v>
      </c>
      <c r="D87" s="56" t="s">
        <v>139</v>
      </c>
      <c r="E87" s="56" t="s">
        <v>345</v>
      </c>
      <c r="F87" s="56" t="s">
        <v>347</v>
      </c>
      <c r="G87" s="56" t="s">
        <v>145</v>
      </c>
      <c r="H87" s="57">
        <v>155</v>
      </c>
      <c r="I87" s="56" t="s">
        <v>54</v>
      </c>
      <c r="J87" s="78" t="str">
        <f t="shared" si="25"/>
        <v>Building Energy Efficiency Standards</v>
      </c>
      <c r="K87" s="64" t="str">
        <f t="shared" si="26"/>
        <v>bldgs efficiency standards</v>
      </c>
      <c r="L87" s="64">
        <f t="shared" si="26"/>
        <v>0</v>
      </c>
      <c r="M87" s="64">
        <f t="shared" si="29"/>
        <v>0.11</v>
      </c>
      <c r="N87" s="64">
        <f t="shared" si="26"/>
        <v>0.01</v>
      </c>
      <c r="O87" s="58" t="str">
        <f t="shared" si="26"/>
        <v>% reduction in energy use</v>
      </c>
      <c r="P87" s="161" t="str">
        <f>INDEX('Policy Characteristics'!J:J,MATCH($C87,'Policy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7" s="58" t="str">
        <f t="shared" si="26"/>
        <v>buildings-sector-main.html#eff-stds</v>
      </c>
      <c r="R87" s="58" t="str">
        <f t="shared" si="26"/>
        <v>building-energy-efficiency-standards.html</v>
      </c>
      <c r="S87"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8" t="str">
        <f t="shared" si="27"/>
        <v>Itron, 2007, "ASSESSMENT OF LONG-TERM
ELECTRIC ENERGY EFFICIENCY
POTENTIAL IN CALIFORNIA’S
RESIDENTIAL SECTOR," http://www.energy.ca.gov/2007publications/CEC-500-2007-002/CEC-500-2007-002.PDF, p.33, Table 5-1</v>
      </c>
      <c r="U87" s="110"/>
    </row>
    <row r="88" spans="1:21" s="5" customFormat="1" ht="103.25" x14ac:dyDescent="0.75">
      <c r="A88" s="58" t="str">
        <f t="shared" si="28"/>
        <v>Buildings and Appliances</v>
      </c>
      <c r="B88" s="58" t="str">
        <f t="shared" si="24"/>
        <v>Building Energy Efficiency Standards</v>
      </c>
      <c r="C88" s="58" t="str">
        <f t="shared" si="24"/>
        <v>Reduction in E Use Allowed by Component Eff Std</v>
      </c>
      <c r="D88" s="56" t="s">
        <v>134</v>
      </c>
      <c r="E88" s="56" t="s">
        <v>346</v>
      </c>
      <c r="F88" s="56" t="s">
        <v>210</v>
      </c>
      <c r="G88" s="56" t="s">
        <v>140</v>
      </c>
      <c r="H88" s="57">
        <v>156</v>
      </c>
      <c r="I88" s="56" t="s">
        <v>54</v>
      </c>
      <c r="J88" s="78" t="str">
        <f t="shared" si="25"/>
        <v>Building Energy Efficiency Standards</v>
      </c>
      <c r="K88" s="64" t="str">
        <f t="shared" si="26"/>
        <v>bldgs efficiency standards</v>
      </c>
      <c r="L88" s="64">
        <f t="shared" si="26"/>
        <v>0</v>
      </c>
      <c r="M88" s="64">
        <f>M82</f>
        <v>0.22</v>
      </c>
      <c r="N88" s="64">
        <f t="shared" si="26"/>
        <v>0.01</v>
      </c>
      <c r="O88" s="58" t="str">
        <f t="shared" si="26"/>
        <v>% reduction in energy use</v>
      </c>
      <c r="P88" s="161" t="str">
        <f>INDEX('Policy Characteristics'!J:J,MATCH($C88,'Policy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8" s="58" t="str">
        <f t="shared" si="26"/>
        <v>buildings-sector-main.html#eff-stds</v>
      </c>
      <c r="R88" s="58" t="str">
        <f t="shared" si="26"/>
        <v>building-energy-efficiency-standards.html</v>
      </c>
      <c r="S88"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8" t="str">
        <f t="shared" si="27"/>
        <v>Itron, 2007, "ASSESSMENT OF LONG-TERM
ELECTRIC ENERGY EFFICIENCY
POTENTIAL IN CALIFORNIA’S
RESIDENTIAL SECTOR," http://www.energy.ca.gov/2007publications/CEC-500-2007-002/CEC-500-2007-002.PDF, p.33, Table 5-1</v>
      </c>
      <c r="U88" s="110"/>
    </row>
    <row r="89" spans="1:21" s="5" customFormat="1" ht="103.25" x14ac:dyDescent="0.75">
      <c r="A89" s="58" t="str">
        <f t="shared" si="28"/>
        <v>Buildings and Appliances</v>
      </c>
      <c r="B89" s="58" t="str">
        <f t="shared" si="24"/>
        <v>Building Energy Efficiency Standards</v>
      </c>
      <c r="C89" s="58" t="str">
        <f t="shared" si="24"/>
        <v>Reduction in E Use Allowed by Component Eff Std</v>
      </c>
      <c r="D89" s="56" t="s">
        <v>135</v>
      </c>
      <c r="E89" s="56" t="s">
        <v>346</v>
      </c>
      <c r="F89" s="56" t="s">
        <v>210</v>
      </c>
      <c r="G89" s="56" t="s">
        <v>141</v>
      </c>
      <c r="H89" s="57">
        <v>157</v>
      </c>
      <c r="I89" s="56" t="s">
        <v>54</v>
      </c>
      <c r="J89" s="78" t="str">
        <f t="shared" si="25"/>
        <v>Building Energy Efficiency Standards</v>
      </c>
      <c r="K89" s="64" t="str">
        <f t="shared" si="26"/>
        <v>bldgs efficiency standards</v>
      </c>
      <c r="L89" s="64">
        <f t="shared" si="26"/>
        <v>0</v>
      </c>
      <c r="M89" s="64">
        <f t="shared" si="29"/>
        <v>0.38</v>
      </c>
      <c r="N89" s="64">
        <f t="shared" si="26"/>
        <v>0.01</v>
      </c>
      <c r="O89" s="58" t="str">
        <f t="shared" si="26"/>
        <v>% reduction in energy use</v>
      </c>
      <c r="P89" s="161" t="str">
        <f>INDEX('Policy Characteristics'!J:J,MATCH($C89,'Policy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89" s="58" t="str">
        <f t="shared" si="26"/>
        <v>buildings-sector-main.html#eff-stds</v>
      </c>
      <c r="R89" s="58" t="str">
        <f t="shared" si="26"/>
        <v>building-energy-efficiency-standards.html</v>
      </c>
      <c r="S89"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8" t="str">
        <f t="shared" si="27"/>
        <v>Itron, 2007, "ASSESSMENT OF LONG-TERM
ELECTRIC ENERGY EFFICIENCY
POTENTIAL IN CALIFORNIA’S
RESIDENTIAL SECTOR," http://www.energy.ca.gov/2007publications/CEC-500-2007-002/CEC-500-2007-002.PDF, p.33, Table 5-1</v>
      </c>
      <c r="U89" s="110"/>
    </row>
    <row r="90" spans="1:21" s="5" customFormat="1" ht="103.25" x14ac:dyDescent="0.75">
      <c r="A90" s="58" t="str">
        <f t="shared" si="28"/>
        <v>Buildings and Appliances</v>
      </c>
      <c r="B90" s="58" t="str">
        <f t="shared" si="24"/>
        <v>Building Energy Efficiency Standards</v>
      </c>
      <c r="C90" s="58" t="str">
        <f t="shared" si="24"/>
        <v>Reduction in E Use Allowed by Component Eff Std</v>
      </c>
      <c r="D90" s="56" t="s">
        <v>136</v>
      </c>
      <c r="E90" s="56" t="s">
        <v>346</v>
      </c>
      <c r="F90" s="56" t="s">
        <v>210</v>
      </c>
      <c r="G90" s="56" t="s">
        <v>142</v>
      </c>
      <c r="H90" s="57">
        <v>158</v>
      </c>
      <c r="I90" s="56" t="s">
        <v>54</v>
      </c>
      <c r="J90" s="78" t="str">
        <f t="shared" si="25"/>
        <v>Building Energy Efficiency Standards</v>
      </c>
      <c r="K90" s="64" t="str">
        <f t="shared" si="26"/>
        <v>bldgs efficiency standards</v>
      </c>
      <c r="L90" s="64">
        <f t="shared" si="26"/>
        <v>0</v>
      </c>
      <c r="M90" s="64">
        <f t="shared" si="29"/>
        <v>0.38</v>
      </c>
      <c r="N90" s="64">
        <f t="shared" si="26"/>
        <v>0.01</v>
      </c>
      <c r="O90" s="58" t="str">
        <f t="shared" si="26"/>
        <v>% reduction in energy use</v>
      </c>
      <c r="P90" s="161" t="str">
        <f>INDEX('Policy Characteristics'!J:J,MATCH($C90,'Policy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90" s="58" t="str">
        <f t="shared" si="26"/>
        <v>buildings-sector-main.html#eff-stds</v>
      </c>
      <c r="R90" s="58" t="str">
        <f t="shared" si="26"/>
        <v>building-energy-efficiency-standards.html</v>
      </c>
      <c r="S90"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8" t="str">
        <f t="shared" si="27"/>
        <v>Itron, 2007, "ASSESSMENT OF LONG-TERM
ELECTRIC ENERGY EFFICIENCY
POTENTIAL IN CALIFORNIA’S
RESIDENTIAL SECTOR," http://www.energy.ca.gov/2007publications/CEC-500-2007-002/CEC-500-2007-002.PDF, p.33, Table 5-1</v>
      </c>
      <c r="U90" s="110"/>
    </row>
    <row r="91" spans="1:21" s="5" customFormat="1" ht="103.25" x14ac:dyDescent="0.75">
      <c r="A91" s="58" t="str">
        <f t="shared" si="28"/>
        <v>Buildings and Appliances</v>
      </c>
      <c r="B91" s="58" t="str">
        <f t="shared" si="24"/>
        <v>Building Energy Efficiency Standards</v>
      </c>
      <c r="C91" s="58" t="str">
        <f t="shared" si="24"/>
        <v>Reduction in E Use Allowed by Component Eff Std</v>
      </c>
      <c r="D91" s="56" t="s">
        <v>137</v>
      </c>
      <c r="E91" s="56" t="s">
        <v>346</v>
      </c>
      <c r="F91" s="56" t="s">
        <v>210</v>
      </c>
      <c r="G91" s="56" t="s">
        <v>143</v>
      </c>
      <c r="H91" s="57">
        <v>159</v>
      </c>
      <c r="I91" s="56" t="s">
        <v>54</v>
      </c>
      <c r="J91" s="78" t="str">
        <f t="shared" si="25"/>
        <v>Building Energy Efficiency Standards</v>
      </c>
      <c r="K91" s="64" t="str">
        <f t="shared" si="26"/>
        <v>bldgs efficiency standards</v>
      </c>
      <c r="L91" s="64">
        <f t="shared" si="26"/>
        <v>0</v>
      </c>
      <c r="M91" s="64">
        <f t="shared" si="29"/>
        <v>0.4</v>
      </c>
      <c r="N91" s="64">
        <f t="shared" si="26"/>
        <v>0.01</v>
      </c>
      <c r="O91" s="58" t="str">
        <f t="shared" si="26"/>
        <v>% reduction in energy use</v>
      </c>
      <c r="P91" s="161" t="str">
        <f>INDEX('Policy Characteristics'!J:J,MATCH($C91,'Policy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91" s="58" t="str">
        <f t="shared" si="26"/>
        <v>buildings-sector-main.html#eff-stds</v>
      </c>
      <c r="R91" s="58" t="str">
        <f t="shared" si="26"/>
        <v>building-energy-efficiency-standards.html</v>
      </c>
      <c r="S91"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8" t="str">
        <f t="shared" si="27"/>
        <v>Itron, 2007, "ASSESSMENT OF LONG-TERM
ELECTRIC ENERGY EFFICIENCY
POTENTIAL IN CALIFORNIA’S
RESIDENTIAL SECTOR," http://www.energy.ca.gov/2007publications/CEC-500-2007-002/CEC-500-2007-002.PDF, p.33, Table 5-1</v>
      </c>
      <c r="U91" s="110"/>
    </row>
    <row r="92" spans="1:21" s="5" customFormat="1" ht="103.25" x14ac:dyDescent="0.75">
      <c r="A92" s="58" t="str">
        <f t="shared" si="28"/>
        <v>Buildings and Appliances</v>
      </c>
      <c r="B92" s="58" t="str">
        <f t="shared" si="24"/>
        <v>Building Energy Efficiency Standards</v>
      </c>
      <c r="C92" s="58" t="str">
        <f t="shared" si="24"/>
        <v>Reduction in E Use Allowed by Component Eff Std</v>
      </c>
      <c r="D92" s="56" t="s">
        <v>138</v>
      </c>
      <c r="E92" s="56" t="s">
        <v>346</v>
      </c>
      <c r="F92" s="56" t="s">
        <v>210</v>
      </c>
      <c r="G92" s="56" t="s">
        <v>144</v>
      </c>
      <c r="H92" s="57">
        <v>160</v>
      </c>
      <c r="I92" s="56" t="s">
        <v>54</v>
      </c>
      <c r="J92" s="78" t="str">
        <f t="shared" si="25"/>
        <v>Building Energy Efficiency Standards</v>
      </c>
      <c r="K92" s="64" t="str">
        <f t="shared" si="26"/>
        <v>bldgs efficiency standards</v>
      </c>
      <c r="L92" s="64">
        <f t="shared" si="26"/>
        <v>0</v>
      </c>
      <c r="M92" s="64">
        <f t="shared" si="29"/>
        <v>0.38</v>
      </c>
      <c r="N92" s="64">
        <f t="shared" si="26"/>
        <v>0.01</v>
      </c>
      <c r="O92" s="58" t="str">
        <f t="shared" si="26"/>
        <v>% reduction in energy use</v>
      </c>
      <c r="P92" s="161" t="str">
        <f>INDEX('Policy Characteristics'!J:J,MATCH($C92,'Policy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92" s="58" t="str">
        <f t="shared" si="26"/>
        <v>buildings-sector-main.html#eff-stds</v>
      </c>
      <c r="R92" s="58" t="str">
        <f t="shared" si="26"/>
        <v>building-energy-efficiency-standards.html</v>
      </c>
      <c r="S92" s="88" t="str">
        <f t="shared" si="2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8" t="str">
        <f t="shared" si="27"/>
        <v>Itron, 2007, "ASSESSMENT OF LONG-TERM
ELECTRIC ENERGY EFFICIENCY
POTENTIAL IN CALIFORNIA’S
RESIDENTIAL SECTOR," http://www.energy.ca.gov/2007publications/CEC-500-2007-002/CEC-500-2007-002.PDF, p.33, Table 5-1</v>
      </c>
      <c r="U92" s="110"/>
    </row>
    <row r="93" spans="1:21" s="5" customFormat="1" ht="103.25" x14ac:dyDescent="0.75">
      <c r="A93" s="58" t="str">
        <f t="shared" si="28"/>
        <v>Buildings and Appliances</v>
      </c>
      <c r="B93" s="58" t="str">
        <f t="shared" si="28"/>
        <v>Building Energy Efficiency Standards</v>
      </c>
      <c r="C93" s="58" t="str">
        <f t="shared" si="28"/>
        <v>Reduction in E Use Allowed by Component Eff Std</v>
      </c>
      <c r="D93" s="56" t="s">
        <v>139</v>
      </c>
      <c r="E93" s="56" t="s">
        <v>346</v>
      </c>
      <c r="F93" s="56" t="s">
        <v>210</v>
      </c>
      <c r="G93" s="56" t="s">
        <v>145</v>
      </c>
      <c r="H93" s="57">
        <v>161</v>
      </c>
      <c r="I93" s="56" t="s">
        <v>54</v>
      </c>
      <c r="J93" s="78" t="str">
        <f t="shared" si="25"/>
        <v>Building Energy Efficiency Standards</v>
      </c>
      <c r="K93" s="64" t="str">
        <f t="shared" ref="K93" si="30">K$76</f>
        <v>bldgs efficiency standards</v>
      </c>
      <c r="L93" s="64">
        <f t="shared" ref="L93:O93" si="31">L$76</f>
        <v>0</v>
      </c>
      <c r="M93" s="64">
        <f t="shared" si="29"/>
        <v>0.11</v>
      </c>
      <c r="N93" s="64">
        <f t="shared" si="31"/>
        <v>0.01</v>
      </c>
      <c r="O93" s="58" t="str">
        <f t="shared" si="31"/>
        <v>% reduction in energy use</v>
      </c>
      <c r="P93" s="161" t="str">
        <f>INDEX('Policy Characteristics'!J:J,MATCH($C93,'Policy Characteristics'!$C:$C,0))</f>
        <v xml:space="preserve">**Description:**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v>
      </c>
      <c r="Q93" s="58" t="str">
        <f t="shared" ref="Q93:S93" si="32">Q$76</f>
        <v>buildings-sector-main.html#eff-stds</v>
      </c>
      <c r="R93" s="58" t="str">
        <f t="shared" si="32"/>
        <v>building-energy-efficiency-standards.html</v>
      </c>
      <c r="S93" s="88" t="str">
        <f t="shared" si="32"/>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8" t="str">
        <f t="shared" si="27"/>
        <v>Itron, 2007, "ASSESSMENT OF LONG-TERM
ELECTRIC ENERGY EFFICIENCY
POTENTIAL IN CALIFORNIA’S
RESIDENTIAL SECTOR," http://www.energy.ca.gov/2007publications/CEC-500-2007-002/CEC-500-2007-002.PDF, p.33, Table 5-1</v>
      </c>
      <c r="U93" s="110"/>
    </row>
    <row r="94" spans="1:21" s="5" customFormat="1" ht="44.25" x14ac:dyDescent="0.75">
      <c r="A94" s="56" t="s">
        <v>85</v>
      </c>
      <c r="B94" s="56" t="s">
        <v>15</v>
      </c>
      <c r="C94" s="56" t="s">
        <v>7</v>
      </c>
      <c r="D94" s="56"/>
      <c r="E94" s="56"/>
      <c r="F94" s="56"/>
      <c r="G94" s="56"/>
      <c r="H94" s="57">
        <v>19</v>
      </c>
      <c r="I94" s="56" t="s">
        <v>54</v>
      </c>
      <c r="J94" s="100" t="s">
        <v>15</v>
      </c>
      <c r="K94" s="100" t="s">
        <v>721</v>
      </c>
      <c r="L94" s="68">
        <v>0</v>
      </c>
      <c r="M94" s="68">
        <v>1</v>
      </c>
      <c r="N94" s="68">
        <v>1</v>
      </c>
      <c r="O94" s="56" t="s">
        <v>36</v>
      </c>
      <c r="P94" s="161" t="str">
        <f>INDEX('Policy Characteristics'!J:J,MATCH($C94,'Policy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v>
      </c>
      <c r="Q94" s="56" t="s">
        <v>251</v>
      </c>
      <c r="R94" s="11" t="s">
        <v>252</v>
      </c>
      <c r="S94" s="89" t="s">
        <v>88</v>
      </c>
      <c r="T94" s="58"/>
      <c r="U94" s="110"/>
    </row>
    <row r="95" spans="1:21" s="5" customFormat="1" ht="103.25" x14ac:dyDescent="0.75">
      <c r="A95" s="56" t="s">
        <v>85</v>
      </c>
      <c r="B95" s="56" t="s">
        <v>326</v>
      </c>
      <c r="C95" s="56" t="s">
        <v>378</v>
      </c>
      <c r="D95" s="56"/>
      <c r="E95" s="56"/>
      <c r="F95" s="56"/>
      <c r="G95" s="56"/>
      <c r="H95" s="57">
        <v>146</v>
      </c>
      <c r="I95" s="56" t="s">
        <v>54</v>
      </c>
      <c r="J95" s="57" t="s">
        <v>451</v>
      </c>
      <c r="K95" s="100" t="s">
        <v>720</v>
      </c>
      <c r="L95" s="68">
        <v>0</v>
      </c>
      <c r="M95" s="63">
        <f>ROUND(MaxBoundCalculations!B172,2)</f>
        <v>0.24</v>
      </c>
      <c r="N95" s="70">
        <v>5.0000000000000001E-3</v>
      </c>
      <c r="O95" s="56" t="s">
        <v>327</v>
      </c>
      <c r="P95" s="161" t="str">
        <f>INDEX('Policy Characteristics'!J:J,MATCH($C95,'Policy Characteristics'!$C:$C,0))</f>
        <v>**Description:** This policy requires at least the specified percentage of total retail electricity demand to be generated by residential and commercial buildings' distributed solar systems (typically rooftop PV).</v>
      </c>
      <c r="Q95" s="56" t="s">
        <v>328</v>
      </c>
      <c r="R95" s="11" t="s">
        <v>329</v>
      </c>
      <c r="S95" s="89" t="s">
        <v>383</v>
      </c>
      <c r="T95" s="11" t="s">
        <v>506</v>
      </c>
      <c r="U95" s="110"/>
    </row>
    <row r="96" spans="1:21" s="5" customFormat="1" ht="59" x14ac:dyDescent="0.75">
      <c r="A96" s="56" t="s">
        <v>85</v>
      </c>
      <c r="B96" s="56" t="s">
        <v>330</v>
      </c>
      <c r="C96" s="56" t="s">
        <v>333</v>
      </c>
      <c r="D96" s="56"/>
      <c r="E96" s="56"/>
      <c r="F96" s="56"/>
      <c r="G96" s="56"/>
      <c r="H96" s="57">
        <v>147</v>
      </c>
      <c r="I96" s="56" t="s">
        <v>54</v>
      </c>
      <c r="J96" s="57" t="s">
        <v>451</v>
      </c>
      <c r="K96" s="100" t="s">
        <v>719</v>
      </c>
      <c r="L96" s="68">
        <v>0</v>
      </c>
      <c r="M96" s="62">
        <v>0.5</v>
      </c>
      <c r="N96" s="63">
        <v>0.01</v>
      </c>
      <c r="O96" s="56" t="s">
        <v>334</v>
      </c>
      <c r="P96" s="161" t="str">
        <f>INDEX('Policy Characteristics'!J:J,MATCH($C96,'Policy Characteristics'!$C:$C,0))</f>
        <v xml:space="preserve">**Description:** This policy causes the government to reimburse building owners for a percentage of the cost of new distributed solar PV capacity that is installed on or around buildings. // **Guidance for setting values:** The National Housing Comission (CONAVI) and the Energy Ministry (SENER) have a program that supports low-income households with 40% of the initial investment of clean technologies like solar panels. </v>
      </c>
      <c r="Q96" s="56" t="s">
        <v>331</v>
      </c>
      <c r="R96" s="11" t="s">
        <v>332</v>
      </c>
      <c r="S96" s="89" t="s">
        <v>384</v>
      </c>
      <c r="T96" s="58"/>
      <c r="U96" s="110"/>
    </row>
    <row r="97" spans="1:21" s="5" customFormat="1" ht="44.25" x14ac:dyDescent="0.75">
      <c r="A97" s="56" t="s">
        <v>85</v>
      </c>
      <c r="B97" s="56" t="s">
        <v>14</v>
      </c>
      <c r="C97" s="56" t="s">
        <v>146</v>
      </c>
      <c r="D97" s="56"/>
      <c r="E97" s="56"/>
      <c r="F97" s="56"/>
      <c r="G97" s="56"/>
      <c r="H97" s="57">
        <v>20</v>
      </c>
      <c r="I97" s="56" t="s">
        <v>54</v>
      </c>
      <c r="J97" s="100" t="s">
        <v>14</v>
      </c>
      <c r="K97" s="100" t="s">
        <v>718</v>
      </c>
      <c r="L97" s="68">
        <v>0</v>
      </c>
      <c r="M97" s="68">
        <v>1</v>
      </c>
      <c r="N97" s="68">
        <v>1</v>
      </c>
      <c r="O97" s="56" t="s">
        <v>36</v>
      </c>
      <c r="P97" s="161" t="str">
        <f>INDEX('Policy Characteristics'!J:J,MATCH($C97,'Policy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Q97" s="56" t="s">
        <v>253</v>
      </c>
      <c r="R97" s="11" t="s">
        <v>254</v>
      </c>
      <c r="S97" s="89" t="s">
        <v>88</v>
      </c>
      <c r="T97" s="58"/>
      <c r="U97" s="110"/>
    </row>
    <row r="98" spans="1:21" s="5" customFormat="1" ht="221.25" x14ac:dyDescent="0.75">
      <c r="A98" s="56" t="s">
        <v>85</v>
      </c>
      <c r="B98" s="56" t="s">
        <v>17</v>
      </c>
      <c r="C98" s="56" t="s">
        <v>225</v>
      </c>
      <c r="D98" s="56" t="s">
        <v>134</v>
      </c>
      <c r="E98" s="56"/>
      <c r="F98" s="56" t="s">
        <v>140</v>
      </c>
      <c r="G98" s="56"/>
      <c r="H98" s="57">
        <v>21</v>
      </c>
      <c r="I98" s="56" t="s">
        <v>54</v>
      </c>
      <c r="J98" s="100" t="s">
        <v>17</v>
      </c>
      <c r="K98" s="100" t="s">
        <v>717</v>
      </c>
      <c r="L98" s="62">
        <v>0</v>
      </c>
      <c r="M98" s="71">
        <f>ROUND(MaxBoundCalculations!B167,3)</f>
        <v>3.4000000000000002E-2</v>
      </c>
      <c r="N98" s="71">
        <v>1E-3</v>
      </c>
      <c r="O98" s="56" t="s">
        <v>44</v>
      </c>
      <c r="P98" s="161" t="str">
        <f>INDEX('Policy Characteristics'!J:J,MATCH($C98,'Policy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8" s="56" t="s">
        <v>255</v>
      </c>
      <c r="R98" s="11" t="s">
        <v>256</v>
      </c>
      <c r="S98" s="83" t="s">
        <v>197</v>
      </c>
      <c r="T98" s="11" t="s">
        <v>221</v>
      </c>
      <c r="U98" s="110"/>
    </row>
    <row r="99" spans="1:21" s="5" customFormat="1" ht="221.25" x14ac:dyDescent="0.75">
      <c r="A99" s="58" t="str">
        <f>A$98</f>
        <v>Buildings and Appliances</v>
      </c>
      <c r="B99" s="58" t="str">
        <f t="shared" ref="B99:C103" si="33">B$98</f>
        <v>Increased Retrofitting</v>
      </c>
      <c r="C99" s="58" t="str">
        <f t="shared" si="33"/>
        <v>Fraction of Commercial Components Replaced Annually due to Retrofitting Policy</v>
      </c>
      <c r="D99" s="56" t="s">
        <v>135</v>
      </c>
      <c r="E99" s="56"/>
      <c r="F99" s="56" t="s">
        <v>141</v>
      </c>
      <c r="G99" s="56"/>
      <c r="H99" s="57">
        <v>22</v>
      </c>
      <c r="I99" s="56" t="s">
        <v>54</v>
      </c>
      <c r="J99" s="78" t="str">
        <f t="shared" ref="J99:J103" si="34">J$98</f>
        <v>Increased Retrofitting</v>
      </c>
      <c r="K99" s="67" t="str">
        <f t="shared" ref="K99:O103" si="35">K$98</f>
        <v>bldgs retrofitting</v>
      </c>
      <c r="L99" s="67">
        <f t="shared" si="35"/>
        <v>0</v>
      </c>
      <c r="M99" s="72">
        <f t="shared" si="35"/>
        <v>3.4000000000000002E-2</v>
      </c>
      <c r="N99" s="72">
        <f t="shared" si="35"/>
        <v>1E-3</v>
      </c>
      <c r="O99" s="58" t="str">
        <f t="shared" si="35"/>
        <v>% of existing building components</v>
      </c>
      <c r="P99" s="161" t="str">
        <f>INDEX('Policy Characteristics'!J:J,MATCH($C99,'Policy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9" s="56" t="s">
        <v>255</v>
      </c>
      <c r="R99" s="11" t="s">
        <v>256</v>
      </c>
      <c r="S99" s="88" t="str">
        <f>S98</f>
        <v>Calculated from model data; see the relevant variable(s) in the InputData folder for source information.</v>
      </c>
      <c r="T99" s="58"/>
      <c r="U99" s="110"/>
    </row>
    <row r="100" spans="1:21" s="5" customFormat="1" ht="221.25" x14ac:dyDescent="0.75">
      <c r="A100" s="58" t="str">
        <f>A$98</f>
        <v>Buildings and Appliances</v>
      </c>
      <c r="B100" s="58" t="str">
        <f t="shared" si="33"/>
        <v>Increased Retrofitting</v>
      </c>
      <c r="C100" s="58" t="str">
        <f t="shared" si="33"/>
        <v>Fraction of Commercial Components Replaced Annually due to Retrofitting Policy</v>
      </c>
      <c r="D100" s="56" t="s">
        <v>136</v>
      </c>
      <c r="E100" s="56"/>
      <c r="F100" s="56" t="s">
        <v>142</v>
      </c>
      <c r="G100" s="56"/>
      <c r="H100" s="57">
        <v>23</v>
      </c>
      <c r="I100" s="56" t="s">
        <v>54</v>
      </c>
      <c r="J100" s="78" t="str">
        <f t="shared" si="34"/>
        <v>Increased Retrofitting</v>
      </c>
      <c r="K100" s="67" t="str">
        <f t="shared" si="35"/>
        <v>bldgs retrofitting</v>
      </c>
      <c r="L100" s="67">
        <f t="shared" si="35"/>
        <v>0</v>
      </c>
      <c r="M100" s="72">
        <f t="shared" si="35"/>
        <v>3.4000000000000002E-2</v>
      </c>
      <c r="N100" s="72">
        <f t="shared" si="35"/>
        <v>1E-3</v>
      </c>
      <c r="O100" s="58" t="str">
        <f t="shared" si="35"/>
        <v>% of existing building components</v>
      </c>
      <c r="P100" s="161" t="str">
        <f>INDEX('Policy Characteristics'!J:J,MATCH($C100,'Policy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0" s="56" t="s">
        <v>255</v>
      </c>
      <c r="R100" s="11" t="s">
        <v>256</v>
      </c>
      <c r="S100" s="88" t="str">
        <f>S99</f>
        <v>Calculated from model data; see the relevant variable(s) in the InputData folder for source information.</v>
      </c>
      <c r="T100" s="58"/>
      <c r="U100" s="110"/>
    </row>
    <row r="101" spans="1:21" s="5" customFormat="1" ht="221.25" x14ac:dyDescent="0.75">
      <c r="A101" s="58" t="str">
        <f>A$98</f>
        <v>Buildings and Appliances</v>
      </c>
      <c r="B101" s="58" t="str">
        <f t="shared" si="33"/>
        <v>Increased Retrofitting</v>
      </c>
      <c r="C101" s="58" t="str">
        <f t="shared" si="33"/>
        <v>Fraction of Commercial Components Replaced Annually due to Retrofitting Policy</v>
      </c>
      <c r="D101" s="56" t="s">
        <v>137</v>
      </c>
      <c r="E101" s="56"/>
      <c r="F101" s="56" t="s">
        <v>143</v>
      </c>
      <c r="G101" s="56"/>
      <c r="H101" s="57">
        <v>24</v>
      </c>
      <c r="I101" s="56" t="s">
        <v>54</v>
      </c>
      <c r="J101" s="78" t="str">
        <f t="shared" si="34"/>
        <v>Increased Retrofitting</v>
      </c>
      <c r="K101" s="67" t="str">
        <f t="shared" si="35"/>
        <v>bldgs retrofitting</v>
      </c>
      <c r="L101" s="67">
        <f t="shared" ref="L101:O103" si="36">L$98</f>
        <v>0</v>
      </c>
      <c r="M101" s="72">
        <f t="shared" si="36"/>
        <v>3.4000000000000002E-2</v>
      </c>
      <c r="N101" s="72">
        <f t="shared" si="36"/>
        <v>1E-3</v>
      </c>
      <c r="O101" s="58" t="str">
        <f t="shared" si="36"/>
        <v>% of existing building components</v>
      </c>
      <c r="P101" s="161" t="str">
        <f>INDEX('Policy Characteristics'!J:J,MATCH($C101,'Policy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1" s="56" t="s">
        <v>255</v>
      </c>
      <c r="R101" s="11" t="s">
        <v>256</v>
      </c>
      <c r="S101" s="88" t="str">
        <f>S100</f>
        <v>Calculated from model data; see the relevant variable(s) in the InputData folder for source information.</v>
      </c>
      <c r="T101" s="58"/>
      <c r="U101" s="110"/>
    </row>
    <row r="102" spans="1:21" s="5" customFormat="1" ht="221.25" x14ac:dyDescent="0.75">
      <c r="A102" s="58" t="str">
        <f>A$98</f>
        <v>Buildings and Appliances</v>
      </c>
      <c r="B102" s="58" t="str">
        <f t="shared" si="33"/>
        <v>Increased Retrofitting</v>
      </c>
      <c r="C102" s="58" t="str">
        <f t="shared" si="33"/>
        <v>Fraction of Commercial Components Replaced Annually due to Retrofitting Policy</v>
      </c>
      <c r="D102" s="56" t="s">
        <v>138</v>
      </c>
      <c r="E102" s="56"/>
      <c r="F102" s="56" t="s">
        <v>144</v>
      </c>
      <c r="G102" s="56"/>
      <c r="H102" s="57">
        <v>25</v>
      </c>
      <c r="I102" s="56" t="s">
        <v>54</v>
      </c>
      <c r="J102" s="78" t="str">
        <f t="shared" si="34"/>
        <v>Increased Retrofitting</v>
      </c>
      <c r="K102" s="67" t="str">
        <f t="shared" si="35"/>
        <v>bldgs retrofitting</v>
      </c>
      <c r="L102" s="67">
        <f t="shared" si="36"/>
        <v>0</v>
      </c>
      <c r="M102" s="72">
        <f t="shared" si="36"/>
        <v>3.4000000000000002E-2</v>
      </c>
      <c r="N102" s="72">
        <f t="shared" si="36"/>
        <v>1E-3</v>
      </c>
      <c r="O102" s="58" t="str">
        <f t="shared" si="36"/>
        <v>% of existing building components</v>
      </c>
      <c r="P102" s="161" t="str">
        <f>INDEX('Policy Characteristics'!J:J,MATCH($C102,'Policy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2" s="56" t="s">
        <v>255</v>
      </c>
      <c r="R102" s="11" t="s">
        <v>256</v>
      </c>
      <c r="S102" s="88" t="str">
        <f>S101</f>
        <v>Calculated from model data; see the relevant variable(s) in the InputData folder for source information.</v>
      </c>
      <c r="T102" s="58"/>
      <c r="U102" s="110"/>
    </row>
    <row r="103" spans="1:21" s="5" customFormat="1" ht="221.25" x14ac:dyDescent="0.75">
      <c r="A103" s="58" t="str">
        <f>A$98</f>
        <v>Buildings and Appliances</v>
      </c>
      <c r="B103" s="58" t="str">
        <f t="shared" si="33"/>
        <v>Increased Retrofitting</v>
      </c>
      <c r="C103" s="58" t="str">
        <f t="shared" si="33"/>
        <v>Fraction of Commercial Components Replaced Annually due to Retrofitting Policy</v>
      </c>
      <c r="D103" s="56" t="s">
        <v>139</v>
      </c>
      <c r="E103" s="56"/>
      <c r="F103" s="56" t="s">
        <v>145</v>
      </c>
      <c r="G103" s="56"/>
      <c r="H103" s="57">
        <v>26</v>
      </c>
      <c r="I103" s="56" t="s">
        <v>54</v>
      </c>
      <c r="J103" s="78" t="str">
        <f t="shared" si="34"/>
        <v>Increased Retrofitting</v>
      </c>
      <c r="K103" s="67" t="str">
        <f t="shared" si="35"/>
        <v>bldgs retrofitting</v>
      </c>
      <c r="L103" s="67">
        <f t="shared" si="36"/>
        <v>0</v>
      </c>
      <c r="M103" s="72">
        <f t="shared" si="36"/>
        <v>3.4000000000000002E-2</v>
      </c>
      <c r="N103" s="72">
        <f t="shared" si="36"/>
        <v>1E-3</v>
      </c>
      <c r="O103" s="58" t="str">
        <f t="shared" si="36"/>
        <v>% of existing building components</v>
      </c>
      <c r="P103" s="161" t="str">
        <f>INDEX('Policy Characteristics'!J:J,MATCH($C103,'Policy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3" s="56" t="s">
        <v>255</v>
      </c>
      <c r="R103" s="11" t="s">
        <v>256</v>
      </c>
      <c r="S103" s="88" t="str">
        <f>S102</f>
        <v>Calculated from model data; see the relevant variable(s) in the InputData folder for source information.</v>
      </c>
      <c r="T103" s="58"/>
      <c r="U103" s="110"/>
    </row>
    <row r="104" spans="1:21" s="5" customFormat="1" ht="44.25" x14ac:dyDescent="0.75">
      <c r="A104" s="56" t="s">
        <v>85</v>
      </c>
      <c r="B104" s="56" t="s">
        <v>13</v>
      </c>
      <c r="C104" s="56" t="s">
        <v>6</v>
      </c>
      <c r="D104" s="56" t="s">
        <v>134</v>
      </c>
      <c r="E104" s="56"/>
      <c r="F104" s="56" t="s">
        <v>140</v>
      </c>
      <c r="G104" s="56"/>
      <c r="H104" s="57">
        <v>27</v>
      </c>
      <c r="I104" s="56" t="s">
        <v>54</v>
      </c>
      <c r="J104" s="100" t="s">
        <v>13</v>
      </c>
      <c r="K104" s="100" t="s">
        <v>716</v>
      </c>
      <c r="L104" s="68">
        <v>0</v>
      </c>
      <c r="M104" s="68">
        <v>1</v>
      </c>
      <c r="N104" s="68">
        <v>1</v>
      </c>
      <c r="O104" s="56" t="s">
        <v>36</v>
      </c>
      <c r="P104" s="161" t="str">
        <f>INDEX('Policy Characteristics'!J:J,MATCH($C104,'Policy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4" s="56" t="s">
        <v>257</v>
      </c>
      <c r="R104" s="11" t="s">
        <v>258</v>
      </c>
      <c r="S104" s="89" t="s">
        <v>88</v>
      </c>
      <c r="T104" s="58"/>
      <c r="U104" s="110"/>
    </row>
    <row r="105" spans="1:21" s="5" customFormat="1" ht="44.25" x14ac:dyDescent="0.75">
      <c r="A105" s="58" t="str">
        <f>A$104</f>
        <v>Buildings and Appliances</v>
      </c>
      <c r="B105" s="58" t="str">
        <f t="shared" ref="B105:C109" si="37">B$104</f>
        <v>Rebate for Efficient Products</v>
      </c>
      <c r="C105" s="58" t="str">
        <f t="shared" si="37"/>
        <v>Boolean Rebate Program for Efficient Components</v>
      </c>
      <c r="D105" s="56" t="s">
        <v>135</v>
      </c>
      <c r="E105" s="56"/>
      <c r="F105" s="56" t="s">
        <v>141</v>
      </c>
      <c r="G105" s="56"/>
      <c r="H105" s="57">
        <v>28</v>
      </c>
      <c r="I105" s="56" t="s">
        <v>54</v>
      </c>
      <c r="J105" s="78" t="str">
        <f t="shared" ref="J105:K109" si="38">J$104</f>
        <v>Rebate for Efficient Products</v>
      </c>
      <c r="K105" s="69" t="str">
        <f>K$104</f>
        <v>bldgs rebate</v>
      </c>
      <c r="L105" s="69">
        <f>L$104</f>
        <v>0</v>
      </c>
      <c r="M105" s="69">
        <f>M$104</f>
        <v>1</v>
      </c>
      <c r="N105" s="69">
        <f>N$104</f>
        <v>1</v>
      </c>
      <c r="O105" s="58" t="str">
        <f>O$104</f>
        <v>on/off</v>
      </c>
      <c r="P105" s="161" t="str">
        <f>INDEX('Policy Characteristics'!J:J,MATCH($C105,'Policy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5" s="56" t="s">
        <v>257</v>
      </c>
      <c r="R105" s="11" t="s">
        <v>258</v>
      </c>
      <c r="S105" s="89" t="s">
        <v>88</v>
      </c>
      <c r="T105" s="58"/>
      <c r="U105" s="110"/>
    </row>
    <row r="106" spans="1:21" s="5" customFormat="1" ht="44.25" x14ac:dyDescent="0.75">
      <c r="A106" s="58" t="str">
        <f>A$104</f>
        <v>Buildings and Appliances</v>
      </c>
      <c r="B106" s="58" t="str">
        <f t="shared" si="37"/>
        <v>Rebate for Efficient Products</v>
      </c>
      <c r="C106" s="58" t="str">
        <f t="shared" si="37"/>
        <v>Boolean Rebate Program for Efficient Components</v>
      </c>
      <c r="D106" s="56" t="s">
        <v>136</v>
      </c>
      <c r="E106" s="56"/>
      <c r="F106" s="56" t="s">
        <v>142</v>
      </c>
      <c r="G106" s="56"/>
      <c r="H106" s="57" t="s">
        <v>239</v>
      </c>
      <c r="I106" s="56" t="s">
        <v>55</v>
      </c>
      <c r="J106" s="78" t="str">
        <f t="shared" si="38"/>
        <v>Rebate for Efficient Products</v>
      </c>
      <c r="K106" s="69" t="str">
        <f t="shared" si="38"/>
        <v>bldgs rebate</v>
      </c>
      <c r="L106" s="68"/>
      <c r="M106" s="68"/>
      <c r="N106" s="68"/>
      <c r="O106" s="56"/>
      <c r="P106" s="161" t="str">
        <f>INDEX('Policy Characteristics'!J:J,MATCH($C106,'Policy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6" s="58"/>
      <c r="R106" s="11"/>
      <c r="S106" s="88"/>
      <c r="T106" s="58"/>
      <c r="U106" s="110"/>
    </row>
    <row r="107" spans="1:21" s="5" customFormat="1" ht="44.25" x14ac:dyDescent="0.75">
      <c r="A107" s="58" t="str">
        <f>A$104</f>
        <v>Buildings and Appliances</v>
      </c>
      <c r="B107" s="58" t="str">
        <f t="shared" si="37"/>
        <v>Rebate for Efficient Products</v>
      </c>
      <c r="C107" s="58" t="str">
        <f t="shared" si="37"/>
        <v>Boolean Rebate Program for Efficient Components</v>
      </c>
      <c r="D107" s="56" t="s">
        <v>137</v>
      </c>
      <c r="E107" s="56"/>
      <c r="F107" s="56" t="s">
        <v>143</v>
      </c>
      <c r="G107" s="56"/>
      <c r="H107" s="57" t="s">
        <v>239</v>
      </c>
      <c r="I107" s="56" t="s">
        <v>55</v>
      </c>
      <c r="J107" s="78" t="str">
        <f t="shared" si="38"/>
        <v>Rebate for Efficient Products</v>
      </c>
      <c r="K107" s="69" t="str">
        <f t="shared" si="38"/>
        <v>bldgs rebate</v>
      </c>
      <c r="L107" s="68"/>
      <c r="M107" s="68"/>
      <c r="N107" s="68"/>
      <c r="O107" s="56"/>
      <c r="P107" s="161" t="str">
        <f>INDEX('Policy Characteristics'!J:J,MATCH($C107,'Policy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7" s="58"/>
      <c r="R107" s="11"/>
      <c r="S107" s="88"/>
      <c r="T107" s="58"/>
      <c r="U107" s="110"/>
    </row>
    <row r="108" spans="1:21" s="5" customFormat="1" ht="44.25" x14ac:dyDescent="0.75">
      <c r="A108" s="58" t="str">
        <f>A$104</f>
        <v>Buildings and Appliances</v>
      </c>
      <c r="B108" s="58" t="str">
        <f t="shared" si="37"/>
        <v>Rebate for Efficient Products</v>
      </c>
      <c r="C108" s="58" t="str">
        <f t="shared" si="37"/>
        <v>Boolean Rebate Program for Efficient Components</v>
      </c>
      <c r="D108" s="56" t="s">
        <v>138</v>
      </c>
      <c r="E108" s="56"/>
      <c r="F108" s="56" t="s">
        <v>144</v>
      </c>
      <c r="G108" s="56"/>
      <c r="H108" s="57">
        <v>29</v>
      </c>
      <c r="I108" s="56" t="s">
        <v>54</v>
      </c>
      <c r="J108" s="78" t="str">
        <f t="shared" si="38"/>
        <v>Rebate for Efficient Products</v>
      </c>
      <c r="K108" s="69" t="str">
        <f t="shared" si="38"/>
        <v>bldgs rebate</v>
      </c>
      <c r="L108" s="69">
        <f>L$104</f>
        <v>0</v>
      </c>
      <c r="M108" s="69">
        <f>M$104</f>
        <v>1</v>
      </c>
      <c r="N108" s="69">
        <f>N$104</f>
        <v>1</v>
      </c>
      <c r="O108" s="58" t="str">
        <f>O$104</f>
        <v>on/off</v>
      </c>
      <c r="P108" s="161" t="str">
        <f>INDEX('Policy Characteristics'!J:J,MATCH($C108,'Policy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8" s="56" t="s">
        <v>257</v>
      </c>
      <c r="R108" s="11" t="s">
        <v>258</v>
      </c>
      <c r="S108" s="89" t="s">
        <v>88</v>
      </c>
      <c r="T108" s="58"/>
      <c r="U108" s="110"/>
    </row>
    <row r="109" spans="1:21" s="5" customFormat="1" ht="44.25" x14ac:dyDescent="0.75">
      <c r="A109" s="58" t="str">
        <f>A$104</f>
        <v>Buildings and Appliances</v>
      </c>
      <c r="B109" s="58" t="str">
        <f t="shared" si="37"/>
        <v>Rebate for Efficient Products</v>
      </c>
      <c r="C109" s="58" t="str">
        <f t="shared" si="37"/>
        <v>Boolean Rebate Program for Efficient Components</v>
      </c>
      <c r="D109" s="56" t="s">
        <v>139</v>
      </c>
      <c r="E109" s="56"/>
      <c r="F109" s="56" t="s">
        <v>145</v>
      </c>
      <c r="G109" s="56"/>
      <c r="H109" s="57" t="s">
        <v>239</v>
      </c>
      <c r="I109" s="56" t="s">
        <v>55</v>
      </c>
      <c r="J109" s="78" t="str">
        <f t="shared" si="38"/>
        <v>Rebate for Efficient Products</v>
      </c>
      <c r="K109" s="69" t="str">
        <f t="shared" si="38"/>
        <v>bldgs rebate</v>
      </c>
      <c r="L109" s="68"/>
      <c r="M109" s="68"/>
      <c r="N109" s="68"/>
      <c r="O109" s="56"/>
      <c r="P109" s="161" t="str">
        <f>INDEX('Policy Characteristics'!J:J,MATCH($C109,'Policy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9" s="58"/>
      <c r="R109" s="11"/>
      <c r="S109" s="88"/>
      <c r="T109" s="58"/>
      <c r="U109" s="110"/>
    </row>
    <row r="110" spans="1:21" s="3" customFormat="1" ht="29.5" x14ac:dyDescent="0.75">
      <c r="A110" s="11" t="s">
        <v>8</v>
      </c>
      <c r="B110" s="11" t="s">
        <v>423</v>
      </c>
      <c r="C110" s="11" t="s">
        <v>424</v>
      </c>
      <c r="D110" s="56" t="s">
        <v>565</v>
      </c>
      <c r="E110" s="56"/>
      <c r="F110" s="56" t="s">
        <v>564</v>
      </c>
      <c r="G110" s="11"/>
      <c r="H110" s="59">
        <v>167</v>
      </c>
      <c r="I110" s="11" t="s">
        <v>54</v>
      </c>
      <c r="J110" s="101" t="s">
        <v>423</v>
      </c>
      <c r="K110" s="100" t="s">
        <v>715</v>
      </c>
      <c r="L110" s="73">
        <v>0</v>
      </c>
      <c r="M110" s="73">
        <v>1</v>
      </c>
      <c r="N110" s="73">
        <v>1</v>
      </c>
      <c r="O110" s="11" t="s">
        <v>36</v>
      </c>
      <c r="P110" s="161" t="str">
        <f>INDEX('Policy Characteristics'!J:J,MATCH($C110,'Policy Characteristics'!$C:$C,0))</f>
        <v>**Description:** This policy prevents new capacity of the selected type(s) from being built or deployed.</v>
      </c>
      <c r="Q110" s="56" t="s">
        <v>425</v>
      </c>
      <c r="R110" s="11" t="s">
        <v>426</v>
      </c>
      <c r="S110" s="89"/>
      <c r="T110" s="11"/>
      <c r="U110" s="107"/>
    </row>
    <row r="111" spans="1:21" s="5" customFormat="1" ht="29.5" x14ac:dyDescent="0.75">
      <c r="A111" s="58" t="str">
        <f>A$110</f>
        <v>Electricity Supply</v>
      </c>
      <c r="B111" s="58" t="str">
        <f t="shared" ref="B111:C120" si="39">B$110</f>
        <v>Ban New Power Plants</v>
      </c>
      <c r="C111" s="58" t="str">
        <f t="shared" si="39"/>
        <v>Boolean Ban New Power Plants</v>
      </c>
      <c r="D111" s="11" t="s">
        <v>386</v>
      </c>
      <c r="E111" s="56"/>
      <c r="F111" s="11" t="s">
        <v>387</v>
      </c>
      <c r="G111" s="56"/>
      <c r="H111" s="57">
        <v>168</v>
      </c>
      <c r="I111" s="56" t="s">
        <v>54</v>
      </c>
      <c r="J111" s="78" t="str">
        <f t="shared" ref="J111:J121" si="40">J$110</f>
        <v>Ban New Power Plants</v>
      </c>
      <c r="K111" s="69" t="str">
        <f t="shared" ref="K111:R121" si="41">K$110</f>
        <v>elec ban new power plants</v>
      </c>
      <c r="L111" s="69">
        <f t="shared" si="41"/>
        <v>0</v>
      </c>
      <c r="M111" s="69">
        <f t="shared" si="41"/>
        <v>1</v>
      </c>
      <c r="N111" s="69">
        <f t="shared" si="41"/>
        <v>1</v>
      </c>
      <c r="O111" s="58" t="str">
        <f t="shared" si="41"/>
        <v>on/off</v>
      </c>
      <c r="P111" s="161" t="str">
        <f>INDEX('Policy Characteristics'!J:J,MATCH($C111,'Policy Characteristics'!$C:$C,0))</f>
        <v>**Description:** This policy prevents new capacity of the selected type(s) from being built or deployed.</v>
      </c>
      <c r="Q111" s="58" t="str">
        <f t="shared" si="41"/>
        <v>electricity-sector-main.html#ban</v>
      </c>
      <c r="R111" s="58" t="str">
        <f t="shared" si="41"/>
        <v>ban-new-capacity.html</v>
      </c>
      <c r="S111" s="88"/>
      <c r="T111" s="58"/>
      <c r="U111" s="110"/>
    </row>
    <row r="112" spans="1:21" s="5" customFormat="1" ht="29.5" x14ac:dyDescent="0.75">
      <c r="A112" s="58" t="str">
        <f t="shared" ref="A112:C121" si="42">A$110</f>
        <v>Electricity Supply</v>
      </c>
      <c r="B112" s="58" t="str">
        <f t="shared" si="39"/>
        <v>Ban New Power Plants</v>
      </c>
      <c r="C112" s="58" t="str">
        <f t="shared" si="39"/>
        <v>Boolean Ban New Power Plants</v>
      </c>
      <c r="D112" s="11" t="s">
        <v>91</v>
      </c>
      <c r="E112" s="56"/>
      <c r="F112" s="11" t="s">
        <v>105</v>
      </c>
      <c r="G112" s="56"/>
      <c r="H112" s="59">
        <v>169</v>
      </c>
      <c r="I112" s="56" t="s">
        <v>54</v>
      </c>
      <c r="J112" s="78" t="str">
        <f t="shared" si="40"/>
        <v>Ban New Power Plants</v>
      </c>
      <c r="K112" s="69" t="str">
        <f t="shared" si="41"/>
        <v>elec ban new power plants</v>
      </c>
      <c r="L112" s="69">
        <f t="shared" si="41"/>
        <v>0</v>
      </c>
      <c r="M112" s="69">
        <f t="shared" si="41"/>
        <v>1</v>
      </c>
      <c r="N112" s="69">
        <f t="shared" si="41"/>
        <v>1</v>
      </c>
      <c r="O112" s="58" t="str">
        <f t="shared" si="41"/>
        <v>on/off</v>
      </c>
      <c r="P112" s="161" t="str">
        <f>INDEX('Policy Characteristics'!J:J,MATCH($C112,'Policy Characteristics'!$C:$C,0))</f>
        <v>**Description:** This policy prevents new capacity of the selected type(s) from being built or deployed.</v>
      </c>
      <c r="Q112" s="58" t="str">
        <f t="shared" si="41"/>
        <v>electricity-sector-main.html#ban</v>
      </c>
      <c r="R112" s="58" t="str">
        <f t="shared" si="41"/>
        <v>ban-new-capacity.html</v>
      </c>
      <c r="S112" s="88"/>
      <c r="T112" s="58"/>
      <c r="U112" s="110"/>
    </row>
    <row r="113" spans="1:21" s="5" customFormat="1" ht="29.5" x14ac:dyDescent="0.75">
      <c r="A113" s="58" t="str">
        <f t="shared" si="42"/>
        <v>Electricity Supply</v>
      </c>
      <c r="B113" s="58" t="str">
        <f t="shared" si="39"/>
        <v>Ban New Power Plants</v>
      </c>
      <c r="C113" s="58" t="str">
        <f t="shared" si="39"/>
        <v>Boolean Ban New Power Plants</v>
      </c>
      <c r="D113" s="11" t="s">
        <v>92</v>
      </c>
      <c r="E113" s="56"/>
      <c r="F113" s="11" t="s">
        <v>106</v>
      </c>
      <c r="G113" s="56"/>
      <c r="H113" s="57">
        <v>170</v>
      </c>
      <c r="I113" s="56" t="s">
        <v>54</v>
      </c>
      <c r="J113" s="78" t="str">
        <f t="shared" si="40"/>
        <v>Ban New Power Plants</v>
      </c>
      <c r="K113" s="69" t="str">
        <f t="shared" si="41"/>
        <v>elec ban new power plants</v>
      </c>
      <c r="L113" s="69">
        <f t="shared" si="41"/>
        <v>0</v>
      </c>
      <c r="M113" s="69">
        <f t="shared" si="41"/>
        <v>1</v>
      </c>
      <c r="N113" s="69">
        <f t="shared" si="41"/>
        <v>1</v>
      </c>
      <c r="O113" s="58" t="str">
        <f t="shared" si="41"/>
        <v>on/off</v>
      </c>
      <c r="P113" s="161" t="str">
        <f>INDEX('Policy Characteristics'!J:J,MATCH($C113,'Policy Characteristics'!$C:$C,0))</f>
        <v>**Description:** This policy prevents new capacity of the selected type(s) from being built or deployed.</v>
      </c>
      <c r="Q113" s="58" t="str">
        <f t="shared" si="41"/>
        <v>electricity-sector-main.html#ban</v>
      </c>
      <c r="R113" s="58" t="str">
        <f t="shared" si="41"/>
        <v>ban-new-capacity.html</v>
      </c>
      <c r="S113" s="88"/>
      <c r="T113" s="58"/>
      <c r="U113" s="110"/>
    </row>
    <row r="114" spans="1:21" s="5" customFormat="1" ht="29.5" x14ac:dyDescent="0.75">
      <c r="A114" s="58" t="str">
        <f t="shared" si="42"/>
        <v>Electricity Supply</v>
      </c>
      <c r="B114" s="58" t="str">
        <f t="shared" si="39"/>
        <v>Ban New Power Plants</v>
      </c>
      <c r="C114" s="58" t="str">
        <f t="shared" si="39"/>
        <v>Boolean Ban New Power Plants</v>
      </c>
      <c r="D114" s="11" t="s">
        <v>566</v>
      </c>
      <c r="E114" s="56"/>
      <c r="F114" s="11" t="s">
        <v>572</v>
      </c>
      <c r="G114" s="56"/>
      <c r="H114" s="57"/>
      <c r="I114" s="56" t="s">
        <v>55</v>
      </c>
      <c r="J114" s="78" t="str">
        <f t="shared" si="40"/>
        <v>Ban New Power Plants</v>
      </c>
      <c r="K114" s="69" t="str">
        <f t="shared" si="41"/>
        <v>elec ban new power plants</v>
      </c>
      <c r="L114" s="68"/>
      <c r="M114" s="68"/>
      <c r="N114" s="68"/>
      <c r="O114" s="56"/>
      <c r="P114" s="161" t="str">
        <f>INDEX('Policy Characteristics'!J:J,MATCH($C114,'Policy Characteristics'!$C:$C,0))</f>
        <v>**Description:** This policy prevents new capacity of the selected type(s) from being built or deployed.</v>
      </c>
      <c r="Q114" s="58"/>
      <c r="R114" s="11"/>
      <c r="S114" s="88"/>
      <c r="T114" s="58"/>
      <c r="U114" s="110"/>
    </row>
    <row r="115" spans="1:21" s="5" customFormat="1" ht="29.5" x14ac:dyDescent="0.75">
      <c r="A115" s="58" t="str">
        <f t="shared" si="42"/>
        <v>Electricity Supply</v>
      </c>
      <c r="B115" s="58" t="str">
        <f t="shared" si="39"/>
        <v>Ban New Power Plants</v>
      </c>
      <c r="C115" s="58" t="str">
        <f t="shared" si="39"/>
        <v>Boolean Ban New Power Plants</v>
      </c>
      <c r="D115" s="11" t="s">
        <v>93</v>
      </c>
      <c r="E115" s="56"/>
      <c r="F115" s="11" t="s">
        <v>107</v>
      </c>
      <c r="G115" s="56"/>
      <c r="H115" s="57"/>
      <c r="I115" s="56" t="s">
        <v>55</v>
      </c>
      <c r="J115" s="78" t="str">
        <f t="shared" si="40"/>
        <v>Ban New Power Plants</v>
      </c>
      <c r="K115" s="69" t="str">
        <f t="shared" si="41"/>
        <v>elec ban new power plants</v>
      </c>
      <c r="L115" s="68"/>
      <c r="M115" s="68"/>
      <c r="N115" s="68"/>
      <c r="O115" s="56"/>
      <c r="P115" s="161" t="str">
        <f>INDEX('Policy Characteristics'!J:J,MATCH($C115,'Policy Characteristics'!$C:$C,0))</f>
        <v>**Description:** This policy prevents new capacity of the selected type(s) from being built or deployed.</v>
      </c>
      <c r="Q115" s="58"/>
      <c r="R115" s="11"/>
      <c r="S115" s="88"/>
      <c r="T115" s="58"/>
      <c r="U115" s="110"/>
    </row>
    <row r="116" spans="1:21" s="5" customFormat="1" ht="29.5" x14ac:dyDescent="0.75">
      <c r="A116" s="58" t="str">
        <f t="shared" si="42"/>
        <v>Electricity Supply</v>
      </c>
      <c r="B116" s="58" t="str">
        <f t="shared" si="39"/>
        <v>Ban New Power Plants</v>
      </c>
      <c r="C116" s="58" t="str">
        <f t="shared" si="39"/>
        <v>Boolean Ban New Power Plants</v>
      </c>
      <c r="D116" s="11" t="s">
        <v>94</v>
      </c>
      <c r="E116" s="56"/>
      <c r="F116" s="11" t="s">
        <v>108</v>
      </c>
      <c r="G116" s="56"/>
      <c r="H116" s="57"/>
      <c r="I116" s="56" t="s">
        <v>55</v>
      </c>
      <c r="J116" s="78" t="str">
        <f t="shared" si="40"/>
        <v>Ban New Power Plants</v>
      </c>
      <c r="K116" s="69" t="str">
        <f t="shared" si="41"/>
        <v>elec ban new power plants</v>
      </c>
      <c r="L116" s="68"/>
      <c r="M116" s="68"/>
      <c r="N116" s="68"/>
      <c r="O116" s="56"/>
      <c r="P116" s="161" t="str">
        <f>INDEX('Policy Characteristics'!J:J,MATCH($C116,'Policy Characteristics'!$C:$C,0))</f>
        <v>**Description:** This policy prevents new capacity of the selected type(s) from being built or deployed.</v>
      </c>
      <c r="Q116" s="58"/>
      <c r="R116" s="11"/>
      <c r="S116" s="88"/>
      <c r="T116" s="58"/>
      <c r="U116" s="110"/>
    </row>
    <row r="117" spans="1:21" s="5" customFormat="1" ht="29.5" x14ac:dyDescent="0.75">
      <c r="A117" s="58" t="str">
        <f t="shared" si="42"/>
        <v>Electricity Supply</v>
      </c>
      <c r="B117" s="58" t="str">
        <f t="shared" si="39"/>
        <v>Ban New Power Plants</v>
      </c>
      <c r="C117" s="58" t="str">
        <f t="shared" si="39"/>
        <v>Boolean Ban New Power Plants</v>
      </c>
      <c r="D117" s="11" t="s">
        <v>95</v>
      </c>
      <c r="E117" s="56"/>
      <c r="F117" s="11" t="s">
        <v>109</v>
      </c>
      <c r="G117" s="56"/>
      <c r="H117" s="57"/>
      <c r="I117" s="56" t="s">
        <v>55</v>
      </c>
      <c r="J117" s="78" t="str">
        <f t="shared" si="40"/>
        <v>Ban New Power Plants</v>
      </c>
      <c r="K117" s="69" t="str">
        <f t="shared" si="41"/>
        <v>elec ban new power plants</v>
      </c>
      <c r="L117" s="68"/>
      <c r="M117" s="68"/>
      <c r="N117" s="68"/>
      <c r="O117" s="56"/>
      <c r="P117" s="161" t="str">
        <f>INDEX('Policy Characteristics'!J:J,MATCH($C117,'Policy Characteristics'!$C:$C,0))</f>
        <v>**Description:** This policy prevents new capacity of the selected type(s) from being built or deployed.</v>
      </c>
      <c r="Q117" s="58"/>
      <c r="R117" s="11"/>
      <c r="S117" s="88"/>
      <c r="T117" s="58"/>
      <c r="U117" s="110"/>
    </row>
    <row r="118" spans="1:21" s="5" customFormat="1" ht="29.5" x14ac:dyDescent="0.75">
      <c r="A118" s="58" t="str">
        <f t="shared" si="42"/>
        <v>Electricity Supply</v>
      </c>
      <c r="B118" s="58" t="str">
        <f t="shared" si="39"/>
        <v>Ban New Power Plants</v>
      </c>
      <c r="C118" s="58" t="str">
        <f t="shared" si="39"/>
        <v>Boolean Ban New Power Plants</v>
      </c>
      <c r="D118" s="11" t="s">
        <v>388</v>
      </c>
      <c r="E118" s="56"/>
      <c r="F118" s="11" t="s">
        <v>390</v>
      </c>
      <c r="G118" s="56"/>
      <c r="H118" s="57"/>
      <c r="I118" s="56" t="s">
        <v>55</v>
      </c>
      <c r="J118" s="78" t="str">
        <f t="shared" si="40"/>
        <v>Ban New Power Plants</v>
      </c>
      <c r="K118" s="69" t="str">
        <f t="shared" si="41"/>
        <v>elec ban new power plants</v>
      </c>
      <c r="L118" s="68"/>
      <c r="M118" s="68"/>
      <c r="N118" s="68"/>
      <c r="O118" s="56"/>
      <c r="P118" s="161" t="str">
        <f>INDEX('Policy Characteristics'!J:J,MATCH($C118,'Policy Characteristics'!$C:$C,0))</f>
        <v>**Description:** This policy prevents new capacity of the selected type(s) from being built or deployed.</v>
      </c>
      <c r="Q118" s="58"/>
      <c r="R118" s="11"/>
      <c r="S118" s="88"/>
      <c r="T118" s="58"/>
      <c r="U118" s="110"/>
    </row>
    <row r="119" spans="1:21" s="5" customFormat="1" ht="29.5" x14ac:dyDescent="0.75">
      <c r="A119" s="58" t="str">
        <f t="shared" si="42"/>
        <v>Electricity Supply</v>
      </c>
      <c r="B119" s="58" t="str">
        <f t="shared" si="39"/>
        <v>Ban New Power Plants</v>
      </c>
      <c r="C119" s="58" t="str">
        <f t="shared" si="39"/>
        <v>Boolean Ban New Power Plants</v>
      </c>
      <c r="D119" s="11" t="s">
        <v>389</v>
      </c>
      <c r="E119" s="56"/>
      <c r="F119" s="11" t="s">
        <v>391</v>
      </c>
      <c r="G119" s="56"/>
      <c r="H119" s="57"/>
      <c r="I119" s="56" t="s">
        <v>55</v>
      </c>
      <c r="J119" s="78" t="str">
        <f t="shared" si="40"/>
        <v>Ban New Power Plants</v>
      </c>
      <c r="K119" s="69" t="str">
        <f t="shared" si="41"/>
        <v>elec ban new power plants</v>
      </c>
      <c r="L119" s="68"/>
      <c r="M119" s="68"/>
      <c r="N119" s="68"/>
      <c r="O119" s="56"/>
      <c r="P119" s="161" t="str">
        <f>INDEX('Policy Characteristics'!J:J,MATCH($C119,'Policy Characteristics'!$C:$C,0))</f>
        <v>**Description:** This policy prevents new capacity of the selected type(s) from being built or deployed.</v>
      </c>
      <c r="Q119" s="58"/>
      <c r="R119" s="11"/>
      <c r="S119" s="88"/>
      <c r="T119" s="58"/>
      <c r="U119" s="110"/>
    </row>
    <row r="120" spans="1:21" s="5" customFormat="1" ht="29.5" x14ac:dyDescent="0.75">
      <c r="A120" s="58" t="str">
        <f t="shared" si="42"/>
        <v>Electricity Supply</v>
      </c>
      <c r="B120" s="58" t="str">
        <f t="shared" si="39"/>
        <v>Ban New Power Plants</v>
      </c>
      <c r="C120" s="58" t="str">
        <f t="shared" si="39"/>
        <v>Boolean Ban New Power Plants</v>
      </c>
      <c r="D120" s="11" t="s">
        <v>562</v>
      </c>
      <c r="E120" s="56"/>
      <c r="F120" s="11" t="s">
        <v>561</v>
      </c>
      <c r="G120" s="56"/>
      <c r="H120" s="57">
        <v>206</v>
      </c>
      <c r="I120" s="56" t="s">
        <v>54</v>
      </c>
      <c r="J120" s="78" t="str">
        <f t="shared" si="40"/>
        <v>Ban New Power Plants</v>
      </c>
      <c r="K120" s="69" t="str">
        <f t="shared" si="41"/>
        <v>elec ban new power plants</v>
      </c>
      <c r="L120" s="69">
        <f t="shared" ref="L120:O120" si="43">L$110</f>
        <v>0</v>
      </c>
      <c r="M120" s="69">
        <f t="shared" si="43"/>
        <v>1</v>
      </c>
      <c r="N120" s="69">
        <f t="shared" si="43"/>
        <v>1</v>
      </c>
      <c r="O120" s="58" t="str">
        <f t="shared" si="43"/>
        <v>on/off</v>
      </c>
      <c r="P120" s="161" t="str">
        <f>INDEX('Policy Characteristics'!J:J,MATCH($C120,'Policy Characteristics'!$C:$C,0))</f>
        <v>**Description:** This policy prevents new capacity of the selected type(s) from being built or deployed.</v>
      </c>
      <c r="Q120" s="58" t="str">
        <f t="shared" ref="Q120:R120" si="44">Q$110</f>
        <v>electricity-sector-main.html#ban</v>
      </c>
      <c r="R120" s="58" t="str">
        <f t="shared" si="44"/>
        <v>ban-new-capacity.html</v>
      </c>
      <c r="S120" s="88"/>
      <c r="T120" s="58"/>
      <c r="U120" s="110"/>
    </row>
    <row r="121" spans="1:21" s="5" customFormat="1" ht="29.5" x14ac:dyDescent="0.75">
      <c r="A121" s="58" t="str">
        <f t="shared" si="42"/>
        <v>Electricity Supply</v>
      </c>
      <c r="B121" s="58" t="str">
        <f t="shared" si="42"/>
        <v>Ban New Power Plants</v>
      </c>
      <c r="C121" s="58" t="str">
        <f t="shared" si="42"/>
        <v>Boolean Ban New Power Plants</v>
      </c>
      <c r="D121" s="11" t="s">
        <v>574</v>
      </c>
      <c r="E121" s="56"/>
      <c r="F121" s="11" t="s">
        <v>575</v>
      </c>
      <c r="G121" s="56"/>
      <c r="H121" s="57"/>
      <c r="I121" s="56" t="s">
        <v>55</v>
      </c>
      <c r="J121" s="78" t="str">
        <f t="shared" si="40"/>
        <v>Ban New Power Plants</v>
      </c>
      <c r="K121" s="69" t="str">
        <f t="shared" si="41"/>
        <v>elec ban new power plants</v>
      </c>
      <c r="L121" s="67"/>
      <c r="M121" s="67"/>
      <c r="N121" s="67"/>
      <c r="O121" s="58"/>
      <c r="P121" s="161" t="str">
        <f>INDEX('Policy Characteristics'!J:J,MATCH($C121,'Policy Characteristics'!$C:$C,0))</f>
        <v>**Description:** This policy prevents new capacity of the selected type(s) from being built or deployed.</v>
      </c>
      <c r="Q121" s="58"/>
      <c r="R121" s="11"/>
      <c r="S121" s="88"/>
      <c r="T121" s="58"/>
      <c r="U121" s="110"/>
    </row>
    <row r="122" spans="1:21" s="3" customFormat="1" ht="44.25" x14ac:dyDescent="0.75">
      <c r="A122" s="11" t="s">
        <v>8</v>
      </c>
      <c r="B122" s="11" t="s">
        <v>335</v>
      </c>
      <c r="C122" s="11" t="s">
        <v>338</v>
      </c>
      <c r="D122" s="11"/>
      <c r="E122" s="11"/>
      <c r="F122" s="11"/>
      <c r="G122" s="11"/>
      <c r="H122" s="59">
        <v>148</v>
      </c>
      <c r="I122" s="56" t="s">
        <v>54</v>
      </c>
      <c r="J122" s="101" t="s">
        <v>452</v>
      </c>
      <c r="K122" s="100" t="s">
        <v>714</v>
      </c>
      <c r="L122" s="66">
        <v>-0.5</v>
      </c>
      <c r="M122" s="66">
        <v>1</v>
      </c>
      <c r="N122" s="66">
        <v>0.02</v>
      </c>
      <c r="O122" s="11" t="s">
        <v>339</v>
      </c>
      <c r="P122" s="161" t="str">
        <f>INDEX('Policy Characteristics'!J:J,MATCH($C122,'Policy Characteristics'!$C:$C,0))</f>
        <v>**Description:** This policy increases or decreases the amount of electricity exported from Mexico to the United States, Belize and Guatemala.  It does not cause the construction or removal of transmission lines linking these countries. // **Guidance for setting values:** From 2010 to 2016 electricity exports have grown at 6% p.a. from 22 to 31 PJ.</v>
      </c>
      <c r="Q122" s="56" t="s">
        <v>341</v>
      </c>
      <c r="R122" s="11" t="s">
        <v>343</v>
      </c>
      <c r="S122" s="89" t="s">
        <v>385</v>
      </c>
      <c r="T122" s="11"/>
      <c r="U122" s="107" t="s">
        <v>917</v>
      </c>
    </row>
    <row r="123" spans="1:21" s="3" customFormat="1" ht="59" x14ac:dyDescent="0.75">
      <c r="A123" s="11" t="s">
        <v>8</v>
      </c>
      <c r="B123" s="11" t="s">
        <v>336</v>
      </c>
      <c r="C123" s="11" t="s">
        <v>337</v>
      </c>
      <c r="D123" s="11"/>
      <c r="E123" s="11"/>
      <c r="F123" s="11"/>
      <c r="G123" s="11"/>
      <c r="H123" s="59">
        <v>149</v>
      </c>
      <c r="I123" s="56" t="s">
        <v>54</v>
      </c>
      <c r="J123" s="101" t="s">
        <v>452</v>
      </c>
      <c r="K123" s="100" t="s">
        <v>713</v>
      </c>
      <c r="L123" s="66">
        <v>-0.5</v>
      </c>
      <c r="M123" s="66">
        <v>1</v>
      </c>
      <c r="N123" s="66">
        <v>0.02</v>
      </c>
      <c r="O123" s="11" t="s">
        <v>340</v>
      </c>
      <c r="P123" s="161" t="str">
        <f>INDEX('Policy Characteristics'!J:J,MATCH($C123,'Policy Characteristics'!$C:$C,0))</f>
        <v>**Description:** This policy increases or decreases the amount of electricity imported to Mexico from surrounding nations.  It does not cause the construction or removal of transmission lines linking these countries. // **Guidance for setting values:** From 2010 to 2016 electricity imports have grown from what have been a fairly constant 1.5 PJ to 12 PJ by 2016, although electricity imports are still 40% of exports (31 PJ).</v>
      </c>
      <c r="Q123" s="56" t="s">
        <v>342</v>
      </c>
      <c r="R123" s="11" t="s">
        <v>343</v>
      </c>
      <c r="S123" s="89" t="s">
        <v>385</v>
      </c>
      <c r="T123" s="11"/>
      <c r="U123" s="107" t="s">
        <v>937</v>
      </c>
    </row>
    <row r="124" spans="1:21" ht="44.25" x14ac:dyDescent="0.75">
      <c r="A124" s="56" t="s">
        <v>8</v>
      </c>
      <c r="B124" s="56" t="s">
        <v>380</v>
      </c>
      <c r="C124" s="56" t="s">
        <v>379</v>
      </c>
      <c r="D124" s="56"/>
      <c r="E124" s="56"/>
      <c r="F124" s="56"/>
      <c r="G124" s="56"/>
      <c r="H124" s="57" t="s">
        <v>239</v>
      </c>
      <c r="I124" s="56" t="s">
        <v>55</v>
      </c>
      <c r="J124" s="100" t="s">
        <v>380</v>
      </c>
      <c r="K124" s="100" t="s">
        <v>712</v>
      </c>
      <c r="L124" s="68"/>
      <c r="M124" s="68"/>
      <c r="N124" s="68"/>
      <c r="O124" s="56"/>
      <c r="P124" s="161">
        <f>INDEX('Policy Characteristics'!J:J,MATCH($C124,'Policy Characteristics'!$C:$C,0))</f>
        <v>0</v>
      </c>
      <c r="Q124" s="56"/>
      <c r="R124" s="11"/>
      <c r="S124" s="83"/>
      <c r="T124" s="56"/>
      <c r="U124" s="109"/>
    </row>
    <row r="125" spans="1:21" ht="44.25" x14ac:dyDescent="0.75">
      <c r="A125" s="56" t="s">
        <v>8</v>
      </c>
      <c r="B125" s="56" t="s">
        <v>19</v>
      </c>
      <c r="C125" s="56" t="s">
        <v>34</v>
      </c>
      <c r="D125" s="56"/>
      <c r="E125" s="56"/>
      <c r="F125" s="56"/>
      <c r="G125" s="56"/>
      <c r="H125" s="57">
        <v>30</v>
      </c>
      <c r="I125" s="56" t="s">
        <v>54</v>
      </c>
      <c r="J125" s="100" t="s">
        <v>19</v>
      </c>
      <c r="K125" s="100" t="s">
        <v>711</v>
      </c>
      <c r="L125" s="62">
        <v>0</v>
      </c>
      <c r="M125" s="63">
        <v>1</v>
      </c>
      <c r="N125" s="63">
        <v>0.01</v>
      </c>
      <c r="O125" s="56" t="s">
        <v>42</v>
      </c>
      <c r="P125" s="161" t="str">
        <f>INDEX('Policy Characteristics'!J:J,MATCH($C125,'Policy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This lever adds additional demand response capacity on top of Reference case values.</v>
      </c>
      <c r="Q125" s="56" t="s">
        <v>259</v>
      </c>
      <c r="R125" s="11" t="s">
        <v>260</v>
      </c>
      <c r="S125" s="83" t="s">
        <v>197</v>
      </c>
      <c r="T125" s="56"/>
      <c r="U125" s="109"/>
    </row>
    <row r="126" spans="1:21" ht="132.75" x14ac:dyDescent="0.75">
      <c r="A126" s="56" t="s">
        <v>8</v>
      </c>
      <c r="B126" s="56" t="s">
        <v>148</v>
      </c>
      <c r="C126" s="56" t="s">
        <v>147</v>
      </c>
      <c r="D126" s="56" t="s">
        <v>565</v>
      </c>
      <c r="E126" s="56"/>
      <c r="F126" s="56" t="s">
        <v>564</v>
      </c>
      <c r="G126" s="56"/>
      <c r="H126" s="57">
        <v>31</v>
      </c>
      <c r="I126" s="56" t="s">
        <v>54</v>
      </c>
      <c r="J126" s="100" t="s">
        <v>148</v>
      </c>
      <c r="K126" s="100" t="s">
        <v>710</v>
      </c>
      <c r="L126" s="74">
        <v>0</v>
      </c>
      <c r="M126" s="74">
        <v>2000</v>
      </c>
      <c r="N126" s="74">
        <v>250</v>
      </c>
      <c r="O126" s="56" t="s">
        <v>237</v>
      </c>
      <c r="P126" s="161" t="str">
        <f>INDEX('Policy Characteristics'!J:J,MATCH($C126,'Policy Characteristics'!$C:$C,0))</f>
        <v>**Description:** This policy causes the specified quantity of otherwise non-retiring capacity of the selected type(s)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26" s="56" t="s">
        <v>261</v>
      </c>
      <c r="R126" s="11" t="s">
        <v>262</v>
      </c>
      <c r="S126" s="83" t="s">
        <v>191</v>
      </c>
      <c r="T126" s="56" t="s">
        <v>238</v>
      </c>
      <c r="U126" s="107" t="s">
        <v>938</v>
      </c>
    </row>
    <row r="127" spans="1:21" ht="59" x14ac:dyDescent="0.75">
      <c r="A127" s="58" t="str">
        <f t="shared" ref="A127:C137" si="45">A$126</f>
        <v>Electricity Supply</v>
      </c>
      <c r="B127" s="58" t="str">
        <f t="shared" si="45"/>
        <v>Early Retirement of Power Plants</v>
      </c>
      <c r="C127" s="58" t="str">
        <f t="shared" si="45"/>
        <v>Annual Additional Capacity Retired due to Early Retirement Policy</v>
      </c>
      <c r="D127" s="11" t="s">
        <v>386</v>
      </c>
      <c r="E127" s="56"/>
      <c r="F127" s="11" t="s">
        <v>387</v>
      </c>
      <c r="G127" s="56"/>
      <c r="H127" s="57" t="s">
        <v>239</v>
      </c>
      <c r="I127" s="56" t="s">
        <v>55</v>
      </c>
      <c r="J127" s="78" t="str">
        <f t="shared" ref="J127:K137" si="46">J$126</f>
        <v>Early Retirement of Power Plants</v>
      </c>
      <c r="K127" s="69" t="str">
        <f>K$126</f>
        <v>elec early retirement</v>
      </c>
      <c r="L127" s="74"/>
      <c r="M127" s="74"/>
      <c r="N127" s="74"/>
      <c r="O127" s="56"/>
      <c r="P127" s="161" t="str">
        <f>INDEX('Policy Characteristics'!J:J,MATCH($C127,'Policy Characteristics'!$C:$C,0))</f>
        <v>**Description:** This policy causes the specified quantity of otherwise non-retiring capacity of the selected type(s)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27" s="56"/>
      <c r="R127" s="11"/>
      <c r="S127" s="83"/>
      <c r="T127" s="56"/>
      <c r="U127" s="109"/>
    </row>
    <row r="128" spans="1:21" ht="59" x14ac:dyDescent="0.75">
      <c r="A128" s="58" t="str">
        <f t="shared" si="45"/>
        <v>Electricity Supply</v>
      </c>
      <c r="B128" s="58" t="str">
        <f t="shared" si="45"/>
        <v>Early Retirement of Power Plants</v>
      </c>
      <c r="C128" s="58" t="str">
        <f t="shared" si="45"/>
        <v>Annual Additional Capacity Retired due to Early Retirement Policy</v>
      </c>
      <c r="D128" s="11" t="s">
        <v>91</v>
      </c>
      <c r="E128" s="56"/>
      <c r="F128" s="11" t="s">
        <v>105</v>
      </c>
      <c r="G128" s="56"/>
      <c r="H128" s="57">
        <v>32</v>
      </c>
      <c r="I128" s="56" t="s">
        <v>55</v>
      </c>
      <c r="J128" s="78" t="str">
        <f t="shared" si="46"/>
        <v>Early Retirement of Power Plants</v>
      </c>
      <c r="K128" s="69" t="str">
        <f>K$126</f>
        <v>elec early retirement</v>
      </c>
      <c r="L128" s="69">
        <f>L$126</f>
        <v>0</v>
      </c>
      <c r="M128" s="69">
        <f>M$126</f>
        <v>2000</v>
      </c>
      <c r="N128" s="69">
        <f>N$126</f>
        <v>250</v>
      </c>
      <c r="O128" s="58" t="str">
        <f>O$126</f>
        <v>MW/year</v>
      </c>
      <c r="P128" s="161" t="str">
        <f>INDEX('Policy Characteristics'!J:J,MATCH($C128,'Policy Characteristics'!$C:$C,0))</f>
        <v>**Description:** This policy causes the specified quantity of otherwise non-retiring capacity of the selected type(s)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28" s="56" t="s">
        <v>261</v>
      </c>
      <c r="R128" s="11" t="s">
        <v>262</v>
      </c>
      <c r="S128" s="83" t="s">
        <v>197</v>
      </c>
      <c r="T128" s="56"/>
      <c r="U128" s="107" t="s">
        <v>938</v>
      </c>
    </row>
    <row r="129" spans="1:21" ht="59" x14ac:dyDescent="0.75">
      <c r="A129" s="58" t="str">
        <f t="shared" si="45"/>
        <v>Electricity Supply</v>
      </c>
      <c r="B129" s="58" t="str">
        <f t="shared" si="45"/>
        <v>Early Retirement of Power Plants</v>
      </c>
      <c r="C129" s="58" t="str">
        <f t="shared" si="45"/>
        <v>Annual Additional Capacity Retired due to Early Retirement Policy</v>
      </c>
      <c r="D129" s="11" t="s">
        <v>92</v>
      </c>
      <c r="E129" s="56"/>
      <c r="F129" s="11" t="s">
        <v>106</v>
      </c>
      <c r="G129" s="56"/>
      <c r="H129" s="57" t="s">
        <v>239</v>
      </c>
      <c r="I129" s="56" t="s">
        <v>55</v>
      </c>
      <c r="J129" s="78" t="str">
        <f t="shared" si="46"/>
        <v>Early Retirement of Power Plants</v>
      </c>
      <c r="K129" s="69" t="str">
        <f t="shared" si="46"/>
        <v>elec early retirement</v>
      </c>
      <c r="L129" s="74"/>
      <c r="M129" s="74"/>
      <c r="N129" s="74"/>
      <c r="O129" s="56"/>
      <c r="P129" s="161" t="str">
        <f>INDEX('Policy Characteristics'!J:J,MATCH($C129,'Policy Characteristics'!$C:$C,0))</f>
        <v>**Description:** This policy causes the specified quantity of otherwise non-retiring capacity of the selected type(s)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29" s="56"/>
      <c r="R129" s="11"/>
      <c r="S129" s="83"/>
      <c r="T129" s="56"/>
      <c r="U129" s="109"/>
    </row>
    <row r="130" spans="1:21" ht="59" x14ac:dyDescent="0.75">
      <c r="A130" s="58" t="str">
        <f t="shared" si="45"/>
        <v>Electricity Supply</v>
      </c>
      <c r="B130" s="58" t="str">
        <f t="shared" si="45"/>
        <v>Early Retirement of Power Plants</v>
      </c>
      <c r="C130" s="58" t="str">
        <f t="shared" si="45"/>
        <v>Annual Additional Capacity Retired due to Early Retirement Policy</v>
      </c>
      <c r="D130" s="11" t="s">
        <v>566</v>
      </c>
      <c r="E130" s="56"/>
      <c r="F130" s="11" t="s">
        <v>572</v>
      </c>
      <c r="G130" s="56"/>
      <c r="H130" s="57" t="s">
        <v>239</v>
      </c>
      <c r="I130" s="56" t="s">
        <v>55</v>
      </c>
      <c r="J130" s="78" t="str">
        <f t="shared" si="46"/>
        <v>Early Retirement of Power Plants</v>
      </c>
      <c r="K130" s="69" t="str">
        <f t="shared" si="46"/>
        <v>elec early retirement</v>
      </c>
      <c r="L130" s="74"/>
      <c r="M130" s="74"/>
      <c r="N130" s="74"/>
      <c r="O130" s="56"/>
      <c r="P130" s="161" t="str">
        <f>INDEX('Policy Characteristics'!J:J,MATCH($C130,'Policy Characteristics'!$C:$C,0))</f>
        <v>**Description:** This policy causes the specified quantity of otherwise non-retiring capacity of the selected type(s)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0" s="56"/>
      <c r="R130" s="11"/>
      <c r="S130" s="83"/>
      <c r="T130" s="56"/>
      <c r="U130" s="109"/>
    </row>
    <row r="131" spans="1:21" ht="59" x14ac:dyDescent="0.75">
      <c r="A131" s="58" t="str">
        <f t="shared" si="45"/>
        <v>Electricity Supply</v>
      </c>
      <c r="B131" s="58" t="str">
        <f t="shared" si="45"/>
        <v>Early Retirement of Power Plants</v>
      </c>
      <c r="C131" s="58" t="str">
        <f t="shared" si="45"/>
        <v>Annual Additional Capacity Retired due to Early Retirement Policy</v>
      </c>
      <c r="D131" s="11" t="s">
        <v>93</v>
      </c>
      <c r="E131" s="56"/>
      <c r="F131" s="11" t="s">
        <v>107</v>
      </c>
      <c r="G131" s="56"/>
      <c r="H131" s="57" t="s">
        <v>239</v>
      </c>
      <c r="I131" s="56" t="s">
        <v>55</v>
      </c>
      <c r="J131" s="78" t="str">
        <f t="shared" si="46"/>
        <v>Early Retirement of Power Plants</v>
      </c>
      <c r="K131" s="69" t="str">
        <f t="shared" si="46"/>
        <v>elec early retirement</v>
      </c>
      <c r="L131" s="74"/>
      <c r="M131" s="74"/>
      <c r="N131" s="74"/>
      <c r="O131" s="56"/>
      <c r="P131" s="161" t="str">
        <f>INDEX('Policy Characteristics'!J:J,MATCH($C131,'Policy Characteristics'!$C:$C,0))</f>
        <v>**Description:** This policy causes the specified quantity of otherwise non-retiring capacity of the selected type(s)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1" s="56"/>
      <c r="R131" s="11"/>
      <c r="S131" s="83"/>
      <c r="T131" s="56"/>
      <c r="U131" s="109"/>
    </row>
    <row r="132" spans="1:21" ht="59" x14ac:dyDescent="0.75">
      <c r="A132" s="58" t="str">
        <f t="shared" si="45"/>
        <v>Electricity Supply</v>
      </c>
      <c r="B132" s="58" t="str">
        <f t="shared" si="45"/>
        <v>Early Retirement of Power Plants</v>
      </c>
      <c r="C132" s="58" t="str">
        <f t="shared" si="45"/>
        <v>Annual Additional Capacity Retired due to Early Retirement Policy</v>
      </c>
      <c r="D132" s="11" t="s">
        <v>94</v>
      </c>
      <c r="E132" s="56"/>
      <c r="F132" s="11" t="s">
        <v>108</v>
      </c>
      <c r="G132" s="56"/>
      <c r="H132" s="57" t="s">
        <v>239</v>
      </c>
      <c r="I132" s="56" t="s">
        <v>55</v>
      </c>
      <c r="J132" s="78" t="str">
        <f t="shared" si="46"/>
        <v>Early Retirement of Power Plants</v>
      </c>
      <c r="K132" s="69" t="str">
        <f t="shared" si="46"/>
        <v>elec early retirement</v>
      </c>
      <c r="L132" s="74"/>
      <c r="M132" s="74"/>
      <c r="N132" s="74"/>
      <c r="O132" s="56"/>
      <c r="P132" s="161" t="str">
        <f>INDEX('Policy Characteristics'!J:J,MATCH($C132,'Policy Characteristics'!$C:$C,0))</f>
        <v>**Description:** This policy causes the specified quantity of otherwise non-retiring capacity of the selected type(s)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2" s="56"/>
      <c r="R132" s="11"/>
      <c r="S132" s="83"/>
      <c r="T132" s="56"/>
      <c r="U132" s="109"/>
    </row>
    <row r="133" spans="1:21" ht="59" x14ac:dyDescent="0.75">
      <c r="A133" s="58" t="str">
        <f t="shared" si="45"/>
        <v>Electricity Supply</v>
      </c>
      <c r="B133" s="58" t="str">
        <f t="shared" si="45"/>
        <v>Early Retirement of Power Plants</v>
      </c>
      <c r="C133" s="58" t="str">
        <f t="shared" si="45"/>
        <v>Annual Additional Capacity Retired due to Early Retirement Policy</v>
      </c>
      <c r="D133" s="11" t="s">
        <v>95</v>
      </c>
      <c r="E133" s="56"/>
      <c r="F133" s="11" t="s">
        <v>109</v>
      </c>
      <c r="G133" s="56"/>
      <c r="H133" s="57" t="s">
        <v>239</v>
      </c>
      <c r="I133" s="56" t="s">
        <v>55</v>
      </c>
      <c r="J133" s="78" t="str">
        <f t="shared" si="46"/>
        <v>Early Retirement of Power Plants</v>
      </c>
      <c r="K133" s="69" t="str">
        <f t="shared" si="46"/>
        <v>elec early retirement</v>
      </c>
      <c r="L133" s="74"/>
      <c r="M133" s="74"/>
      <c r="N133" s="74"/>
      <c r="O133" s="56"/>
      <c r="P133" s="161" t="str">
        <f>INDEX('Policy Characteristics'!J:J,MATCH($C133,'Policy Characteristics'!$C:$C,0))</f>
        <v>**Description:** This policy causes the specified quantity of otherwise non-retiring capacity of the selected type(s)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3" s="56"/>
      <c r="R133" s="11"/>
      <c r="S133" s="83"/>
      <c r="T133" s="56"/>
      <c r="U133" s="109"/>
    </row>
    <row r="134" spans="1:21" ht="59" x14ac:dyDescent="0.75">
      <c r="A134" s="58" t="str">
        <f t="shared" si="45"/>
        <v>Electricity Supply</v>
      </c>
      <c r="B134" s="58" t="str">
        <f t="shared" si="45"/>
        <v>Early Retirement of Power Plants</v>
      </c>
      <c r="C134" s="58" t="str">
        <f t="shared" si="45"/>
        <v>Annual Additional Capacity Retired due to Early Retirement Policy</v>
      </c>
      <c r="D134" s="11" t="s">
        <v>388</v>
      </c>
      <c r="E134" s="56"/>
      <c r="F134" s="11" t="s">
        <v>390</v>
      </c>
      <c r="G134" s="56"/>
      <c r="H134" s="57"/>
      <c r="I134" s="56" t="s">
        <v>55</v>
      </c>
      <c r="J134" s="78" t="str">
        <f t="shared" si="46"/>
        <v>Early Retirement of Power Plants</v>
      </c>
      <c r="K134" s="69" t="str">
        <f t="shared" si="46"/>
        <v>elec early retirement</v>
      </c>
      <c r="L134" s="74"/>
      <c r="M134" s="74"/>
      <c r="N134" s="74"/>
      <c r="O134" s="56"/>
      <c r="P134" s="161" t="str">
        <f>INDEX('Policy Characteristics'!J:J,MATCH($C134,'Policy Characteristics'!$C:$C,0))</f>
        <v>**Description:** This policy causes the specified quantity of otherwise non-retiring capacity of the selected type(s)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4" s="56"/>
      <c r="R134" s="11"/>
      <c r="S134" s="83"/>
      <c r="T134" s="56"/>
      <c r="U134" s="109"/>
    </row>
    <row r="135" spans="1:21" ht="59" x14ac:dyDescent="0.75">
      <c r="A135" s="58" t="str">
        <f t="shared" si="45"/>
        <v>Electricity Supply</v>
      </c>
      <c r="B135" s="58" t="str">
        <f t="shared" si="45"/>
        <v>Early Retirement of Power Plants</v>
      </c>
      <c r="C135" s="58" t="str">
        <f t="shared" si="45"/>
        <v>Annual Additional Capacity Retired due to Early Retirement Policy</v>
      </c>
      <c r="D135" s="11" t="s">
        <v>389</v>
      </c>
      <c r="E135" s="56"/>
      <c r="F135" s="11" t="s">
        <v>391</v>
      </c>
      <c r="G135" s="56"/>
      <c r="H135" s="57"/>
      <c r="I135" s="56" t="s">
        <v>55</v>
      </c>
      <c r="J135" s="78" t="str">
        <f t="shared" si="46"/>
        <v>Early Retirement of Power Plants</v>
      </c>
      <c r="K135" s="69" t="str">
        <f t="shared" si="46"/>
        <v>elec early retirement</v>
      </c>
      <c r="L135" s="74"/>
      <c r="M135" s="74"/>
      <c r="N135" s="74"/>
      <c r="O135" s="56"/>
      <c r="P135" s="161" t="str">
        <f>INDEX('Policy Characteristics'!J:J,MATCH($C135,'Policy Characteristics'!$C:$C,0))</f>
        <v>**Description:** This policy causes the specified quantity of otherwise non-retiring capacity of the selected type(s)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5" s="56"/>
      <c r="R135" s="11"/>
      <c r="S135" s="83"/>
      <c r="T135" s="56"/>
      <c r="U135" s="109"/>
    </row>
    <row r="136" spans="1:21" ht="59" x14ac:dyDescent="0.75">
      <c r="A136" s="58" t="str">
        <f t="shared" si="45"/>
        <v>Electricity Supply</v>
      </c>
      <c r="B136" s="58" t="str">
        <f t="shared" si="45"/>
        <v>Early Retirement of Power Plants</v>
      </c>
      <c r="C136" s="58" t="str">
        <f t="shared" si="45"/>
        <v>Annual Additional Capacity Retired due to Early Retirement Policy</v>
      </c>
      <c r="D136" s="11" t="s">
        <v>562</v>
      </c>
      <c r="E136" s="56"/>
      <c r="F136" s="11" t="s">
        <v>561</v>
      </c>
      <c r="G136" s="56"/>
      <c r="H136" s="57"/>
      <c r="I136" s="56" t="s">
        <v>55</v>
      </c>
      <c r="J136" s="78" t="str">
        <f t="shared" si="46"/>
        <v>Early Retirement of Power Plants</v>
      </c>
      <c r="K136" s="69" t="str">
        <f t="shared" si="46"/>
        <v>elec early retirement</v>
      </c>
      <c r="L136" s="67"/>
      <c r="M136" s="67"/>
      <c r="N136" s="67"/>
      <c r="O136" s="58"/>
      <c r="P136" s="161" t="str">
        <f>INDEX('Policy Characteristics'!J:J,MATCH($C136,'Policy Characteristics'!$C:$C,0))</f>
        <v>**Description:** This policy causes the specified quantity of otherwise non-retiring capacity of the selected type(s)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6" s="56"/>
      <c r="R136" s="11"/>
      <c r="S136" s="83"/>
      <c r="T136" s="56"/>
      <c r="U136" s="109"/>
    </row>
    <row r="137" spans="1:21" ht="59" x14ac:dyDescent="0.75">
      <c r="A137" s="58" t="str">
        <f t="shared" si="45"/>
        <v>Electricity Supply</v>
      </c>
      <c r="B137" s="58" t="str">
        <f t="shared" si="45"/>
        <v>Early Retirement of Power Plants</v>
      </c>
      <c r="C137" s="58" t="str">
        <f t="shared" si="45"/>
        <v>Annual Additional Capacity Retired due to Early Retirement Policy</v>
      </c>
      <c r="D137" s="11" t="s">
        <v>574</v>
      </c>
      <c r="E137" s="56"/>
      <c r="F137" s="11" t="s">
        <v>575</v>
      </c>
      <c r="G137" s="56"/>
      <c r="H137" s="57"/>
      <c r="I137" s="56" t="s">
        <v>55</v>
      </c>
      <c r="J137" s="78" t="str">
        <f t="shared" si="46"/>
        <v>Early Retirement of Power Plants</v>
      </c>
      <c r="K137" s="69" t="str">
        <f t="shared" si="46"/>
        <v>elec early retirement</v>
      </c>
      <c r="L137" s="67"/>
      <c r="M137" s="67"/>
      <c r="N137" s="67"/>
      <c r="O137" s="58"/>
      <c r="P137" s="161" t="str">
        <f>INDEX('Policy Characteristics'!J:J,MATCH($C137,'Policy Characteristics'!$C:$C,0))</f>
        <v>**Description:** This policy causes the specified quantity of otherwise non-retiring capacity of the selected type(s) to be retired each year. // **Guidance for setting values:** // **Hard Coal:** PRODESEN's schedule has 1400 MW of coal capacity retirement in 2029-2030. Additional retirement projects up to 2800 MW retired by 2050 in the reference scenario. An "Accelerated Coal Retirement" policy should not exceed existing coal capacity (5387MW) plus any added by the model.</v>
      </c>
      <c r="Q137" s="56"/>
      <c r="R137" s="11"/>
      <c r="S137" s="83"/>
      <c r="T137" s="56"/>
      <c r="U137" s="109"/>
    </row>
    <row r="138" spans="1:21" ht="88.5" x14ac:dyDescent="0.75">
      <c r="A138" s="56" t="s">
        <v>8</v>
      </c>
      <c r="B138" s="56" t="s">
        <v>21</v>
      </c>
      <c r="C138" s="56" t="s">
        <v>396</v>
      </c>
      <c r="D138" s="56"/>
      <c r="E138" s="56"/>
      <c r="F138" s="56"/>
      <c r="G138" s="56"/>
      <c r="H138" s="57">
        <v>33</v>
      </c>
      <c r="I138" s="56" t="s">
        <v>54</v>
      </c>
      <c r="J138" s="100" t="s">
        <v>21</v>
      </c>
      <c r="K138" s="100" t="s">
        <v>709</v>
      </c>
      <c r="L138" s="62">
        <v>0</v>
      </c>
      <c r="M138" s="62">
        <v>0.16</v>
      </c>
      <c r="N138" s="71">
        <v>5.0000000000000001E-3</v>
      </c>
      <c r="O138" s="56" t="s">
        <v>37</v>
      </c>
      <c r="P138" s="161" t="str">
        <f>INDEX('Policy Characteristics'!J:J,MATCH($C138,'Policy Characteristics'!$C:$C,0))</f>
        <v>**Description:** This policy causes grid-scale electricity storage from chemical batteries to grow at the specified percentage, annually, above the amount predicted in the BAU Scenario. // **Guidance for setting values:** There is no reference on storage requirements for an aggresive transition to electricity generation from renowable sources in Mexico. Studies in the U.S. suggest the 181 GW of storage capacity will be required for 80% of electricity from renewables in 2050, which translates to approximately 15 GW in storage for Mexico.</v>
      </c>
      <c r="Q138" s="56" t="s">
        <v>263</v>
      </c>
      <c r="R138" s="11" t="s">
        <v>264</v>
      </c>
      <c r="S138" s="83" t="s">
        <v>192</v>
      </c>
      <c r="T138" s="56" t="s">
        <v>192</v>
      </c>
      <c r="U138" s="109" t="s">
        <v>939</v>
      </c>
    </row>
    <row r="139" spans="1:21" ht="73.75" x14ac:dyDescent="0.75">
      <c r="A139" s="56" t="s">
        <v>8</v>
      </c>
      <c r="B139" s="56" t="s">
        <v>152</v>
      </c>
      <c r="C139" s="56" t="s">
        <v>349</v>
      </c>
      <c r="D139" s="56"/>
      <c r="E139" s="56"/>
      <c r="F139" s="56"/>
      <c r="G139" s="56"/>
      <c r="H139" s="57">
        <v>34</v>
      </c>
      <c r="I139" s="56" t="s">
        <v>54</v>
      </c>
      <c r="J139" s="100" t="s">
        <v>152</v>
      </c>
      <c r="K139" s="100" t="s">
        <v>708</v>
      </c>
      <c r="L139" s="62">
        <v>0</v>
      </c>
      <c r="M139" s="62">
        <f>ROUND(MaxBoundCalculations!B181,2)</f>
        <v>1.1299999999999999</v>
      </c>
      <c r="N139" s="62">
        <v>0.01</v>
      </c>
      <c r="O139" s="56" t="s">
        <v>153</v>
      </c>
      <c r="P139" s="161" t="str">
        <f>INDEX('Policy Characteristics'!J:J,MATCH($C139,'Policy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There is no reference on incremental transmission requirements for an aggresive transition to electricity generation from renowable sources in Mexico. Studies in the U.S. suggest  a 21% increase in transmission capacity will be required.</v>
      </c>
      <c r="Q139" s="56" t="s">
        <v>265</v>
      </c>
      <c r="R139" s="11" t="s">
        <v>266</v>
      </c>
      <c r="S139" s="83" t="s">
        <v>193</v>
      </c>
      <c r="T139" s="56" t="s">
        <v>511</v>
      </c>
      <c r="U139" s="109"/>
    </row>
    <row r="140" spans="1:21" s="5" customFormat="1" ht="29.5" x14ac:dyDescent="0.75">
      <c r="A140" s="56" t="s">
        <v>8</v>
      </c>
      <c r="B140" s="56" t="s">
        <v>73</v>
      </c>
      <c r="C140" s="56" t="s">
        <v>149</v>
      </c>
      <c r="D140" s="56"/>
      <c r="E140" s="56"/>
      <c r="F140" s="56"/>
      <c r="G140" s="56"/>
      <c r="H140" s="57" t="s">
        <v>239</v>
      </c>
      <c r="I140" s="56" t="s">
        <v>55</v>
      </c>
      <c r="J140" s="100" t="s">
        <v>73</v>
      </c>
      <c r="K140" s="100"/>
      <c r="L140" s="68"/>
      <c r="M140" s="68"/>
      <c r="N140" s="68"/>
      <c r="O140" s="56"/>
      <c r="P140" s="161">
        <f>INDEX('Policy Characteristics'!J:J,MATCH($C140,'Policy Characteristics'!$C:$C,0))</f>
        <v>0</v>
      </c>
      <c r="Q140" s="58"/>
      <c r="R140" s="11"/>
      <c r="S140" s="88"/>
      <c r="T140" s="58"/>
      <c r="U140" s="110"/>
    </row>
    <row r="141" spans="1:21" s="5" customFormat="1" ht="44.25" x14ac:dyDescent="0.75">
      <c r="A141" s="56" t="s">
        <v>8</v>
      </c>
      <c r="B141" s="56" t="s">
        <v>465</v>
      </c>
      <c r="C141" s="56" t="s">
        <v>466</v>
      </c>
      <c r="D141" s="56"/>
      <c r="E141" s="56"/>
      <c r="F141" s="56"/>
      <c r="G141" s="56"/>
      <c r="H141" s="57" t="s">
        <v>239</v>
      </c>
      <c r="I141" s="56" t="s">
        <v>55</v>
      </c>
      <c r="J141" s="100" t="s">
        <v>465</v>
      </c>
      <c r="K141" s="100" t="s">
        <v>707</v>
      </c>
      <c r="L141" s="68"/>
      <c r="M141" s="68"/>
      <c r="N141" s="68"/>
      <c r="O141" s="56"/>
      <c r="P141" s="161">
        <f>INDEX('Policy Characteristics'!J:J,MATCH($C141,'Policy Characteristics'!$C:$C,0))</f>
        <v>0</v>
      </c>
      <c r="Q141" s="58"/>
      <c r="R141" s="11"/>
      <c r="S141" s="88"/>
      <c r="T141" s="58"/>
      <c r="U141" s="110"/>
    </row>
    <row r="142" spans="1:21" s="5" customFormat="1" ht="88.5" x14ac:dyDescent="0.75">
      <c r="A142" s="56" t="s">
        <v>8</v>
      </c>
      <c r="B142" s="56" t="s">
        <v>662</v>
      </c>
      <c r="C142" s="56" t="s">
        <v>661</v>
      </c>
      <c r="D142" s="11"/>
      <c r="E142" s="58"/>
      <c r="F142" s="11"/>
      <c r="G142" s="58"/>
      <c r="H142" s="57">
        <v>35</v>
      </c>
      <c r="I142" s="11" t="s">
        <v>54</v>
      </c>
      <c r="J142" s="100" t="s">
        <v>663</v>
      </c>
      <c r="K142" s="100"/>
      <c r="L142" s="62">
        <v>0</v>
      </c>
      <c r="M142" s="68">
        <v>20</v>
      </c>
      <c r="N142" s="68">
        <v>1</v>
      </c>
      <c r="O142" s="11" t="s">
        <v>150</v>
      </c>
      <c r="P142" s="161" t="str">
        <f>INDEX('Policy Characteristics'!J:J,MATCH($C142,'Policy Characteristics'!$C:$C,0))</f>
        <v>**Description:**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v>
      </c>
      <c r="Q142" s="56" t="s">
        <v>267</v>
      </c>
      <c r="R142" s="11" t="s">
        <v>664</v>
      </c>
      <c r="S142" s="89" t="s">
        <v>194</v>
      </c>
      <c r="T142" s="11" t="s">
        <v>194</v>
      </c>
      <c r="U142" s="110"/>
    </row>
    <row r="143" spans="1:21" s="3" customFormat="1" ht="191.75" x14ac:dyDescent="0.75">
      <c r="A143" s="11" t="s">
        <v>8</v>
      </c>
      <c r="B143" s="11" t="s">
        <v>317</v>
      </c>
      <c r="C143" s="11" t="s">
        <v>318</v>
      </c>
      <c r="D143" s="11" t="s">
        <v>565</v>
      </c>
      <c r="E143" s="11" t="s">
        <v>319</v>
      </c>
      <c r="F143" s="56"/>
      <c r="G143" s="11"/>
      <c r="H143" s="59"/>
      <c r="I143" s="11" t="s">
        <v>55</v>
      </c>
      <c r="J143" s="101" t="s">
        <v>317</v>
      </c>
      <c r="K143" s="100" t="s">
        <v>706</v>
      </c>
      <c r="L143" s="66"/>
      <c r="M143" s="66"/>
      <c r="N143" s="66"/>
      <c r="O143" s="11"/>
      <c r="P143" s="161" t="str">
        <f>INDEX('Policy Characteristics'!J:J,MATCH($C143,'Policy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3" s="11"/>
      <c r="R143" s="11"/>
      <c r="S143" s="89"/>
      <c r="T143" s="11"/>
      <c r="U143" s="107"/>
    </row>
    <row r="144" spans="1:21" s="3" customFormat="1" ht="191.75" x14ac:dyDescent="0.75">
      <c r="A144" s="60" t="str">
        <f t="shared" ref="A144:C173" si="47">A$143</f>
        <v>Electricity Supply</v>
      </c>
      <c r="B144" s="60" t="str">
        <f t="shared" si="47"/>
        <v>Reduce Plant Downtime</v>
      </c>
      <c r="C144" s="60" t="str">
        <f t="shared" si="47"/>
        <v>Percentage Reduction in Plant Downtime</v>
      </c>
      <c r="D144" s="11" t="s">
        <v>565</v>
      </c>
      <c r="E144" s="11" t="s">
        <v>320</v>
      </c>
      <c r="F144" s="56"/>
      <c r="G144" s="11"/>
      <c r="H144" s="59"/>
      <c r="I144" s="11" t="s">
        <v>55</v>
      </c>
      <c r="J144" s="92" t="str">
        <f>J$143</f>
        <v>Reduce Plant Downtime</v>
      </c>
      <c r="K144" s="92" t="str">
        <f>K$143</f>
        <v>elec reduce plant downtime</v>
      </c>
      <c r="L144" s="66"/>
      <c r="M144" s="66"/>
      <c r="N144" s="66"/>
      <c r="O144" s="11"/>
      <c r="P144" s="161" t="str">
        <f>INDEX('Policy Characteristics'!J:J,MATCH($C144,'Policy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4" s="11"/>
      <c r="R144" s="11"/>
      <c r="S144" s="89"/>
      <c r="T144" s="11"/>
      <c r="U144" s="107"/>
    </row>
    <row r="145" spans="1:21" s="3" customFormat="1" ht="191.75" x14ac:dyDescent="0.75">
      <c r="A145" s="60" t="str">
        <f t="shared" si="47"/>
        <v>Electricity Supply</v>
      </c>
      <c r="B145" s="60" t="str">
        <f t="shared" si="47"/>
        <v>Reduce Plant Downtime</v>
      </c>
      <c r="C145" s="60" t="str">
        <f t="shared" si="47"/>
        <v>Percentage Reduction in Plant Downtime</v>
      </c>
      <c r="D145" s="11" t="s">
        <v>565</v>
      </c>
      <c r="E145" s="11" t="s">
        <v>321</v>
      </c>
      <c r="F145" s="56"/>
      <c r="G145" s="11"/>
      <c r="H145" s="59"/>
      <c r="I145" s="11" t="s">
        <v>55</v>
      </c>
      <c r="J145" s="92" t="str">
        <f t="shared" ref="J145:K177" si="48">J$143</f>
        <v>Reduce Plant Downtime</v>
      </c>
      <c r="K145" s="92" t="str">
        <f t="shared" si="48"/>
        <v>elec reduce plant downtime</v>
      </c>
      <c r="L145" s="73"/>
      <c r="M145" s="73"/>
      <c r="N145" s="73"/>
      <c r="O145" s="11"/>
      <c r="P145" s="161" t="str">
        <f>INDEX('Policy Characteristics'!J:J,MATCH($C145,'Policy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5" s="11"/>
      <c r="R145" s="11"/>
      <c r="S145" s="89"/>
      <c r="T145" s="11"/>
      <c r="U145" s="107"/>
    </row>
    <row r="146" spans="1:21" s="3" customFormat="1" ht="191.75" x14ac:dyDescent="0.75">
      <c r="A146" s="60" t="str">
        <f t="shared" si="47"/>
        <v>Electricity Supply</v>
      </c>
      <c r="B146" s="60" t="str">
        <f t="shared" si="47"/>
        <v>Reduce Plant Downtime</v>
      </c>
      <c r="C146" s="60" t="str">
        <f t="shared" si="47"/>
        <v>Percentage Reduction in Plant Downtime</v>
      </c>
      <c r="D146" s="11" t="s">
        <v>386</v>
      </c>
      <c r="E146" s="11" t="s">
        <v>319</v>
      </c>
      <c r="F146" s="11" t="s">
        <v>382</v>
      </c>
      <c r="G146" s="11" t="s">
        <v>387</v>
      </c>
      <c r="H146" s="59">
        <v>141</v>
      </c>
      <c r="I146" s="11" t="s">
        <v>54</v>
      </c>
      <c r="J146" s="92" t="str">
        <f t="shared" si="48"/>
        <v>Reduce Plant Downtime</v>
      </c>
      <c r="K146" s="92" t="str">
        <f t="shared" si="48"/>
        <v>elec reduce plant downtime</v>
      </c>
      <c r="L146" s="66">
        <v>0</v>
      </c>
      <c r="M146" s="66">
        <v>0.6</v>
      </c>
      <c r="N146" s="66">
        <v>0.01</v>
      </c>
      <c r="O146" s="11" t="s">
        <v>322</v>
      </c>
      <c r="P146" s="161" t="str">
        <f>INDEX('Policy Characteristics'!J:J,MATCH($C146,'Policy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6" s="11" t="s">
        <v>635</v>
      </c>
      <c r="R146" s="11" t="s">
        <v>323</v>
      </c>
      <c r="S146" s="89" t="s">
        <v>392</v>
      </c>
      <c r="T146" s="11"/>
      <c r="U146" s="107"/>
    </row>
    <row r="147" spans="1:21" s="3" customFormat="1" ht="191.75" x14ac:dyDescent="0.75">
      <c r="A147" s="60" t="str">
        <f t="shared" si="47"/>
        <v>Electricity Supply</v>
      </c>
      <c r="B147" s="60" t="str">
        <f t="shared" si="47"/>
        <v>Reduce Plant Downtime</v>
      </c>
      <c r="C147" s="60" t="str">
        <f t="shared" si="47"/>
        <v>Percentage Reduction in Plant Downtime</v>
      </c>
      <c r="D147" s="11" t="s">
        <v>386</v>
      </c>
      <c r="E147" s="11" t="s">
        <v>320</v>
      </c>
      <c r="F147" s="11"/>
      <c r="G147" s="11"/>
      <c r="H147" s="59"/>
      <c r="I147" s="11" t="s">
        <v>55</v>
      </c>
      <c r="J147" s="92" t="str">
        <f t="shared" si="48"/>
        <v>Reduce Plant Downtime</v>
      </c>
      <c r="K147" s="92" t="str">
        <f t="shared" si="48"/>
        <v>elec reduce plant downtime</v>
      </c>
      <c r="L147" s="66"/>
      <c r="M147" s="66"/>
      <c r="N147" s="66"/>
      <c r="O147" s="11"/>
      <c r="P147" s="161" t="str">
        <f>INDEX('Policy Characteristics'!J:J,MATCH($C147,'Policy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7" s="11"/>
      <c r="R147" s="11"/>
      <c r="S147" s="89"/>
      <c r="T147" s="11"/>
      <c r="U147" s="107"/>
    </row>
    <row r="148" spans="1:21" s="3" customFormat="1" ht="191.75" x14ac:dyDescent="0.75">
      <c r="A148" s="60" t="str">
        <f t="shared" si="47"/>
        <v>Electricity Supply</v>
      </c>
      <c r="B148" s="60" t="str">
        <f t="shared" si="47"/>
        <v>Reduce Plant Downtime</v>
      </c>
      <c r="C148" s="60" t="str">
        <f t="shared" si="47"/>
        <v>Percentage Reduction in Plant Downtime</v>
      </c>
      <c r="D148" s="11" t="s">
        <v>386</v>
      </c>
      <c r="E148" s="11" t="s">
        <v>321</v>
      </c>
      <c r="F148" s="11"/>
      <c r="G148" s="11"/>
      <c r="H148" s="59"/>
      <c r="I148" s="11" t="s">
        <v>55</v>
      </c>
      <c r="J148" s="92" t="str">
        <f t="shared" si="48"/>
        <v>Reduce Plant Downtime</v>
      </c>
      <c r="K148" s="92" t="str">
        <f t="shared" si="48"/>
        <v>elec reduce plant downtime</v>
      </c>
      <c r="L148" s="73"/>
      <c r="M148" s="73"/>
      <c r="N148" s="73"/>
      <c r="O148" s="11"/>
      <c r="P148" s="161" t="str">
        <f>INDEX('Policy Characteristics'!J:J,MATCH($C148,'Policy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8" s="11"/>
      <c r="R148" s="11"/>
      <c r="S148" s="89"/>
      <c r="T148" s="11"/>
      <c r="U148" s="107"/>
    </row>
    <row r="149" spans="1:21" s="3" customFormat="1" ht="191.75" x14ac:dyDescent="0.75">
      <c r="A149" s="60" t="str">
        <f t="shared" si="47"/>
        <v>Electricity Supply</v>
      </c>
      <c r="B149" s="60" t="str">
        <f t="shared" si="47"/>
        <v>Reduce Plant Downtime</v>
      </c>
      <c r="C149" s="60" t="str">
        <f t="shared" si="47"/>
        <v>Percentage Reduction in Plant Downtime</v>
      </c>
      <c r="D149" s="11" t="s">
        <v>91</v>
      </c>
      <c r="E149" s="11" t="s">
        <v>319</v>
      </c>
      <c r="F149" s="11"/>
      <c r="G149" s="11"/>
      <c r="H149" s="59"/>
      <c r="I149" s="11" t="s">
        <v>55</v>
      </c>
      <c r="J149" s="92" t="str">
        <f t="shared" si="48"/>
        <v>Reduce Plant Downtime</v>
      </c>
      <c r="K149" s="92" t="str">
        <f t="shared" si="48"/>
        <v>elec reduce plant downtime</v>
      </c>
      <c r="L149" s="73"/>
      <c r="M149" s="73"/>
      <c r="N149" s="73"/>
      <c r="O149" s="11"/>
      <c r="P149" s="161" t="str">
        <f>INDEX('Policy Characteristics'!J:J,MATCH($C149,'Policy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9" s="11"/>
      <c r="R149" s="11"/>
      <c r="S149" s="89"/>
      <c r="T149" s="11"/>
      <c r="U149" s="107"/>
    </row>
    <row r="150" spans="1:21" s="3" customFormat="1" ht="191.75" x14ac:dyDescent="0.75">
      <c r="A150" s="60" t="str">
        <f t="shared" si="47"/>
        <v>Electricity Supply</v>
      </c>
      <c r="B150" s="60" t="str">
        <f t="shared" si="47"/>
        <v>Reduce Plant Downtime</v>
      </c>
      <c r="C150" s="60" t="str">
        <f t="shared" si="47"/>
        <v>Percentage Reduction in Plant Downtime</v>
      </c>
      <c r="D150" s="11" t="s">
        <v>91</v>
      </c>
      <c r="E150" s="11" t="s">
        <v>320</v>
      </c>
      <c r="F150" s="11"/>
      <c r="G150" s="11"/>
      <c r="H150" s="59"/>
      <c r="I150" s="11" t="s">
        <v>55</v>
      </c>
      <c r="J150" s="92" t="str">
        <f t="shared" si="48"/>
        <v>Reduce Plant Downtime</v>
      </c>
      <c r="K150" s="92" t="str">
        <f t="shared" si="48"/>
        <v>elec reduce plant downtime</v>
      </c>
      <c r="L150" s="73"/>
      <c r="M150" s="73"/>
      <c r="N150" s="73"/>
      <c r="O150" s="11"/>
      <c r="P150" s="161" t="str">
        <f>INDEX('Policy Characteristics'!J:J,MATCH($C150,'Policy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0" s="11"/>
      <c r="R150" s="11"/>
      <c r="S150" s="89"/>
      <c r="T150" s="11"/>
      <c r="U150" s="107"/>
    </row>
    <row r="151" spans="1:21" s="3" customFormat="1" ht="191.75" x14ac:dyDescent="0.75">
      <c r="A151" s="60" t="str">
        <f t="shared" si="47"/>
        <v>Electricity Supply</v>
      </c>
      <c r="B151" s="60" t="str">
        <f t="shared" si="47"/>
        <v>Reduce Plant Downtime</v>
      </c>
      <c r="C151" s="60" t="str">
        <f t="shared" si="47"/>
        <v>Percentage Reduction in Plant Downtime</v>
      </c>
      <c r="D151" s="11" t="s">
        <v>91</v>
      </c>
      <c r="E151" s="11" t="s">
        <v>321</v>
      </c>
      <c r="F151" s="11"/>
      <c r="G151" s="11"/>
      <c r="H151" s="59"/>
      <c r="I151" s="11" t="s">
        <v>55</v>
      </c>
      <c r="J151" s="92" t="str">
        <f t="shared" si="48"/>
        <v>Reduce Plant Downtime</v>
      </c>
      <c r="K151" s="92" t="str">
        <f t="shared" si="48"/>
        <v>elec reduce plant downtime</v>
      </c>
      <c r="L151" s="73"/>
      <c r="M151" s="73"/>
      <c r="N151" s="73"/>
      <c r="O151" s="11"/>
      <c r="P151" s="161" t="str">
        <f>INDEX('Policy Characteristics'!J:J,MATCH($C151,'Policy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1" s="11"/>
      <c r="R151" s="11"/>
      <c r="S151" s="89"/>
      <c r="T151" s="11"/>
      <c r="U151" s="107"/>
    </row>
    <row r="152" spans="1:21" s="3" customFormat="1" ht="191.75" x14ac:dyDescent="0.75">
      <c r="A152" s="60" t="str">
        <f t="shared" si="47"/>
        <v>Electricity Supply</v>
      </c>
      <c r="B152" s="60" t="str">
        <f t="shared" si="47"/>
        <v>Reduce Plant Downtime</v>
      </c>
      <c r="C152" s="60" t="str">
        <f t="shared" si="47"/>
        <v>Percentage Reduction in Plant Downtime</v>
      </c>
      <c r="D152" s="11" t="s">
        <v>92</v>
      </c>
      <c r="E152" s="11" t="s">
        <v>319</v>
      </c>
      <c r="F152" s="11"/>
      <c r="G152" s="11"/>
      <c r="H152" s="59"/>
      <c r="I152" s="11" t="s">
        <v>55</v>
      </c>
      <c r="J152" s="92" t="str">
        <f t="shared" si="48"/>
        <v>Reduce Plant Downtime</v>
      </c>
      <c r="K152" s="92" t="str">
        <f t="shared" si="48"/>
        <v>elec reduce plant downtime</v>
      </c>
      <c r="L152" s="73"/>
      <c r="M152" s="73"/>
      <c r="N152" s="73"/>
      <c r="O152" s="11"/>
      <c r="P152" s="161" t="str">
        <f>INDEX('Policy Characteristics'!J:J,MATCH($C152,'Policy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2" s="11"/>
      <c r="R152" s="11"/>
      <c r="S152" s="89"/>
      <c r="T152" s="11"/>
      <c r="U152" s="107"/>
    </row>
    <row r="153" spans="1:21" s="3" customFormat="1" ht="191.75" x14ac:dyDescent="0.75">
      <c r="A153" s="60" t="str">
        <f t="shared" si="47"/>
        <v>Electricity Supply</v>
      </c>
      <c r="B153" s="60" t="str">
        <f t="shared" si="47"/>
        <v>Reduce Plant Downtime</v>
      </c>
      <c r="C153" s="60" t="str">
        <f t="shared" si="47"/>
        <v>Percentage Reduction in Plant Downtime</v>
      </c>
      <c r="D153" s="11" t="s">
        <v>92</v>
      </c>
      <c r="E153" s="11" t="s">
        <v>320</v>
      </c>
      <c r="F153" s="11"/>
      <c r="G153" s="11"/>
      <c r="H153" s="59"/>
      <c r="I153" s="11" t="s">
        <v>55</v>
      </c>
      <c r="J153" s="92" t="str">
        <f t="shared" si="48"/>
        <v>Reduce Plant Downtime</v>
      </c>
      <c r="K153" s="92" t="str">
        <f t="shared" si="48"/>
        <v>elec reduce plant downtime</v>
      </c>
      <c r="L153" s="73"/>
      <c r="M153" s="73"/>
      <c r="N153" s="73"/>
      <c r="O153" s="11"/>
      <c r="P153" s="161" t="str">
        <f>INDEX('Policy Characteristics'!J:J,MATCH($C153,'Policy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3" s="11"/>
      <c r="R153" s="11"/>
      <c r="S153" s="89"/>
      <c r="T153" s="11"/>
      <c r="U153" s="107"/>
    </row>
    <row r="154" spans="1:21" s="3" customFormat="1" ht="191.75" x14ac:dyDescent="0.75">
      <c r="A154" s="60" t="str">
        <f t="shared" si="47"/>
        <v>Electricity Supply</v>
      </c>
      <c r="B154" s="60" t="str">
        <f t="shared" si="47"/>
        <v>Reduce Plant Downtime</v>
      </c>
      <c r="C154" s="60" t="str">
        <f t="shared" si="47"/>
        <v>Percentage Reduction in Plant Downtime</v>
      </c>
      <c r="D154" s="11" t="s">
        <v>92</v>
      </c>
      <c r="E154" s="11" t="s">
        <v>321</v>
      </c>
      <c r="F154" s="11"/>
      <c r="G154" s="11"/>
      <c r="H154" s="59"/>
      <c r="I154" s="11" t="s">
        <v>55</v>
      </c>
      <c r="J154" s="92" t="str">
        <f t="shared" si="48"/>
        <v>Reduce Plant Downtime</v>
      </c>
      <c r="K154" s="92" t="str">
        <f t="shared" si="48"/>
        <v>elec reduce plant downtime</v>
      </c>
      <c r="L154" s="73"/>
      <c r="M154" s="73"/>
      <c r="N154" s="73"/>
      <c r="O154" s="11"/>
      <c r="P154" s="161" t="str">
        <f>INDEX('Policy Characteristics'!J:J,MATCH($C154,'Policy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4" s="11"/>
      <c r="R154" s="11"/>
      <c r="S154" s="89"/>
      <c r="T154" s="11"/>
      <c r="U154" s="107"/>
    </row>
    <row r="155" spans="1:21" s="3" customFormat="1" ht="191.75" x14ac:dyDescent="0.75">
      <c r="A155" s="60" t="str">
        <f t="shared" si="47"/>
        <v>Electricity Supply</v>
      </c>
      <c r="B155" s="60" t="str">
        <f t="shared" si="47"/>
        <v>Reduce Plant Downtime</v>
      </c>
      <c r="C155" s="60" t="str">
        <f t="shared" si="47"/>
        <v>Percentage Reduction in Plant Downtime</v>
      </c>
      <c r="D155" s="11" t="s">
        <v>566</v>
      </c>
      <c r="E155" s="11" t="s">
        <v>319</v>
      </c>
      <c r="F155" s="11"/>
      <c r="G155" s="11"/>
      <c r="H155" s="59"/>
      <c r="I155" s="11" t="s">
        <v>55</v>
      </c>
      <c r="J155" s="92" t="str">
        <f t="shared" si="48"/>
        <v>Reduce Plant Downtime</v>
      </c>
      <c r="K155" s="92" t="str">
        <f t="shared" si="48"/>
        <v>elec reduce plant downtime</v>
      </c>
      <c r="L155" s="73"/>
      <c r="M155" s="73"/>
      <c r="N155" s="73"/>
      <c r="O155" s="11"/>
      <c r="P155" s="161" t="str">
        <f>INDEX('Policy Characteristics'!J:J,MATCH($C155,'Policy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5" s="11"/>
      <c r="R155" s="11"/>
      <c r="S155" s="89"/>
      <c r="T155" s="11"/>
      <c r="U155" s="107"/>
    </row>
    <row r="156" spans="1:21" s="3" customFormat="1" ht="191.75" x14ac:dyDescent="0.75">
      <c r="A156" s="60" t="str">
        <f t="shared" si="47"/>
        <v>Electricity Supply</v>
      </c>
      <c r="B156" s="60" t="str">
        <f t="shared" si="47"/>
        <v>Reduce Plant Downtime</v>
      </c>
      <c r="C156" s="60" t="str">
        <f t="shared" si="47"/>
        <v>Percentage Reduction in Plant Downtime</v>
      </c>
      <c r="D156" s="11" t="s">
        <v>566</v>
      </c>
      <c r="E156" s="11" t="s">
        <v>320</v>
      </c>
      <c r="F156" s="11"/>
      <c r="G156" s="11"/>
      <c r="H156" s="59"/>
      <c r="I156" s="11" t="s">
        <v>55</v>
      </c>
      <c r="J156" s="92" t="str">
        <f t="shared" si="48"/>
        <v>Reduce Plant Downtime</v>
      </c>
      <c r="K156" s="92" t="str">
        <f t="shared" si="48"/>
        <v>elec reduce plant downtime</v>
      </c>
      <c r="L156" s="73"/>
      <c r="M156" s="73"/>
      <c r="N156" s="73"/>
      <c r="O156" s="11"/>
      <c r="P156" s="161" t="str">
        <f>INDEX('Policy Characteristics'!J:J,MATCH($C156,'Policy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6" s="11"/>
      <c r="R156" s="11"/>
      <c r="S156" s="89"/>
      <c r="T156" s="11"/>
      <c r="U156" s="107"/>
    </row>
    <row r="157" spans="1:21" s="3" customFormat="1" ht="191.75" x14ac:dyDescent="0.75">
      <c r="A157" s="60" t="str">
        <f t="shared" si="47"/>
        <v>Electricity Supply</v>
      </c>
      <c r="B157" s="60" t="str">
        <f t="shared" si="47"/>
        <v>Reduce Plant Downtime</v>
      </c>
      <c r="C157" s="60" t="str">
        <f t="shared" si="47"/>
        <v>Percentage Reduction in Plant Downtime</v>
      </c>
      <c r="D157" s="11" t="s">
        <v>566</v>
      </c>
      <c r="E157" s="11" t="s">
        <v>321</v>
      </c>
      <c r="F157" s="11" t="s">
        <v>393</v>
      </c>
      <c r="G157" s="11" t="s">
        <v>572</v>
      </c>
      <c r="H157" s="59">
        <v>143</v>
      </c>
      <c r="I157" s="11" t="s">
        <v>54</v>
      </c>
      <c r="J157" s="92" t="str">
        <f t="shared" si="48"/>
        <v>Reduce Plant Downtime</v>
      </c>
      <c r="K157" s="92" t="str">
        <f t="shared" si="48"/>
        <v>elec reduce plant downtime</v>
      </c>
      <c r="L157" s="66">
        <v>0</v>
      </c>
      <c r="M157" s="66">
        <v>0.25</v>
      </c>
      <c r="N157" s="66">
        <v>0.01</v>
      </c>
      <c r="O157" s="11" t="s">
        <v>322</v>
      </c>
      <c r="P157" s="161" t="str">
        <f>INDEX('Policy Characteristics'!J:J,MATCH($C157,'Policy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7" s="11" t="s">
        <v>635</v>
      </c>
      <c r="R157" s="11" t="s">
        <v>323</v>
      </c>
      <c r="S157" s="89" t="s">
        <v>395</v>
      </c>
      <c r="T157" s="11"/>
      <c r="U157" s="107"/>
    </row>
    <row r="158" spans="1:21" s="3" customFormat="1" ht="191.75" x14ac:dyDescent="0.75">
      <c r="A158" s="60" t="str">
        <f t="shared" si="47"/>
        <v>Electricity Supply</v>
      </c>
      <c r="B158" s="60" t="str">
        <f t="shared" si="47"/>
        <v>Reduce Plant Downtime</v>
      </c>
      <c r="C158" s="60" t="str">
        <f t="shared" si="47"/>
        <v>Percentage Reduction in Plant Downtime</v>
      </c>
      <c r="D158" s="11" t="s">
        <v>93</v>
      </c>
      <c r="E158" s="11" t="s">
        <v>319</v>
      </c>
      <c r="F158" s="11"/>
      <c r="G158" s="11"/>
      <c r="H158" s="59"/>
      <c r="I158" s="11" t="s">
        <v>55</v>
      </c>
      <c r="J158" s="92" t="str">
        <f t="shared" si="48"/>
        <v>Reduce Plant Downtime</v>
      </c>
      <c r="K158" s="92" t="str">
        <f t="shared" si="48"/>
        <v>elec reduce plant downtime</v>
      </c>
      <c r="L158" s="73"/>
      <c r="M158" s="73"/>
      <c r="N158" s="73"/>
      <c r="O158" s="11"/>
      <c r="P158" s="161" t="str">
        <f>INDEX('Policy Characteristics'!J:J,MATCH($C158,'Policy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8" s="11"/>
      <c r="R158" s="11"/>
      <c r="S158" s="89"/>
      <c r="T158" s="11"/>
      <c r="U158" s="107"/>
    </row>
    <row r="159" spans="1:21" s="3" customFormat="1" ht="191.75" x14ac:dyDescent="0.75">
      <c r="A159" s="60" t="str">
        <f t="shared" si="47"/>
        <v>Electricity Supply</v>
      </c>
      <c r="B159" s="60" t="str">
        <f t="shared" si="47"/>
        <v>Reduce Plant Downtime</v>
      </c>
      <c r="C159" s="60" t="str">
        <f t="shared" si="47"/>
        <v>Percentage Reduction in Plant Downtime</v>
      </c>
      <c r="D159" s="11" t="s">
        <v>93</v>
      </c>
      <c r="E159" s="11" t="s">
        <v>320</v>
      </c>
      <c r="F159" s="11"/>
      <c r="G159" s="11"/>
      <c r="H159" s="59"/>
      <c r="I159" s="11" t="s">
        <v>55</v>
      </c>
      <c r="J159" s="92" t="str">
        <f t="shared" si="48"/>
        <v>Reduce Plant Downtime</v>
      </c>
      <c r="K159" s="92" t="str">
        <f t="shared" si="48"/>
        <v>elec reduce plant downtime</v>
      </c>
      <c r="L159" s="73"/>
      <c r="M159" s="73"/>
      <c r="N159" s="73"/>
      <c r="O159" s="11"/>
      <c r="P159" s="161" t="str">
        <f>INDEX('Policy Characteristics'!J:J,MATCH($C159,'Policy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9" s="11"/>
      <c r="R159" s="11"/>
      <c r="S159" s="89"/>
      <c r="T159" s="11"/>
      <c r="U159" s="107"/>
    </row>
    <row r="160" spans="1:21" s="3" customFormat="1" ht="191.75" x14ac:dyDescent="0.75">
      <c r="A160" s="60" t="str">
        <f t="shared" si="47"/>
        <v>Electricity Supply</v>
      </c>
      <c r="B160" s="60" t="str">
        <f t="shared" si="47"/>
        <v>Reduce Plant Downtime</v>
      </c>
      <c r="C160" s="60" t="str">
        <f t="shared" si="47"/>
        <v>Percentage Reduction in Plant Downtime</v>
      </c>
      <c r="D160" s="11" t="s">
        <v>93</v>
      </c>
      <c r="E160" s="11" t="s">
        <v>321</v>
      </c>
      <c r="F160" s="11" t="s">
        <v>393</v>
      </c>
      <c r="G160" s="11" t="s">
        <v>107</v>
      </c>
      <c r="H160" s="59">
        <v>144</v>
      </c>
      <c r="I160" s="11" t="s">
        <v>54</v>
      </c>
      <c r="J160" s="92" t="str">
        <f t="shared" si="48"/>
        <v>Reduce Plant Downtime</v>
      </c>
      <c r="K160" s="92" t="str">
        <f t="shared" si="48"/>
        <v>elec reduce plant downtime</v>
      </c>
      <c r="L160" s="66">
        <v>0</v>
      </c>
      <c r="M160" s="66">
        <v>0.3</v>
      </c>
      <c r="N160" s="66">
        <v>0.01</v>
      </c>
      <c r="O160" s="11" t="s">
        <v>322</v>
      </c>
      <c r="P160" s="161" t="str">
        <f>INDEX('Policy Characteristics'!J:J,MATCH($C160,'Policy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0" s="11" t="s">
        <v>635</v>
      </c>
      <c r="R160" s="11" t="s">
        <v>323</v>
      </c>
      <c r="S160" s="89" t="s">
        <v>394</v>
      </c>
      <c r="T160" s="11"/>
      <c r="U160" s="107"/>
    </row>
    <row r="161" spans="1:21" s="3" customFormat="1" ht="191.75" x14ac:dyDescent="0.75">
      <c r="A161" s="60" t="str">
        <f t="shared" si="47"/>
        <v>Electricity Supply</v>
      </c>
      <c r="B161" s="60" t="str">
        <f t="shared" si="47"/>
        <v>Reduce Plant Downtime</v>
      </c>
      <c r="C161" s="60" t="str">
        <f t="shared" si="47"/>
        <v>Percentage Reduction in Plant Downtime</v>
      </c>
      <c r="D161" s="11" t="s">
        <v>94</v>
      </c>
      <c r="E161" s="11" t="s">
        <v>319</v>
      </c>
      <c r="F161" s="11"/>
      <c r="G161" s="11"/>
      <c r="H161" s="59"/>
      <c r="I161" s="11" t="s">
        <v>55</v>
      </c>
      <c r="J161" s="92" t="str">
        <f t="shared" si="48"/>
        <v>Reduce Plant Downtime</v>
      </c>
      <c r="K161" s="92" t="str">
        <f t="shared" si="48"/>
        <v>elec reduce plant downtime</v>
      </c>
      <c r="L161" s="73"/>
      <c r="M161" s="73"/>
      <c r="N161" s="73"/>
      <c r="O161" s="11"/>
      <c r="P161" s="161" t="str">
        <f>INDEX('Policy Characteristics'!J:J,MATCH($C161,'Policy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1" s="11"/>
      <c r="R161" s="11"/>
      <c r="S161" s="89"/>
      <c r="T161" s="11"/>
      <c r="U161" s="107"/>
    </row>
    <row r="162" spans="1:21" s="3" customFormat="1" ht="191.75" x14ac:dyDescent="0.75">
      <c r="A162" s="60" t="str">
        <f t="shared" si="47"/>
        <v>Electricity Supply</v>
      </c>
      <c r="B162" s="60" t="str">
        <f t="shared" si="47"/>
        <v>Reduce Plant Downtime</v>
      </c>
      <c r="C162" s="60" t="str">
        <f t="shared" si="47"/>
        <v>Percentage Reduction in Plant Downtime</v>
      </c>
      <c r="D162" s="11" t="s">
        <v>94</v>
      </c>
      <c r="E162" s="11" t="s">
        <v>320</v>
      </c>
      <c r="F162" s="11"/>
      <c r="G162" s="11"/>
      <c r="H162" s="59"/>
      <c r="I162" s="11" t="s">
        <v>55</v>
      </c>
      <c r="J162" s="92" t="str">
        <f t="shared" si="48"/>
        <v>Reduce Plant Downtime</v>
      </c>
      <c r="K162" s="92" t="str">
        <f t="shared" si="48"/>
        <v>elec reduce plant downtime</v>
      </c>
      <c r="L162" s="73"/>
      <c r="M162" s="73"/>
      <c r="N162" s="73"/>
      <c r="O162" s="11"/>
      <c r="P162" s="161" t="str">
        <f>INDEX('Policy Characteristics'!J:J,MATCH($C162,'Policy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2" s="11"/>
      <c r="R162" s="11"/>
      <c r="S162" s="89"/>
      <c r="T162" s="11"/>
      <c r="U162" s="107"/>
    </row>
    <row r="163" spans="1:21" s="3" customFormat="1" ht="191.75" x14ac:dyDescent="0.75">
      <c r="A163" s="60" t="str">
        <f t="shared" si="47"/>
        <v>Electricity Supply</v>
      </c>
      <c r="B163" s="60" t="str">
        <f t="shared" si="47"/>
        <v>Reduce Plant Downtime</v>
      </c>
      <c r="C163" s="60" t="str">
        <f t="shared" si="47"/>
        <v>Percentage Reduction in Plant Downtime</v>
      </c>
      <c r="D163" s="11" t="s">
        <v>94</v>
      </c>
      <c r="E163" s="11" t="s">
        <v>321</v>
      </c>
      <c r="F163" s="11"/>
      <c r="G163" s="11"/>
      <c r="H163" s="59"/>
      <c r="I163" s="11" t="s">
        <v>55</v>
      </c>
      <c r="J163" s="92" t="str">
        <f t="shared" si="48"/>
        <v>Reduce Plant Downtime</v>
      </c>
      <c r="K163" s="92" t="str">
        <f t="shared" si="48"/>
        <v>elec reduce plant downtime</v>
      </c>
      <c r="L163" s="73"/>
      <c r="M163" s="73"/>
      <c r="N163" s="73"/>
      <c r="O163" s="11"/>
      <c r="P163" s="161" t="str">
        <f>INDEX('Policy Characteristics'!J:J,MATCH($C163,'Policy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3" s="11"/>
      <c r="R163" s="11"/>
      <c r="S163" s="89"/>
      <c r="T163" s="11"/>
      <c r="U163" s="107"/>
    </row>
    <row r="164" spans="1:21" s="3" customFormat="1" ht="191.75" x14ac:dyDescent="0.75">
      <c r="A164" s="60" t="str">
        <f t="shared" si="47"/>
        <v>Electricity Supply</v>
      </c>
      <c r="B164" s="60" t="str">
        <f t="shared" si="47"/>
        <v>Reduce Plant Downtime</v>
      </c>
      <c r="C164" s="60" t="str">
        <f t="shared" si="47"/>
        <v>Percentage Reduction in Plant Downtime</v>
      </c>
      <c r="D164" s="11" t="s">
        <v>95</v>
      </c>
      <c r="E164" s="11" t="s">
        <v>319</v>
      </c>
      <c r="F164" s="11"/>
      <c r="G164" s="11"/>
      <c r="H164" s="59"/>
      <c r="I164" s="11" t="s">
        <v>55</v>
      </c>
      <c r="J164" s="92" t="str">
        <f t="shared" si="48"/>
        <v>Reduce Plant Downtime</v>
      </c>
      <c r="K164" s="92" t="str">
        <f t="shared" si="48"/>
        <v>elec reduce plant downtime</v>
      </c>
      <c r="L164" s="73"/>
      <c r="M164" s="73"/>
      <c r="N164" s="73"/>
      <c r="O164" s="11"/>
      <c r="P164" s="161" t="str">
        <f>INDEX('Policy Characteristics'!J:J,MATCH($C164,'Policy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4" s="11"/>
      <c r="R164" s="11"/>
      <c r="S164" s="89"/>
      <c r="T164" s="11"/>
      <c r="U164" s="107"/>
    </row>
    <row r="165" spans="1:21" s="3" customFormat="1" ht="191.75" x14ac:dyDescent="0.75">
      <c r="A165" s="60" t="str">
        <f t="shared" si="47"/>
        <v>Electricity Supply</v>
      </c>
      <c r="B165" s="60" t="str">
        <f t="shared" si="47"/>
        <v>Reduce Plant Downtime</v>
      </c>
      <c r="C165" s="60" t="str">
        <f t="shared" si="47"/>
        <v>Percentage Reduction in Plant Downtime</v>
      </c>
      <c r="D165" s="11" t="s">
        <v>95</v>
      </c>
      <c r="E165" s="11" t="s">
        <v>320</v>
      </c>
      <c r="F165" s="11"/>
      <c r="G165" s="11"/>
      <c r="H165" s="59"/>
      <c r="I165" s="11" t="s">
        <v>55</v>
      </c>
      <c r="J165" s="92" t="str">
        <f t="shared" si="48"/>
        <v>Reduce Plant Downtime</v>
      </c>
      <c r="K165" s="92" t="str">
        <f t="shared" si="48"/>
        <v>elec reduce plant downtime</v>
      </c>
      <c r="L165" s="73"/>
      <c r="M165" s="73"/>
      <c r="N165" s="73"/>
      <c r="O165" s="11"/>
      <c r="P165" s="161" t="str">
        <f>INDEX('Policy Characteristics'!J:J,MATCH($C165,'Policy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5" s="11"/>
      <c r="R165" s="11"/>
      <c r="S165" s="89"/>
      <c r="T165" s="11"/>
      <c r="U165" s="107"/>
    </row>
    <row r="166" spans="1:21" s="3" customFormat="1" ht="191.75" x14ac:dyDescent="0.75">
      <c r="A166" s="60" t="str">
        <f t="shared" si="47"/>
        <v>Electricity Supply</v>
      </c>
      <c r="B166" s="60" t="str">
        <f t="shared" si="47"/>
        <v>Reduce Plant Downtime</v>
      </c>
      <c r="C166" s="60" t="str">
        <f t="shared" si="47"/>
        <v>Percentage Reduction in Plant Downtime</v>
      </c>
      <c r="D166" s="11" t="s">
        <v>95</v>
      </c>
      <c r="E166" s="11" t="s">
        <v>321</v>
      </c>
      <c r="F166" s="11"/>
      <c r="G166" s="11"/>
      <c r="H166" s="59"/>
      <c r="I166" s="11" t="s">
        <v>55</v>
      </c>
      <c r="J166" s="92" t="str">
        <f t="shared" si="48"/>
        <v>Reduce Plant Downtime</v>
      </c>
      <c r="K166" s="92" t="str">
        <f t="shared" si="48"/>
        <v>elec reduce plant downtime</v>
      </c>
      <c r="L166" s="73"/>
      <c r="M166" s="73"/>
      <c r="N166" s="73"/>
      <c r="O166" s="11"/>
      <c r="P166" s="161" t="str">
        <f>INDEX('Policy Characteristics'!J:J,MATCH($C166,'Policy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6" s="11"/>
      <c r="R166" s="11"/>
      <c r="S166" s="89"/>
      <c r="T166" s="11"/>
      <c r="U166" s="107"/>
    </row>
    <row r="167" spans="1:21" s="3" customFormat="1" ht="191.75" x14ac:dyDescent="0.75">
      <c r="A167" s="60" t="str">
        <f t="shared" si="47"/>
        <v>Electricity Supply</v>
      </c>
      <c r="B167" s="60" t="str">
        <f t="shared" si="47"/>
        <v>Reduce Plant Downtime</v>
      </c>
      <c r="C167" s="60" t="str">
        <f t="shared" si="47"/>
        <v>Percentage Reduction in Plant Downtime</v>
      </c>
      <c r="D167" s="11" t="s">
        <v>388</v>
      </c>
      <c r="E167" s="11" t="s">
        <v>319</v>
      </c>
      <c r="F167" s="11"/>
      <c r="G167" s="11"/>
      <c r="H167" s="59"/>
      <c r="I167" s="11" t="s">
        <v>55</v>
      </c>
      <c r="J167" s="92" t="str">
        <f t="shared" si="48"/>
        <v>Reduce Plant Downtime</v>
      </c>
      <c r="K167" s="92" t="str">
        <f t="shared" si="48"/>
        <v>elec reduce plant downtime</v>
      </c>
      <c r="L167" s="73"/>
      <c r="M167" s="73"/>
      <c r="N167" s="73"/>
      <c r="O167" s="11"/>
      <c r="P167" s="161" t="str">
        <f>INDEX('Policy Characteristics'!J:J,MATCH($C167,'Policy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7" s="11"/>
      <c r="R167" s="11"/>
      <c r="S167" s="89"/>
      <c r="T167" s="11"/>
      <c r="U167" s="107"/>
    </row>
    <row r="168" spans="1:21" s="3" customFormat="1" ht="191.75" x14ac:dyDescent="0.75">
      <c r="A168" s="60" t="str">
        <f t="shared" si="47"/>
        <v>Electricity Supply</v>
      </c>
      <c r="B168" s="60" t="str">
        <f t="shared" si="47"/>
        <v>Reduce Plant Downtime</v>
      </c>
      <c r="C168" s="60" t="str">
        <f t="shared" si="47"/>
        <v>Percentage Reduction in Plant Downtime</v>
      </c>
      <c r="D168" s="11" t="s">
        <v>388</v>
      </c>
      <c r="E168" s="11" t="s">
        <v>320</v>
      </c>
      <c r="F168" s="11"/>
      <c r="G168" s="11"/>
      <c r="H168" s="59"/>
      <c r="I168" s="11" t="s">
        <v>55</v>
      </c>
      <c r="J168" s="92" t="str">
        <f t="shared" si="48"/>
        <v>Reduce Plant Downtime</v>
      </c>
      <c r="K168" s="92" t="str">
        <f t="shared" si="48"/>
        <v>elec reduce plant downtime</v>
      </c>
      <c r="L168" s="73"/>
      <c r="M168" s="73"/>
      <c r="N168" s="73"/>
      <c r="O168" s="11"/>
      <c r="P168" s="161" t="str">
        <f>INDEX('Policy Characteristics'!J:J,MATCH($C168,'Policy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8" s="11"/>
      <c r="R168" s="11"/>
      <c r="S168" s="89"/>
      <c r="T168" s="11"/>
      <c r="U168" s="107"/>
    </row>
    <row r="169" spans="1:21" s="3" customFormat="1" ht="191.75" x14ac:dyDescent="0.75">
      <c r="A169" s="60" t="str">
        <f t="shared" si="47"/>
        <v>Electricity Supply</v>
      </c>
      <c r="B169" s="60" t="str">
        <f t="shared" si="47"/>
        <v>Reduce Plant Downtime</v>
      </c>
      <c r="C169" s="60" t="str">
        <f t="shared" si="47"/>
        <v>Percentage Reduction in Plant Downtime</v>
      </c>
      <c r="D169" s="11" t="s">
        <v>388</v>
      </c>
      <c r="E169" s="11" t="s">
        <v>321</v>
      </c>
      <c r="F169" s="11"/>
      <c r="G169" s="11"/>
      <c r="H169" s="59"/>
      <c r="I169" s="11" t="s">
        <v>55</v>
      </c>
      <c r="J169" s="92" t="str">
        <f t="shared" si="48"/>
        <v>Reduce Plant Downtime</v>
      </c>
      <c r="K169" s="92" t="str">
        <f t="shared" si="48"/>
        <v>elec reduce plant downtime</v>
      </c>
      <c r="L169" s="73"/>
      <c r="M169" s="73"/>
      <c r="N169" s="73"/>
      <c r="O169" s="11"/>
      <c r="P169" s="161" t="str">
        <f>INDEX('Policy Characteristics'!J:J,MATCH($C169,'Policy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9" s="11"/>
      <c r="R169" s="11"/>
      <c r="S169" s="89"/>
      <c r="T169" s="11"/>
      <c r="U169" s="107"/>
    </row>
    <row r="170" spans="1:21" s="3" customFormat="1" ht="191.75" x14ac:dyDescent="0.75">
      <c r="A170" s="60" t="str">
        <f t="shared" si="47"/>
        <v>Electricity Supply</v>
      </c>
      <c r="B170" s="60" t="str">
        <f t="shared" si="47"/>
        <v>Reduce Plant Downtime</v>
      </c>
      <c r="C170" s="60" t="str">
        <f t="shared" si="47"/>
        <v>Percentage Reduction in Plant Downtime</v>
      </c>
      <c r="D170" s="11" t="s">
        <v>389</v>
      </c>
      <c r="E170" s="11" t="s">
        <v>319</v>
      </c>
      <c r="F170" s="11"/>
      <c r="G170" s="11"/>
      <c r="H170" s="59"/>
      <c r="I170" s="11" t="s">
        <v>55</v>
      </c>
      <c r="J170" s="92" t="str">
        <f t="shared" si="48"/>
        <v>Reduce Plant Downtime</v>
      </c>
      <c r="K170" s="92" t="str">
        <f t="shared" si="48"/>
        <v>elec reduce plant downtime</v>
      </c>
      <c r="L170" s="73"/>
      <c r="M170" s="73"/>
      <c r="N170" s="73"/>
      <c r="O170" s="11"/>
      <c r="P170" s="161" t="str">
        <f>INDEX('Policy Characteristics'!J:J,MATCH($C170,'Policy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0" s="11"/>
      <c r="R170" s="11"/>
      <c r="S170" s="89"/>
      <c r="T170" s="11"/>
      <c r="U170" s="107"/>
    </row>
    <row r="171" spans="1:21" s="3" customFormat="1" ht="191.75" x14ac:dyDescent="0.75">
      <c r="A171" s="60" t="str">
        <f t="shared" si="47"/>
        <v>Electricity Supply</v>
      </c>
      <c r="B171" s="60" t="str">
        <f t="shared" si="47"/>
        <v>Reduce Plant Downtime</v>
      </c>
      <c r="C171" s="60" t="str">
        <f t="shared" si="47"/>
        <v>Percentage Reduction in Plant Downtime</v>
      </c>
      <c r="D171" s="11" t="s">
        <v>389</v>
      </c>
      <c r="E171" s="11" t="s">
        <v>320</v>
      </c>
      <c r="F171" s="11"/>
      <c r="G171" s="11"/>
      <c r="H171" s="59"/>
      <c r="I171" s="11" t="s">
        <v>55</v>
      </c>
      <c r="J171" s="92" t="str">
        <f t="shared" si="48"/>
        <v>Reduce Plant Downtime</v>
      </c>
      <c r="K171" s="92" t="str">
        <f t="shared" si="48"/>
        <v>elec reduce plant downtime</v>
      </c>
      <c r="L171" s="73"/>
      <c r="M171" s="73"/>
      <c r="N171" s="73"/>
      <c r="O171" s="11"/>
      <c r="P171" s="161" t="str">
        <f>INDEX('Policy Characteristics'!J:J,MATCH($C171,'Policy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1" s="11"/>
      <c r="R171" s="11"/>
      <c r="S171" s="89"/>
      <c r="T171" s="11"/>
      <c r="U171" s="107"/>
    </row>
    <row r="172" spans="1:21" s="3" customFormat="1" ht="191.75" x14ac:dyDescent="0.75">
      <c r="A172" s="60" t="str">
        <f t="shared" si="47"/>
        <v>Electricity Supply</v>
      </c>
      <c r="B172" s="60" t="str">
        <f t="shared" si="47"/>
        <v>Reduce Plant Downtime</v>
      </c>
      <c r="C172" s="60" t="str">
        <f t="shared" si="47"/>
        <v>Percentage Reduction in Plant Downtime</v>
      </c>
      <c r="D172" s="11" t="s">
        <v>389</v>
      </c>
      <c r="E172" s="11" t="s">
        <v>321</v>
      </c>
      <c r="F172" s="11"/>
      <c r="G172" s="11"/>
      <c r="H172" s="59"/>
      <c r="I172" s="11" t="s">
        <v>55</v>
      </c>
      <c r="J172" s="92" t="str">
        <f t="shared" si="48"/>
        <v>Reduce Plant Downtime</v>
      </c>
      <c r="K172" s="92" t="str">
        <f t="shared" si="48"/>
        <v>elec reduce plant downtime</v>
      </c>
      <c r="L172" s="73"/>
      <c r="M172" s="73"/>
      <c r="N172" s="73"/>
      <c r="O172" s="11"/>
      <c r="P172" s="161" t="str">
        <f>INDEX('Policy Characteristics'!J:J,MATCH($C172,'Policy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2" s="11"/>
      <c r="R172" s="11"/>
      <c r="S172" s="89"/>
      <c r="T172" s="11"/>
      <c r="U172" s="107"/>
    </row>
    <row r="173" spans="1:21" s="3" customFormat="1" ht="191.75" x14ac:dyDescent="0.75">
      <c r="A173" s="60" t="str">
        <f t="shared" si="47"/>
        <v>Electricity Supply</v>
      </c>
      <c r="B173" s="60" t="str">
        <f t="shared" si="47"/>
        <v>Reduce Plant Downtime</v>
      </c>
      <c r="C173" s="60" t="str">
        <f t="shared" si="47"/>
        <v>Percentage Reduction in Plant Downtime</v>
      </c>
      <c r="D173" s="11" t="s">
        <v>562</v>
      </c>
      <c r="E173" s="11" t="s">
        <v>319</v>
      </c>
      <c r="F173" s="11"/>
      <c r="G173" s="11"/>
      <c r="H173" s="59"/>
      <c r="I173" s="11" t="s">
        <v>55</v>
      </c>
      <c r="J173" s="92" t="str">
        <f t="shared" si="48"/>
        <v>Reduce Plant Downtime</v>
      </c>
      <c r="K173" s="92" t="str">
        <f t="shared" si="48"/>
        <v>elec reduce plant downtime</v>
      </c>
      <c r="L173" s="67"/>
      <c r="M173" s="67"/>
      <c r="N173" s="67"/>
      <c r="O173" s="58"/>
      <c r="P173" s="161" t="str">
        <f>INDEX('Policy Characteristics'!J:J,MATCH($C173,'Policy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3" s="11"/>
      <c r="R173" s="11"/>
      <c r="S173" s="89"/>
      <c r="T173" s="11"/>
      <c r="U173" s="107"/>
    </row>
    <row r="174" spans="1:21" s="3" customFormat="1" ht="191.75" x14ac:dyDescent="0.75">
      <c r="A174" s="60" t="str">
        <f t="shared" ref="A174:C178" si="49">A$143</f>
        <v>Electricity Supply</v>
      </c>
      <c r="B174" s="60" t="str">
        <f t="shared" si="49"/>
        <v>Reduce Plant Downtime</v>
      </c>
      <c r="C174" s="60" t="str">
        <f t="shared" si="49"/>
        <v>Percentage Reduction in Plant Downtime</v>
      </c>
      <c r="D174" s="11" t="s">
        <v>562</v>
      </c>
      <c r="E174" s="11" t="s">
        <v>320</v>
      </c>
      <c r="F174" s="11"/>
      <c r="G174" s="11"/>
      <c r="H174" s="59"/>
      <c r="I174" s="11" t="s">
        <v>55</v>
      </c>
      <c r="J174" s="92" t="str">
        <f t="shared" si="48"/>
        <v>Reduce Plant Downtime</v>
      </c>
      <c r="K174" s="92" t="str">
        <f t="shared" si="48"/>
        <v>elec reduce plant downtime</v>
      </c>
      <c r="L174" s="67"/>
      <c r="M174" s="67"/>
      <c r="N174" s="67"/>
      <c r="O174" s="58"/>
      <c r="P174" s="161" t="str">
        <f>INDEX('Policy Characteristics'!J:J,MATCH($C174,'Policy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4" s="11"/>
      <c r="R174" s="11"/>
      <c r="S174" s="89"/>
      <c r="T174" s="11"/>
      <c r="U174" s="107"/>
    </row>
    <row r="175" spans="1:21" s="3" customFormat="1" ht="191.75" x14ac:dyDescent="0.75">
      <c r="A175" s="60" t="str">
        <f t="shared" si="49"/>
        <v>Electricity Supply</v>
      </c>
      <c r="B175" s="60" t="str">
        <f t="shared" si="49"/>
        <v>Reduce Plant Downtime</v>
      </c>
      <c r="C175" s="60" t="str">
        <f t="shared" si="49"/>
        <v>Percentage Reduction in Plant Downtime</v>
      </c>
      <c r="D175" s="11" t="s">
        <v>562</v>
      </c>
      <c r="E175" s="11" t="s">
        <v>321</v>
      </c>
      <c r="F175" s="11"/>
      <c r="G175" s="11"/>
      <c r="H175" s="59"/>
      <c r="I175" s="11" t="s">
        <v>55</v>
      </c>
      <c r="J175" s="92" t="str">
        <f t="shared" si="48"/>
        <v>Reduce Plant Downtime</v>
      </c>
      <c r="K175" s="92" t="str">
        <f t="shared" si="48"/>
        <v>elec reduce plant downtime</v>
      </c>
      <c r="L175" s="67"/>
      <c r="M175" s="67"/>
      <c r="N175" s="67"/>
      <c r="O175" s="58"/>
      <c r="P175" s="161" t="str">
        <f>INDEX('Policy Characteristics'!J:J,MATCH($C175,'Policy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5" s="11"/>
      <c r="R175" s="11"/>
      <c r="S175" s="89"/>
      <c r="T175" s="11"/>
      <c r="U175" s="107"/>
    </row>
    <row r="176" spans="1:21" s="3" customFormat="1" ht="191.75" x14ac:dyDescent="0.75">
      <c r="A176" s="60" t="str">
        <f t="shared" si="49"/>
        <v>Electricity Supply</v>
      </c>
      <c r="B176" s="60" t="str">
        <f t="shared" si="49"/>
        <v>Reduce Plant Downtime</v>
      </c>
      <c r="C176" s="60" t="str">
        <f t="shared" si="49"/>
        <v>Percentage Reduction in Plant Downtime</v>
      </c>
      <c r="D176" s="11" t="s">
        <v>574</v>
      </c>
      <c r="E176" s="11" t="s">
        <v>319</v>
      </c>
      <c r="F176" s="11"/>
      <c r="G176" s="11"/>
      <c r="H176" s="59"/>
      <c r="I176" s="11" t="s">
        <v>55</v>
      </c>
      <c r="J176" s="92" t="str">
        <f t="shared" si="48"/>
        <v>Reduce Plant Downtime</v>
      </c>
      <c r="K176" s="92" t="str">
        <f t="shared" si="48"/>
        <v>elec reduce plant downtime</v>
      </c>
      <c r="L176" s="67"/>
      <c r="M176" s="67"/>
      <c r="N176" s="67"/>
      <c r="O176" s="58"/>
      <c r="P176" s="161" t="str">
        <f>INDEX('Policy Characteristics'!J:J,MATCH($C176,'Policy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6" s="11"/>
      <c r="R176" s="11"/>
      <c r="S176" s="89"/>
      <c r="T176" s="11"/>
      <c r="U176" s="107"/>
    </row>
    <row r="177" spans="1:21" s="3" customFormat="1" ht="191.75" x14ac:dyDescent="0.75">
      <c r="A177" s="60" t="str">
        <f t="shared" si="49"/>
        <v>Electricity Supply</v>
      </c>
      <c r="B177" s="60" t="str">
        <f t="shared" si="49"/>
        <v>Reduce Plant Downtime</v>
      </c>
      <c r="C177" s="60" t="str">
        <f t="shared" si="49"/>
        <v>Percentage Reduction in Plant Downtime</v>
      </c>
      <c r="D177" s="11" t="s">
        <v>574</v>
      </c>
      <c r="E177" s="11" t="s">
        <v>320</v>
      </c>
      <c r="F177" s="11"/>
      <c r="G177" s="11"/>
      <c r="H177" s="59"/>
      <c r="I177" s="11" t="s">
        <v>55</v>
      </c>
      <c r="J177" s="92" t="str">
        <f t="shared" si="48"/>
        <v>Reduce Plant Downtime</v>
      </c>
      <c r="K177" s="92" t="str">
        <f t="shared" si="48"/>
        <v>elec reduce plant downtime</v>
      </c>
      <c r="L177" s="67"/>
      <c r="M177" s="67"/>
      <c r="N177" s="67"/>
      <c r="O177" s="58"/>
      <c r="P177" s="161" t="str">
        <f>INDEX('Policy Characteristics'!J:J,MATCH($C177,'Policy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7" s="11"/>
      <c r="R177" s="11"/>
      <c r="S177" s="89"/>
      <c r="T177" s="11"/>
      <c r="U177" s="107"/>
    </row>
    <row r="178" spans="1:21" s="3" customFormat="1" ht="191.75" x14ac:dyDescent="0.75">
      <c r="A178" s="60" t="str">
        <f t="shared" si="49"/>
        <v>Electricity Supply</v>
      </c>
      <c r="B178" s="60" t="str">
        <f t="shared" si="49"/>
        <v>Reduce Plant Downtime</v>
      </c>
      <c r="C178" s="60" t="str">
        <f t="shared" si="49"/>
        <v>Percentage Reduction in Plant Downtime</v>
      </c>
      <c r="D178" s="11" t="s">
        <v>574</v>
      </c>
      <c r="E178" s="11" t="s">
        <v>321</v>
      </c>
      <c r="F178" s="11" t="s">
        <v>393</v>
      </c>
      <c r="G178" s="11" t="s">
        <v>575</v>
      </c>
      <c r="H178" s="59">
        <v>182</v>
      </c>
      <c r="I178" s="11" t="s">
        <v>54</v>
      </c>
      <c r="J178" s="92" t="str">
        <f t="shared" ref="J178" si="50">J$143</f>
        <v>Reduce Plant Downtime</v>
      </c>
      <c r="K178" s="78" t="str">
        <f>K$146</f>
        <v>elec reduce plant downtime</v>
      </c>
      <c r="L178" s="66">
        <v>0</v>
      </c>
      <c r="M178" s="66">
        <v>0.25</v>
      </c>
      <c r="N178" s="66">
        <v>0.01</v>
      </c>
      <c r="O178" s="11" t="s">
        <v>322</v>
      </c>
      <c r="P178" s="161" t="str">
        <f>INDEX('Policy Characteristics'!J:J,MATCH($C178,'Policy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The average capacity factor of new turbines in the BAU case is roughly 43%, so an improvement to 53% might be represented as an 18%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8" s="11" t="s">
        <v>635</v>
      </c>
      <c r="R178" s="11" t="s">
        <v>323</v>
      </c>
      <c r="S178" s="89" t="s">
        <v>395</v>
      </c>
      <c r="T178" s="11"/>
      <c r="U178" s="107"/>
    </row>
    <row r="179" spans="1:21" s="3" customFormat="1" ht="59" x14ac:dyDescent="0.75">
      <c r="A179" s="11" t="s">
        <v>8</v>
      </c>
      <c r="B179" s="97" t="s">
        <v>771</v>
      </c>
      <c r="C179" s="97" t="s">
        <v>772</v>
      </c>
      <c r="D179" s="11" t="s">
        <v>566</v>
      </c>
      <c r="E179" s="11"/>
      <c r="F179" s="11" t="s">
        <v>572</v>
      </c>
      <c r="G179" s="11"/>
      <c r="H179" s="59">
        <v>194</v>
      </c>
      <c r="I179" s="11" t="s">
        <v>54</v>
      </c>
      <c r="J179" s="59" t="s">
        <v>771</v>
      </c>
      <c r="K179" s="101" t="s">
        <v>773</v>
      </c>
      <c r="L179" s="66">
        <v>0</v>
      </c>
      <c r="M179" s="66">
        <v>0.9</v>
      </c>
      <c r="N179" s="66">
        <v>0.01</v>
      </c>
      <c r="O179" s="11" t="s">
        <v>774</v>
      </c>
      <c r="P179" s="161" t="str">
        <f>INDEX('Policy Characteristics'!J:J,MATCH($C179,'Policy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79" s="11" t="s">
        <v>899</v>
      </c>
      <c r="R179" s="11" t="s">
        <v>898</v>
      </c>
      <c r="S179" s="89"/>
      <c r="T179" s="11"/>
      <c r="U179" s="107"/>
    </row>
    <row r="180" spans="1:21" s="3" customFormat="1" ht="59" x14ac:dyDescent="0.75">
      <c r="A180" s="60" t="str">
        <f>A$179</f>
        <v>Electricity Supply</v>
      </c>
      <c r="B180" s="60" t="str">
        <f t="shared" ref="B180:C181" si="51">B$179</f>
        <v>Reduce Soft Costs</v>
      </c>
      <c r="C180" s="60" t="str">
        <f t="shared" si="51"/>
        <v>Percent Reduction in Soft Costs of Capacity Construction</v>
      </c>
      <c r="D180" s="11" t="s">
        <v>93</v>
      </c>
      <c r="E180" s="11"/>
      <c r="F180" s="11" t="s">
        <v>107</v>
      </c>
      <c r="G180" s="11"/>
      <c r="H180" s="59">
        <v>195</v>
      </c>
      <c r="I180" s="11" t="s">
        <v>54</v>
      </c>
      <c r="J180" s="60" t="str">
        <f t="shared" ref="J180:Q181" si="52">J$179</f>
        <v>Reduce Soft Costs</v>
      </c>
      <c r="K180" s="60" t="str">
        <f t="shared" si="52"/>
        <v>elec reduce soft costs</v>
      </c>
      <c r="L180" s="98">
        <f t="shared" si="52"/>
        <v>0</v>
      </c>
      <c r="M180" s="98">
        <f t="shared" si="52"/>
        <v>0.9</v>
      </c>
      <c r="N180" s="98">
        <f t="shared" si="52"/>
        <v>0.01</v>
      </c>
      <c r="O180" s="60" t="str">
        <f t="shared" si="52"/>
        <v>% reduction in soft costs</v>
      </c>
      <c r="P180" s="161" t="str">
        <f>INDEX('Policy Characteristics'!J:J,MATCH($C180,'Policy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0" s="60" t="str">
        <f t="shared" si="52"/>
        <v>endogenous-learning.html#red-soft-costs</v>
      </c>
      <c r="R180" s="60" t="str">
        <f t="shared" ref="R180:R181" si="53">R$179</f>
        <v>reduce-soft-costs.html</v>
      </c>
      <c r="S180" s="89"/>
      <c r="T180" s="11"/>
      <c r="U180" s="107"/>
    </row>
    <row r="181" spans="1:21" s="3" customFormat="1" ht="59" x14ac:dyDescent="0.75">
      <c r="A181" s="60" t="str">
        <f>A$179</f>
        <v>Electricity Supply</v>
      </c>
      <c r="B181" s="60" t="str">
        <f t="shared" si="51"/>
        <v>Reduce Soft Costs</v>
      </c>
      <c r="C181" s="60" t="str">
        <f t="shared" si="51"/>
        <v>Percent Reduction in Soft Costs of Capacity Construction</v>
      </c>
      <c r="D181" s="11" t="s">
        <v>574</v>
      </c>
      <c r="E181" s="11"/>
      <c r="F181" s="11" t="s">
        <v>575</v>
      </c>
      <c r="G181" s="11"/>
      <c r="H181" s="59">
        <v>196</v>
      </c>
      <c r="I181" s="11" t="s">
        <v>54</v>
      </c>
      <c r="J181" s="60" t="str">
        <f t="shared" si="52"/>
        <v>Reduce Soft Costs</v>
      </c>
      <c r="K181" s="60" t="str">
        <f t="shared" si="52"/>
        <v>elec reduce soft costs</v>
      </c>
      <c r="L181" s="98">
        <f t="shared" si="52"/>
        <v>0</v>
      </c>
      <c r="M181" s="98">
        <f t="shared" si="52"/>
        <v>0.9</v>
      </c>
      <c r="N181" s="98">
        <f t="shared" si="52"/>
        <v>0.01</v>
      </c>
      <c r="O181" s="60" t="str">
        <f t="shared" si="52"/>
        <v>% reduction in soft costs</v>
      </c>
      <c r="P181" s="161" t="str">
        <f>INDEX('Policy Characteristics'!J:J,MATCH($C181,'Policy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1" s="60" t="str">
        <f t="shared" si="52"/>
        <v>endogenous-learning.html#red-soft-costs</v>
      </c>
      <c r="R181" s="60" t="str">
        <f t="shared" si="53"/>
        <v>reduce-soft-costs.html</v>
      </c>
      <c r="S181" s="89"/>
      <c r="T181" s="11"/>
      <c r="U181" s="107"/>
    </row>
    <row r="182" spans="1:21" s="3" customFormat="1" ht="73.75" x14ac:dyDescent="0.75">
      <c r="A182" s="11" t="s">
        <v>8</v>
      </c>
      <c r="B182" s="11" t="s">
        <v>314</v>
      </c>
      <c r="C182" s="11" t="s">
        <v>350</v>
      </c>
      <c r="D182" s="11"/>
      <c r="E182" s="11"/>
      <c r="F182" s="11"/>
      <c r="G182" s="11"/>
      <c r="H182" s="59">
        <v>145</v>
      </c>
      <c r="I182" s="11" t="s">
        <v>54</v>
      </c>
      <c r="J182" s="101" t="s">
        <v>453</v>
      </c>
      <c r="K182" s="100" t="s">
        <v>705</v>
      </c>
      <c r="L182" s="66">
        <v>0</v>
      </c>
      <c r="M182" s="66">
        <v>0.7</v>
      </c>
      <c r="N182" s="66">
        <v>0.05</v>
      </c>
      <c r="O182" s="11" t="s">
        <v>315</v>
      </c>
      <c r="P182" s="161" t="str">
        <f>INDEX('Policy Characteristics'!J:J,MATCH($C182,'Policy Characteristics'!$C:$C,0))</f>
        <v>**Description:** This policy specifies the reduction in transmission and distribution losses that will be achieved by 2050. // **Guidance for setting values:** Mexico's total transmission and distribution losses are at 12%, a big part of this due to illicit use of electricity. As a reference, U.S. T&amp;D losses are about 6%,  Germany, Japan, Finland, and the Netherlands have T&amp;D losses of around 4%.  Therefore, setting this policy at 66% would match industry standard for current level of T&amp;D losses by 2050, yet a 40% - 50% value might seem more realistic as pursuing illicit electricity use is beyond the technical capability of utilities.</v>
      </c>
      <c r="Q182" s="11" t="s">
        <v>636</v>
      </c>
      <c r="R182" s="11" t="s">
        <v>316</v>
      </c>
      <c r="S182" s="89" t="s">
        <v>947</v>
      </c>
      <c r="T182" s="11"/>
      <c r="U182" s="107" t="s">
        <v>946</v>
      </c>
    </row>
    <row r="183" spans="1:21" s="5" customFormat="1" ht="73.75" x14ac:dyDescent="0.75">
      <c r="A183" s="56" t="s">
        <v>8</v>
      </c>
      <c r="B183" s="56" t="s">
        <v>18</v>
      </c>
      <c r="C183" s="56" t="s">
        <v>377</v>
      </c>
      <c r="D183" s="56"/>
      <c r="E183" s="56"/>
      <c r="F183" s="56"/>
      <c r="G183" s="56"/>
      <c r="H183" s="57">
        <v>36</v>
      </c>
      <c r="I183" s="56" t="s">
        <v>54</v>
      </c>
      <c r="J183" s="100" t="s">
        <v>18</v>
      </c>
      <c r="K183" s="100" t="s">
        <v>704</v>
      </c>
      <c r="L183" s="62">
        <v>0</v>
      </c>
      <c r="M183" s="63">
        <f>ROUND(MaxBoundCalculations!B176,2)</f>
        <v>0.88</v>
      </c>
      <c r="N183" s="63">
        <v>0.02</v>
      </c>
      <c r="O183" s="56" t="s">
        <v>43</v>
      </c>
      <c r="P183" s="161" t="str">
        <f>INDEX('Policy Characteristics'!J:J,MATCH($C183,'Policy Characteristics'!$C:$C,0))</f>
        <v>**Description:** This policy specifies an increase in the fraction of potential electricity generation that must come from qualifying renewable sources (hydro, wind, solar, and biomass) in 2050.  This policy adds to BAU renewable portfolio standards, which have been enacted at the State level as a generation-weighted national average. // **Guidance for setting values:** Mexico's Energy Transition Act (2015) establishes a 35% clean energy target by 2035.</v>
      </c>
      <c r="Q183" s="56" t="s">
        <v>268</v>
      </c>
      <c r="R183" s="11" t="s">
        <v>269</v>
      </c>
      <c r="S183" s="89" t="s">
        <v>195</v>
      </c>
      <c r="T183" s="56"/>
      <c r="U183" s="110"/>
    </row>
    <row r="184" spans="1:21" s="5" customFormat="1" ht="29.5" x14ac:dyDescent="0.75">
      <c r="A184" s="56" t="s">
        <v>8</v>
      </c>
      <c r="B184" s="56" t="s">
        <v>20</v>
      </c>
      <c r="C184" s="56" t="s">
        <v>151</v>
      </c>
      <c r="D184" s="56" t="s">
        <v>565</v>
      </c>
      <c r="E184" s="56"/>
      <c r="F184" s="11" t="s">
        <v>564</v>
      </c>
      <c r="G184" s="56"/>
      <c r="H184" s="57" t="s">
        <v>239</v>
      </c>
      <c r="I184" s="11" t="s">
        <v>55</v>
      </c>
      <c r="J184" s="100" t="s">
        <v>20</v>
      </c>
      <c r="K184" s="100" t="s">
        <v>703</v>
      </c>
      <c r="L184" s="68"/>
      <c r="M184" s="68"/>
      <c r="N184" s="68"/>
      <c r="O184" s="56"/>
      <c r="P184" s="161" t="str">
        <f>INDEX('Policy Characteristics'!J:J,MATCH($C184,'Policy Characteristics'!$C:$C,0))</f>
        <v>**Description:** This policy is a subsidy paid by the government to suppliers of electricity per unit of electricity generated from the selected plant type(s).</v>
      </c>
      <c r="Q184" s="58"/>
      <c r="R184" s="11"/>
      <c r="S184" s="89"/>
      <c r="T184" s="58"/>
      <c r="U184" s="110"/>
    </row>
    <row r="185" spans="1:21" s="5" customFormat="1" ht="29.5" x14ac:dyDescent="0.75">
      <c r="A185" s="58" t="str">
        <f t="shared" ref="A185:C193" si="54">A$184</f>
        <v>Electricity Supply</v>
      </c>
      <c r="B185" s="58" t="str">
        <f t="shared" si="54"/>
        <v>Subsidy for Electricity Production</v>
      </c>
      <c r="C185" s="58" t="str">
        <f t="shared" si="54"/>
        <v>Subsidy for Elec Production by Fuel</v>
      </c>
      <c r="D185" s="11" t="s">
        <v>90</v>
      </c>
      <c r="E185" s="58"/>
      <c r="F185" s="11" t="s">
        <v>104</v>
      </c>
      <c r="G185" s="58"/>
      <c r="H185" s="57" t="s">
        <v>239</v>
      </c>
      <c r="I185" s="11" t="s">
        <v>55</v>
      </c>
      <c r="J185" s="78" t="str">
        <f t="shared" ref="J185:K193" si="55">J$184</f>
        <v>Subsidy for Electricity Production</v>
      </c>
      <c r="K185" s="78" t="str">
        <f t="shared" si="55"/>
        <v>elec subsidy</v>
      </c>
      <c r="L185" s="69"/>
      <c r="M185" s="69"/>
      <c r="N185" s="69"/>
      <c r="O185" s="58"/>
      <c r="P185" s="161" t="str">
        <f>INDEX('Policy Characteristics'!J:J,MATCH($C185,'Policy Characteristics'!$C:$C,0))</f>
        <v>**Description:** This policy is a subsidy paid by the government to suppliers of electricity per unit of electricity generated from the selected plant type(s).</v>
      </c>
      <c r="Q185" s="58"/>
      <c r="R185" s="11"/>
      <c r="S185" s="89"/>
      <c r="T185" s="58"/>
      <c r="U185" s="110"/>
    </row>
    <row r="186" spans="1:21" s="5" customFormat="1" ht="132.75" x14ac:dyDescent="0.75">
      <c r="A186" s="58" t="str">
        <f t="shared" si="54"/>
        <v>Electricity Supply</v>
      </c>
      <c r="B186" s="58" t="str">
        <f t="shared" si="54"/>
        <v>Subsidy for Electricity Production</v>
      </c>
      <c r="C186" s="58" t="str">
        <f t="shared" si="54"/>
        <v>Subsidy for Elec Production by Fuel</v>
      </c>
      <c r="D186" s="11" t="s">
        <v>91</v>
      </c>
      <c r="E186" s="58"/>
      <c r="F186" s="11" t="s">
        <v>105</v>
      </c>
      <c r="G186" s="58"/>
      <c r="H186" s="57">
        <v>37</v>
      </c>
      <c r="I186" s="56" t="s">
        <v>54</v>
      </c>
      <c r="J186" s="78" t="str">
        <f t="shared" si="55"/>
        <v>Subsidy for Electricity Production</v>
      </c>
      <c r="K186" s="78" t="str">
        <f t="shared" si="55"/>
        <v>elec subsidy</v>
      </c>
      <c r="L186" s="73">
        <v>0</v>
      </c>
      <c r="M186" s="73">
        <v>60</v>
      </c>
      <c r="N186" s="73">
        <v>1</v>
      </c>
      <c r="O186" s="11" t="s">
        <v>179</v>
      </c>
      <c r="P186" s="161" t="str">
        <f>INDEX('Policy Characteristics'!J:J,MATCH($C186,'Policy Characteristics'!$C:$C,0))</f>
        <v>**Description:** This policy is a subsidy paid by the government to suppliers of electricity per unit of electricity generated from the selected plant type(s).</v>
      </c>
      <c r="Q186" s="56" t="s">
        <v>270</v>
      </c>
      <c r="R186" s="11" t="s">
        <v>271</v>
      </c>
      <c r="S186" s="83" t="s">
        <v>196</v>
      </c>
      <c r="T186" s="56"/>
      <c r="U186" s="110"/>
    </row>
    <row r="187" spans="1:21" s="5" customFormat="1" ht="29.5" x14ac:dyDescent="0.75">
      <c r="A187" s="58" t="str">
        <f t="shared" si="54"/>
        <v>Electricity Supply</v>
      </c>
      <c r="B187" s="58" t="str">
        <f t="shared" si="54"/>
        <v>Subsidy for Electricity Production</v>
      </c>
      <c r="C187" s="58" t="str">
        <f t="shared" si="54"/>
        <v>Subsidy for Elec Production by Fuel</v>
      </c>
      <c r="D187" s="11" t="s">
        <v>92</v>
      </c>
      <c r="E187" s="58"/>
      <c r="F187" s="11" t="s">
        <v>106</v>
      </c>
      <c r="G187" s="58"/>
      <c r="H187" s="57">
        <v>199</v>
      </c>
      <c r="I187" s="11" t="s">
        <v>54</v>
      </c>
      <c r="J187" s="78" t="str">
        <f t="shared" si="55"/>
        <v>Subsidy for Electricity Production</v>
      </c>
      <c r="K187" s="78" t="str">
        <f t="shared" si="55"/>
        <v>elec subsidy</v>
      </c>
      <c r="L187" s="73">
        <v>0</v>
      </c>
      <c r="M187" s="73">
        <v>60</v>
      </c>
      <c r="N187" s="73">
        <v>1</v>
      </c>
      <c r="O187" s="11" t="s">
        <v>179</v>
      </c>
      <c r="P187" s="161" t="str">
        <f>INDEX('Policy Characteristics'!J:J,MATCH($C187,'Policy Characteristics'!$C:$C,0))</f>
        <v>**Description:** This policy is a subsidy paid by the government to suppliers of electricity per unit of electricity generated from the selected plant type(s).</v>
      </c>
      <c r="Q187" s="56" t="s">
        <v>270</v>
      </c>
      <c r="R187" s="11" t="s">
        <v>271</v>
      </c>
      <c r="S187" s="88"/>
      <c r="T187" s="58"/>
      <c r="U187" s="110"/>
    </row>
    <row r="188" spans="1:21" ht="132.75" x14ac:dyDescent="0.75">
      <c r="A188" s="58" t="str">
        <f t="shared" si="54"/>
        <v>Electricity Supply</v>
      </c>
      <c r="B188" s="58" t="str">
        <f t="shared" si="54"/>
        <v>Subsidy for Electricity Production</v>
      </c>
      <c r="C188" s="58" t="str">
        <f t="shared" si="54"/>
        <v>Subsidy for Elec Production by Fuel</v>
      </c>
      <c r="D188" s="11" t="s">
        <v>566</v>
      </c>
      <c r="E188" s="58"/>
      <c r="F188" s="11" t="s">
        <v>572</v>
      </c>
      <c r="G188" s="58"/>
      <c r="H188" s="57">
        <v>39</v>
      </c>
      <c r="I188" s="11" t="s">
        <v>54</v>
      </c>
      <c r="J188" s="78" t="str">
        <f t="shared" si="55"/>
        <v>Subsidy for Electricity Production</v>
      </c>
      <c r="K188" s="78" t="str">
        <f t="shared" si="55"/>
        <v>elec subsidy</v>
      </c>
      <c r="L188" s="69">
        <f t="shared" ref="L188:O193" si="56">L$186</f>
        <v>0</v>
      </c>
      <c r="M188" s="69">
        <f t="shared" si="56"/>
        <v>60</v>
      </c>
      <c r="N188" s="69">
        <f t="shared" si="56"/>
        <v>1</v>
      </c>
      <c r="O188" s="58" t="str">
        <f t="shared" si="56"/>
        <v>$/MWh</v>
      </c>
      <c r="P188" s="161" t="str">
        <f>INDEX('Policy Characteristics'!J:J,MATCH($C188,'Policy Characteristics'!$C:$C,0))</f>
        <v>**Description:** This policy is a subsidy paid by the government to suppliers of electricity per unit of electricity generated from the selected plant type(s).</v>
      </c>
      <c r="Q188" s="56" t="s">
        <v>270</v>
      </c>
      <c r="R188" s="11" t="s">
        <v>271</v>
      </c>
      <c r="S188" s="88"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6"/>
      <c r="U188" s="109"/>
    </row>
    <row r="189" spans="1:21" ht="132.75" x14ac:dyDescent="0.75">
      <c r="A189" s="58" t="str">
        <f t="shared" si="54"/>
        <v>Electricity Supply</v>
      </c>
      <c r="B189" s="58" t="str">
        <f t="shared" si="54"/>
        <v>Subsidy for Electricity Production</v>
      </c>
      <c r="C189" s="58" t="str">
        <f t="shared" si="54"/>
        <v>Subsidy for Elec Production by Fuel</v>
      </c>
      <c r="D189" s="11" t="s">
        <v>93</v>
      </c>
      <c r="E189" s="58"/>
      <c r="F189" s="11" t="s">
        <v>107</v>
      </c>
      <c r="G189" s="58"/>
      <c r="H189" s="57">
        <v>40</v>
      </c>
      <c r="I189" s="11" t="s">
        <v>54</v>
      </c>
      <c r="J189" s="78" t="str">
        <f t="shared" si="55"/>
        <v>Subsidy for Electricity Production</v>
      </c>
      <c r="K189" s="78" t="str">
        <f t="shared" si="55"/>
        <v>elec subsidy</v>
      </c>
      <c r="L189" s="69">
        <f t="shared" si="56"/>
        <v>0</v>
      </c>
      <c r="M189" s="69">
        <f t="shared" si="56"/>
        <v>60</v>
      </c>
      <c r="N189" s="69">
        <f t="shared" si="56"/>
        <v>1</v>
      </c>
      <c r="O189" s="58" t="str">
        <f t="shared" si="56"/>
        <v>$/MWh</v>
      </c>
      <c r="P189" s="161" t="str">
        <f>INDEX('Policy Characteristics'!J:J,MATCH($C189,'Policy Characteristics'!$C:$C,0))</f>
        <v>**Description:** This policy is a subsidy paid by the government to suppliers of electricity per unit of electricity generated from the selected plant type(s).</v>
      </c>
      <c r="Q189" s="56" t="s">
        <v>270</v>
      </c>
      <c r="R189" s="11" t="s">
        <v>271</v>
      </c>
      <c r="S189" s="88"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6"/>
      <c r="U189" s="109"/>
    </row>
    <row r="190" spans="1:21" ht="132.75" x14ac:dyDescent="0.75">
      <c r="A190" s="58" t="str">
        <f t="shared" si="54"/>
        <v>Electricity Supply</v>
      </c>
      <c r="B190" s="58" t="str">
        <f t="shared" si="54"/>
        <v>Subsidy for Electricity Production</v>
      </c>
      <c r="C190" s="58" t="str">
        <f t="shared" si="54"/>
        <v>Subsidy for Elec Production by Fuel</v>
      </c>
      <c r="D190" s="11" t="s">
        <v>94</v>
      </c>
      <c r="E190" s="58"/>
      <c r="F190" s="11" t="s">
        <v>108</v>
      </c>
      <c r="G190" s="58"/>
      <c r="H190" s="57">
        <v>41</v>
      </c>
      <c r="I190" s="11" t="s">
        <v>54</v>
      </c>
      <c r="J190" s="78" t="str">
        <f t="shared" si="55"/>
        <v>Subsidy for Electricity Production</v>
      </c>
      <c r="K190" s="78" t="str">
        <f t="shared" si="55"/>
        <v>elec subsidy</v>
      </c>
      <c r="L190" s="69">
        <f t="shared" si="56"/>
        <v>0</v>
      </c>
      <c r="M190" s="69">
        <f t="shared" si="56"/>
        <v>60</v>
      </c>
      <c r="N190" s="69">
        <f t="shared" si="56"/>
        <v>1</v>
      </c>
      <c r="O190" s="58" t="str">
        <f t="shared" si="56"/>
        <v>$/MWh</v>
      </c>
      <c r="P190" s="161" t="str">
        <f>INDEX('Policy Characteristics'!J:J,MATCH($C190,'Policy Characteristics'!$C:$C,0))</f>
        <v>**Description:** This policy is a subsidy paid by the government to suppliers of electricity per unit of electricity generated from the selected plant type(s).</v>
      </c>
      <c r="Q190" s="56" t="s">
        <v>270</v>
      </c>
      <c r="R190" s="11" t="s">
        <v>271</v>
      </c>
      <c r="S190" s="88"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6"/>
      <c r="U190" s="109"/>
    </row>
    <row r="191" spans="1:21" ht="132.75" x14ac:dyDescent="0.75">
      <c r="A191" s="58" t="str">
        <f t="shared" si="54"/>
        <v>Electricity Supply</v>
      </c>
      <c r="B191" s="58" t="str">
        <f t="shared" si="54"/>
        <v>Subsidy for Electricity Production</v>
      </c>
      <c r="C191" s="58" t="str">
        <f t="shared" si="54"/>
        <v>Subsidy for Elec Production by Fuel</v>
      </c>
      <c r="D191" s="11" t="s">
        <v>95</v>
      </c>
      <c r="E191" s="58"/>
      <c r="F191" s="11" t="s">
        <v>109</v>
      </c>
      <c r="G191" s="58"/>
      <c r="H191" s="57">
        <v>42</v>
      </c>
      <c r="I191" s="11" t="s">
        <v>54</v>
      </c>
      <c r="J191" s="78" t="str">
        <f t="shared" si="55"/>
        <v>Subsidy for Electricity Production</v>
      </c>
      <c r="K191" s="78" t="str">
        <f t="shared" si="55"/>
        <v>elec subsidy</v>
      </c>
      <c r="L191" s="69">
        <f t="shared" si="56"/>
        <v>0</v>
      </c>
      <c r="M191" s="69">
        <f t="shared" si="56"/>
        <v>60</v>
      </c>
      <c r="N191" s="69">
        <f t="shared" si="56"/>
        <v>1</v>
      </c>
      <c r="O191" s="58" t="str">
        <f t="shared" si="56"/>
        <v>$/MWh</v>
      </c>
      <c r="P191" s="161" t="str">
        <f>INDEX('Policy Characteristics'!J:J,MATCH($C191,'Policy Characteristics'!$C:$C,0))</f>
        <v>**Description:** This policy is a subsidy paid by the government to suppliers of electricity per unit of electricity generated from the selected plant type(s).</v>
      </c>
      <c r="Q191" s="56" t="s">
        <v>270</v>
      </c>
      <c r="R191" s="11" t="s">
        <v>271</v>
      </c>
      <c r="S191" s="88"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6"/>
      <c r="U191" s="109"/>
    </row>
    <row r="192" spans="1:21" ht="29.5" x14ac:dyDescent="0.75">
      <c r="A192" s="58" t="str">
        <f t="shared" si="54"/>
        <v>Electricity Supply</v>
      </c>
      <c r="B192" s="58" t="str">
        <f t="shared" si="54"/>
        <v>Subsidy for Electricity Production</v>
      </c>
      <c r="C192" s="58" t="str">
        <f t="shared" si="54"/>
        <v>Subsidy for Elec Production by Fuel</v>
      </c>
      <c r="D192" s="11" t="s">
        <v>562</v>
      </c>
      <c r="E192" s="58"/>
      <c r="F192" s="11" t="s">
        <v>561</v>
      </c>
      <c r="G192" s="58"/>
      <c r="H192" s="57"/>
      <c r="I192" s="11" t="s">
        <v>55</v>
      </c>
      <c r="J192" s="78" t="str">
        <f t="shared" si="55"/>
        <v>Subsidy for Electricity Production</v>
      </c>
      <c r="K192" s="78" t="str">
        <f t="shared" si="55"/>
        <v>elec subsidy</v>
      </c>
      <c r="L192" s="67"/>
      <c r="M192" s="67"/>
      <c r="N192" s="67"/>
      <c r="O192" s="58"/>
      <c r="P192" s="161" t="str">
        <f>INDEX('Policy Characteristics'!J:J,MATCH($C192,'Policy Characteristics'!$C:$C,0))</f>
        <v>**Description:** This policy is a subsidy paid by the government to suppliers of electricity per unit of electricity generated from the selected plant type(s).</v>
      </c>
      <c r="Q192" s="56"/>
      <c r="R192" s="11"/>
      <c r="S192" s="88"/>
      <c r="T192" s="56"/>
      <c r="U192" s="109"/>
    </row>
    <row r="193" spans="1:21" ht="132.75" x14ac:dyDescent="0.75">
      <c r="A193" s="58" t="str">
        <f t="shared" si="54"/>
        <v>Electricity Supply</v>
      </c>
      <c r="B193" s="58" t="str">
        <f t="shared" si="54"/>
        <v>Subsidy for Electricity Production</v>
      </c>
      <c r="C193" s="58" t="str">
        <f t="shared" si="54"/>
        <v>Subsidy for Elec Production by Fuel</v>
      </c>
      <c r="D193" s="11" t="s">
        <v>574</v>
      </c>
      <c r="E193" s="58"/>
      <c r="F193" s="11" t="s">
        <v>575</v>
      </c>
      <c r="G193" s="58"/>
      <c r="H193" s="57">
        <v>184</v>
      </c>
      <c r="I193" s="11" t="s">
        <v>54</v>
      </c>
      <c r="J193" s="78" t="str">
        <f t="shared" si="55"/>
        <v>Subsidy for Electricity Production</v>
      </c>
      <c r="K193" s="78" t="str">
        <f t="shared" si="55"/>
        <v>elec subsidy</v>
      </c>
      <c r="L193" s="69">
        <f t="shared" si="56"/>
        <v>0</v>
      </c>
      <c r="M193" s="69">
        <f t="shared" si="56"/>
        <v>60</v>
      </c>
      <c r="N193" s="69">
        <f t="shared" si="56"/>
        <v>1</v>
      </c>
      <c r="O193" s="58" t="str">
        <f t="shared" si="56"/>
        <v>$/MWh</v>
      </c>
      <c r="P193" s="161" t="str">
        <f>INDEX('Policy Characteristics'!J:J,MATCH($C193,'Policy Characteristics'!$C:$C,0))</f>
        <v>**Description:** This policy is a subsidy paid by the government to suppliers of electricity per unit of electricity generated from the selected plant type(s).</v>
      </c>
      <c r="Q193" s="56" t="s">
        <v>270</v>
      </c>
      <c r="R193" s="11" t="s">
        <v>271</v>
      </c>
      <c r="S193" s="88"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6"/>
      <c r="U193" s="109"/>
    </row>
    <row r="194" spans="1:21" ht="29.5" x14ac:dyDescent="0.75">
      <c r="A194" s="56" t="s">
        <v>9</v>
      </c>
      <c r="B194" s="56" t="s">
        <v>24</v>
      </c>
      <c r="C194" s="56" t="s">
        <v>351</v>
      </c>
      <c r="D194" s="56"/>
      <c r="E194" s="56"/>
      <c r="F194" s="56"/>
      <c r="G194" s="56"/>
      <c r="H194" s="57">
        <v>43</v>
      </c>
      <c r="I194" s="56" t="s">
        <v>54</v>
      </c>
      <c r="J194" s="100" t="s">
        <v>24</v>
      </c>
      <c r="K194" s="100" t="s">
        <v>702</v>
      </c>
      <c r="L194" s="62">
        <v>0</v>
      </c>
      <c r="M194" s="63">
        <v>1</v>
      </c>
      <c r="N194" s="63">
        <v>0.01</v>
      </c>
      <c r="O194" s="56" t="s">
        <v>42</v>
      </c>
      <c r="P194" s="161" t="str">
        <f>INDEX('Policy Characteristics'!J:J,MATCH($C194,'Policy Characteristics'!$C:$C,0))</f>
        <v>**Description:** This policy reduces CO2 emissions from the cement industry by substituing other inputs, such as fly ash, for a portion of the clinker in cement.</v>
      </c>
      <c r="Q194" s="56" t="s">
        <v>272</v>
      </c>
      <c r="R194" s="11" t="s">
        <v>273</v>
      </c>
      <c r="S194" s="83" t="s">
        <v>197</v>
      </c>
      <c r="T194" s="56"/>
      <c r="U194" s="109"/>
    </row>
    <row r="195" spans="1:21" s="5" customFormat="1" ht="44.25" x14ac:dyDescent="0.75">
      <c r="A195" s="56" t="s">
        <v>9</v>
      </c>
      <c r="B195" s="56" t="s">
        <v>28</v>
      </c>
      <c r="C195" s="56" t="s">
        <v>352</v>
      </c>
      <c r="D195" s="56"/>
      <c r="E195" s="56"/>
      <c r="F195" s="56"/>
      <c r="G195" s="56"/>
      <c r="H195" s="57">
        <v>44</v>
      </c>
      <c r="I195" s="56" t="s">
        <v>54</v>
      </c>
      <c r="J195" s="100" t="s">
        <v>28</v>
      </c>
      <c r="K195" s="100" t="s">
        <v>701</v>
      </c>
      <c r="L195" s="62">
        <v>0</v>
      </c>
      <c r="M195" s="63">
        <v>1</v>
      </c>
      <c r="N195" s="63">
        <v>0.01</v>
      </c>
      <c r="O195" s="56" t="s">
        <v>42</v>
      </c>
      <c r="P195" s="161" t="str">
        <f>INDEX('Policy Characteristics'!J:J,MATCH($C195,'Policy Characteristics'!$C:$C,0))</f>
        <v>**Description:** This policy reduces fuel consumption in the industry sector by increasing the use of cogeneration (also known as combined heat and power) and recovery of waste heat (to perform useful work).</v>
      </c>
      <c r="Q195" s="56" t="s">
        <v>274</v>
      </c>
      <c r="R195" s="11" t="s">
        <v>275</v>
      </c>
      <c r="S195" s="83" t="s">
        <v>197</v>
      </c>
      <c r="T195" s="58"/>
      <c r="U195" s="110"/>
    </row>
    <row r="196" spans="1:21" s="5" customFormat="1" ht="44.25" x14ac:dyDescent="0.75">
      <c r="A196" s="56" t="s">
        <v>9</v>
      </c>
      <c r="B196" s="56" t="s">
        <v>26</v>
      </c>
      <c r="C196" s="56" t="s">
        <v>72</v>
      </c>
      <c r="D196" s="56"/>
      <c r="E196" s="56"/>
      <c r="F196" s="56"/>
      <c r="G196" s="56"/>
      <c r="H196" s="57">
        <v>45</v>
      </c>
      <c r="I196" s="56" t="s">
        <v>54</v>
      </c>
      <c r="J196" s="100" t="s">
        <v>26</v>
      </c>
      <c r="K196" s="100" t="s">
        <v>700</v>
      </c>
      <c r="L196" s="62">
        <v>0</v>
      </c>
      <c r="M196" s="63">
        <v>1</v>
      </c>
      <c r="N196" s="63">
        <v>0.01</v>
      </c>
      <c r="O196" s="56" t="s">
        <v>42</v>
      </c>
      <c r="P196" s="161" t="str">
        <f>INDEX('Policy Characteristics'!J:J,MATCH($C196,'Policy Characteristics'!$C:$C,0))</f>
        <v xml:space="preserve">**Description:**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v>
      </c>
      <c r="Q196" s="56" t="s">
        <v>276</v>
      </c>
      <c r="R196" s="11" t="s">
        <v>277</v>
      </c>
      <c r="S196" s="83" t="s">
        <v>197</v>
      </c>
      <c r="T196" s="58"/>
      <c r="U196" s="110"/>
    </row>
    <row r="197" spans="1:21" s="5" customFormat="1" ht="73.75" x14ac:dyDescent="0.75">
      <c r="A197" s="56" t="s">
        <v>9</v>
      </c>
      <c r="B197" s="56" t="s">
        <v>119</v>
      </c>
      <c r="C197" s="56" t="s">
        <v>353</v>
      </c>
      <c r="D197" s="56" t="s">
        <v>154</v>
      </c>
      <c r="E197" s="56"/>
      <c r="F197" s="11" t="s">
        <v>162</v>
      </c>
      <c r="G197" s="56"/>
      <c r="H197" s="57">
        <v>46</v>
      </c>
      <c r="I197" s="56" t="s">
        <v>54</v>
      </c>
      <c r="J197" s="100" t="s">
        <v>119</v>
      </c>
      <c r="K197" s="100" t="s">
        <v>699</v>
      </c>
      <c r="L197" s="63">
        <v>0</v>
      </c>
      <c r="M197" s="63">
        <f>ROUND(MaxBoundCalculations!B189,2)</f>
        <v>0.33</v>
      </c>
      <c r="N197" s="63">
        <v>0.01</v>
      </c>
      <c r="O197" s="56" t="s">
        <v>39</v>
      </c>
      <c r="P197" s="161" t="str">
        <f>INDEX('Policy Characteristics'!J:J,MATCH($C197,'Policy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197" s="56" t="s">
        <v>278</v>
      </c>
      <c r="R197" s="11" t="s">
        <v>279</v>
      </c>
      <c r="S197" s="89" t="s">
        <v>655</v>
      </c>
      <c r="T197" s="11" t="s">
        <v>655</v>
      </c>
      <c r="U197" s="110"/>
    </row>
    <row r="198" spans="1:21" s="5" customFormat="1" ht="73.75" x14ac:dyDescent="0.75">
      <c r="A198" s="58" t="str">
        <f>A$197</f>
        <v>Industry</v>
      </c>
      <c r="B198" s="58" t="str">
        <f t="shared" ref="B198:C204" si="57">B$197</f>
        <v>Industry Energy Efficiency Standards</v>
      </c>
      <c r="C198" s="58" t="str">
        <f t="shared" si="57"/>
        <v>Percentage Improvement in Eqpt Efficiency Standards above BAU</v>
      </c>
      <c r="D198" s="11" t="s">
        <v>155</v>
      </c>
      <c r="E198" s="56"/>
      <c r="F198" s="11" t="s">
        <v>163</v>
      </c>
      <c r="G198" s="56"/>
      <c r="H198" s="57">
        <v>47</v>
      </c>
      <c r="I198" s="56" t="s">
        <v>54</v>
      </c>
      <c r="J198" s="78" t="str">
        <f t="shared" ref="J198:J204" si="58">J$197</f>
        <v>Industry Energy Efficiency Standards</v>
      </c>
      <c r="K198" s="64" t="str">
        <f t="shared" ref="K198:O204" si="59">K$197</f>
        <v>indst efficiency standards</v>
      </c>
      <c r="L198" s="64">
        <f t="shared" si="59"/>
        <v>0</v>
      </c>
      <c r="M198" s="64">
        <f t="shared" si="59"/>
        <v>0.33</v>
      </c>
      <c r="N198" s="64">
        <f t="shared" si="59"/>
        <v>0.01</v>
      </c>
      <c r="O198" s="58" t="str">
        <f t="shared" si="59"/>
        <v>% reduction in energy use</v>
      </c>
      <c r="P198" s="161" t="str">
        <f>INDEX('Policy Characteristics'!J:J,MATCH($C198,'Policy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198" s="56" t="s">
        <v>278</v>
      </c>
      <c r="R198" s="11" t="s">
        <v>279</v>
      </c>
      <c r="S198" s="88" t="str">
        <f t="shared" ref="S198:T204" si="60">S$197</f>
        <v>U.S. DOE, 2016, Industrial Energy Efficiency Potential Analysis, https://energy.gov/sites/prod/files/2017/04/f34/energy-savings-by-state-industrial-methodology.pdf</v>
      </c>
      <c r="T198" s="58" t="str">
        <f t="shared" si="60"/>
        <v>U.S. DOE, 2016, Industrial Energy Efficiency Potential Analysis, https://energy.gov/sites/prod/files/2017/04/f34/energy-savings-by-state-industrial-methodology.pdf</v>
      </c>
      <c r="U198" s="110"/>
    </row>
    <row r="199" spans="1:21" s="5" customFormat="1" ht="73.75" x14ac:dyDescent="0.75">
      <c r="A199" s="58" t="str">
        <f t="shared" ref="A199:A204" si="61">A$197</f>
        <v>Industry</v>
      </c>
      <c r="B199" s="58" t="str">
        <f t="shared" si="57"/>
        <v>Industry Energy Efficiency Standards</v>
      </c>
      <c r="C199" s="58" t="str">
        <f t="shared" si="57"/>
        <v>Percentage Improvement in Eqpt Efficiency Standards above BAU</v>
      </c>
      <c r="D199" s="11" t="s">
        <v>156</v>
      </c>
      <c r="E199" s="56"/>
      <c r="F199" s="11" t="s">
        <v>164</v>
      </c>
      <c r="G199" s="56"/>
      <c r="H199" s="57">
        <v>48</v>
      </c>
      <c r="I199" s="56" t="s">
        <v>54</v>
      </c>
      <c r="J199" s="78" t="str">
        <f t="shared" si="58"/>
        <v>Industry Energy Efficiency Standards</v>
      </c>
      <c r="K199" s="64" t="str">
        <f t="shared" si="59"/>
        <v>indst efficiency standards</v>
      </c>
      <c r="L199" s="64">
        <f t="shared" si="59"/>
        <v>0</v>
      </c>
      <c r="M199" s="64">
        <f t="shared" si="59"/>
        <v>0.33</v>
      </c>
      <c r="N199" s="64">
        <f t="shared" si="59"/>
        <v>0.01</v>
      </c>
      <c r="O199" s="58" t="str">
        <f t="shared" si="59"/>
        <v>% reduction in energy use</v>
      </c>
      <c r="P199" s="161" t="str">
        <f>INDEX('Policy Characteristics'!J:J,MATCH($C199,'Policy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199" s="56" t="s">
        <v>278</v>
      </c>
      <c r="R199" s="11" t="s">
        <v>279</v>
      </c>
      <c r="S199" s="88" t="str">
        <f t="shared" si="60"/>
        <v>U.S. DOE, 2016, Industrial Energy Efficiency Potential Analysis, https://energy.gov/sites/prod/files/2017/04/f34/energy-savings-by-state-industrial-methodology.pdf</v>
      </c>
      <c r="T199" s="58" t="str">
        <f t="shared" si="60"/>
        <v>U.S. DOE, 2016, Industrial Energy Efficiency Potential Analysis, https://energy.gov/sites/prod/files/2017/04/f34/energy-savings-by-state-industrial-methodology.pdf</v>
      </c>
      <c r="U199" s="110"/>
    </row>
    <row r="200" spans="1:21" s="5" customFormat="1" ht="73.75" x14ac:dyDescent="0.75">
      <c r="A200" s="58" t="str">
        <f t="shared" si="61"/>
        <v>Industry</v>
      </c>
      <c r="B200" s="58" t="str">
        <f t="shared" si="57"/>
        <v>Industry Energy Efficiency Standards</v>
      </c>
      <c r="C200" s="58" t="str">
        <f t="shared" si="57"/>
        <v>Percentage Improvement in Eqpt Efficiency Standards above BAU</v>
      </c>
      <c r="D200" s="11" t="s">
        <v>157</v>
      </c>
      <c r="E200" s="56"/>
      <c r="F200" s="11" t="s">
        <v>165</v>
      </c>
      <c r="G200" s="56"/>
      <c r="H200" s="57">
        <v>49</v>
      </c>
      <c r="I200" s="56" t="s">
        <v>54</v>
      </c>
      <c r="J200" s="78" t="str">
        <f t="shared" si="58"/>
        <v>Industry Energy Efficiency Standards</v>
      </c>
      <c r="K200" s="64" t="str">
        <f t="shared" si="59"/>
        <v>indst efficiency standards</v>
      </c>
      <c r="L200" s="64">
        <f t="shared" si="59"/>
        <v>0</v>
      </c>
      <c r="M200" s="64">
        <f t="shared" si="59"/>
        <v>0.33</v>
      </c>
      <c r="N200" s="64">
        <f t="shared" si="59"/>
        <v>0.01</v>
      </c>
      <c r="O200" s="58" t="str">
        <f t="shared" si="59"/>
        <v>% reduction in energy use</v>
      </c>
      <c r="P200" s="161" t="str">
        <f>INDEX('Policy Characteristics'!J:J,MATCH($C200,'Policy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200" s="56" t="s">
        <v>278</v>
      </c>
      <c r="R200" s="11" t="s">
        <v>279</v>
      </c>
      <c r="S200" s="88" t="str">
        <f t="shared" si="60"/>
        <v>U.S. DOE, 2016, Industrial Energy Efficiency Potential Analysis, https://energy.gov/sites/prod/files/2017/04/f34/energy-savings-by-state-industrial-methodology.pdf</v>
      </c>
      <c r="T200" s="58" t="str">
        <f t="shared" si="60"/>
        <v>U.S. DOE, 2016, Industrial Energy Efficiency Potential Analysis, https://energy.gov/sites/prod/files/2017/04/f34/energy-savings-by-state-industrial-methodology.pdf</v>
      </c>
      <c r="U200" s="110"/>
    </row>
    <row r="201" spans="1:21" s="5" customFormat="1" ht="73.75" x14ac:dyDescent="0.75">
      <c r="A201" s="58" t="str">
        <f t="shared" si="61"/>
        <v>Industry</v>
      </c>
      <c r="B201" s="58" t="str">
        <f t="shared" si="57"/>
        <v>Industry Energy Efficiency Standards</v>
      </c>
      <c r="C201" s="58" t="str">
        <f t="shared" si="57"/>
        <v>Percentage Improvement in Eqpt Efficiency Standards above BAU</v>
      </c>
      <c r="D201" s="11" t="s">
        <v>158</v>
      </c>
      <c r="E201" s="56"/>
      <c r="F201" s="11" t="s">
        <v>166</v>
      </c>
      <c r="G201" s="56"/>
      <c r="H201" s="57">
        <v>50</v>
      </c>
      <c r="I201" s="56" t="s">
        <v>54</v>
      </c>
      <c r="J201" s="78" t="str">
        <f t="shared" si="58"/>
        <v>Industry Energy Efficiency Standards</v>
      </c>
      <c r="K201" s="64" t="str">
        <f t="shared" si="59"/>
        <v>indst efficiency standards</v>
      </c>
      <c r="L201" s="64">
        <f t="shared" si="59"/>
        <v>0</v>
      </c>
      <c r="M201" s="64">
        <f t="shared" si="59"/>
        <v>0.33</v>
      </c>
      <c r="N201" s="64">
        <f t="shared" si="59"/>
        <v>0.01</v>
      </c>
      <c r="O201" s="58" t="str">
        <f t="shared" si="59"/>
        <v>% reduction in energy use</v>
      </c>
      <c r="P201" s="161" t="str">
        <f>INDEX('Policy Characteristics'!J:J,MATCH($C201,'Policy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201" s="56" t="s">
        <v>278</v>
      </c>
      <c r="R201" s="11" t="s">
        <v>279</v>
      </c>
      <c r="S201" s="88" t="str">
        <f t="shared" si="60"/>
        <v>U.S. DOE, 2016, Industrial Energy Efficiency Potential Analysis, https://energy.gov/sites/prod/files/2017/04/f34/energy-savings-by-state-industrial-methodology.pdf</v>
      </c>
      <c r="T201" s="58" t="str">
        <f t="shared" si="60"/>
        <v>U.S. DOE, 2016, Industrial Energy Efficiency Potential Analysis, https://energy.gov/sites/prod/files/2017/04/f34/energy-savings-by-state-industrial-methodology.pdf</v>
      </c>
      <c r="U201" s="110"/>
    </row>
    <row r="202" spans="1:21" s="5" customFormat="1" ht="73.75" x14ac:dyDescent="0.75">
      <c r="A202" s="58" t="str">
        <f t="shared" si="61"/>
        <v>Industry</v>
      </c>
      <c r="B202" s="58" t="str">
        <f t="shared" si="57"/>
        <v>Industry Energy Efficiency Standards</v>
      </c>
      <c r="C202" s="58" t="str">
        <f t="shared" si="57"/>
        <v>Percentage Improvement in Eqpt Efficiency Standards above BAU</v>
      </c>
      <c r="D202" s="11" t="s">
        <v>159</v>
      </c>
      <c r="E202" s="56"/>
      <c r="F202" s="11" t="s">
        <v>167</v>
      </c>
      <c r="G202" s="56"/>
      <c r="H202" s="57">
        <v>51</v>
      </c>
      <c r="I202" s="56" t="s">
        <v>54</v>
      </c>
      <c r="J202" s="78" t="str">
        <f t="shared" si="58"/>
        <v>Industry Energy Efficiency Standards</v>
      </c>
      <c r="K202" s="64" t="str">
        <f t="shared" si="59"/>
        <v>indst efficiency standards</v>
      </c>
      <c r="L202" s="64">
        <f t="shared" si="59"/>
        <v>0</v>
      </c>
      <c r="M202" s="64">
        <f t="shared" si="59"/>
        <v>0.33</v>
      </c>
      <c r="N202" s="64">
        <f t="shared" si="59"/>
        <v>0.01</v>
      </c>
      <c r="O202" s="58" t="str">
        <f t="shared" si="59"/>
        <v>% reduction in energy use</v>
      </c>
      <c r="P202" s="161" t="str">
        <f>INDEX('Policy Characteristics'!J:J,MATCH($C202,'Policy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202" s="56" t="s">
        <v>278</v>
      </c>
      <c r="R202" s="11" t="s">
        <v>279</v>
      </c>
      <c r="S202" s="88" t="str">
        <f t="shared" si="60"/>
        <v>U.S. DOE, 2016, Industrial Energy Efficiency Potential Analysis, https://energy.gov/sites/prod/files/2017/04/f34/energy-savings-by-state-industrial-methodology.pdf</v>
      </c>
      <c r="T202" s="58" t="str">
        <f t="shared" si="60"/>
        <v>U.S. DOE, 2016, Industrial Energy Efficiency Potential Analysis, https://energy.gov/sites/prod/files/2017/04/f34/energy-savings-by-state-industrial-methodology.pdf</v>
      </c>
      <c r="U202" s="110"/>
    </row>
    <row r="203" spans="1:21" ht="73.75" x14ac:dyDescent="0.75">
      <c r="A203" s="58" t="str">
        <f t="shared" si="61"/>
        <v>Industry</v>
      </c>
      <c r="B203" s="58" t="str">
        <f>B$197</f>
        <v>Industry Energy Efficiency Standards</v>
      </c>
      <c r="C203" s="58" t="str">
        <f>C$197</f>
        <v>Percentage Improvement in Eqpt Efficiency Standards above BAU</v>
      </c>
      <c r="D203" s="11" t="s">
        <v>160</v>
      </c>
      <c r="E203" s="56"/>
      <c r="F203" s="11" t="s">
        <v>168</v>
      </c>
      <c r="G203" s="56"/>
      <c r="H203" s="57">
        <v>52</v>
      </c>
      <c r="I203" s="56" t="s">
        <v>54</v>
      </c>
      <c r="J203" s="78" t="str">
        <f t="shared" si="58"/>
        <v>Industry Energy Efficiency Standards</v>
      </c>
      <c r="K203" s="64" t="str">
        <f t="shared" si="59"/>
        <v>indst efficiency standards</v>
      </c>
      <c r="L203" s="64">
        <f>L$197</f>
        <v>0</v>
      </c>
      <c r="M203" s="64">
        <f>M$197</f>
        <v>0.33</v>
      </c>
      <c r="N203" s="64">
        <f>N$197</f>
        <v>0.01</v>
      </c>
      <c r="O203" s="58" t="str">
        <f>O$197</f>
        <v>% reduction in energy use</v>
      </c>
      <c r="P203" s="161" t="str">
        <f>INDEX('Policy Characteristics'!J:J,MATCH($C203,'Policy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203" s="56" t="s">
        <v>278</v>
      </c>
      <c r="R203" s="11" t="s">
        <v>279</v>
      </c>
      <c r="S203" s="88" t="str">
        <f t="shared" si="60"/>
        <v>U.S. DOE, 2016, Industrial Energy Efficiency Potential Analysis, https://energy.gov/sites/prod/files/2017/04/f34/energy-savings-by-state-industrial-methodology.pdf</v>
      </c>
      <c r="T203" s="58" t="str">
        <f t="shared" si="60"/>
        <v>U.S. DOE, 2016, Industrial Energy Efficiency Potential Analysis, https://energy.gov/sites/prod/files/2017/04/f34/energy-savings-by-state-industrial-methodology.pdf</v>
      </c>
      <c r="U203" s="109"/>
    </row>
    <row r="204" spans="1:21" s="5" customFormat="1" ht="73.75" x14ac:dyDescent="0.75">
      <c r="A204" s="58" t="str">
        <f t="shared" si="61"/>
        <v>Industry</v>
      </c>
      <c r="B204" s="58" t="str">
        <f t="shared" si="57"/>
        <v>Industry Energy Efficiency Standards</v>
      </c>
      <c r="C204" s="58" t="str">
        <f t="shared" si="57"/>
        <v>Percentage Improvement in Eqpt Efficiency Standards above BAU</v>
      </c>
      <c r="D204" s="11" t="s">
        <v>161</v>
      </c>
      <c r="E204" s="56"/>
      <c r="F204" s="11" t="s">
        <v>169</v>
      </c>
      <c r="G204" s="56"/>
      <c r="H204" s="57">
        <v>53</v>
      </c>
      <c r="I204" s="56" t="s">
        <v>54</v>
      </c>
      <c r="J204" s="78" t="str">
        <f t="shared" si="58"/>
        <v>Industry Energy Efficiency Standards</v>
      </c>
      <c r="K204" s="64" t="str">
        <f t="shared" si="59"/>
        <v>indst efficiency standards</v>
      </c>
      <c r="L204" s="64">
        <f t="shared" si="59"/>
        <v>0</v>
      </c>
      <c r="M204" s="64">
        <f t="shared" si="59"/>
        <v>0.33</v>
      </c>
      <c r="N204" s="64">
        <f t="shared" si="59"/>
        <v>0.01</v>
      </c>
      <c r="O204" s="58" t="str">
        <f t="shared" si="59"/>
        <v>% reduction in energy use</v>
      </c>
      <c r="P204" s="161" t="str">
        <f>INDEX('Policy Characteristics'!J:J,MATCH($C204,'Policy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v>
      </c>
      <c r="Q204" s="56" t="s">
        <v>278</v>
      </c>
      <c r="R204" s="11" t="s">
        <v>279</v>
      </c>
      <c r="S204" s="88" t="str">
        <f t="shared" si="60"/>
        <v>U.S. DOE, 2016, Industrial Energy Efficiency Potential Analysis, https://energy.gov/sites/prod/files/2017/04/f34/energy-savings-by-state-industrial-methodology.pdf</v>
      </c>
      <c r="T204" s="58" t="str">
        <f t="shared" si="60"/>
        <v>U.S. DOE, 2016, Industrial Energy Efficiency Potential Analysis, https://energy.gov/sites/prod/files/2017/04/f34/energy-savings-by-state-industrial-methodology.pdf</v>
      </c>
      <c r="U204" s="110"/>
    </row>
    <row r="205" spans="1:21" s="5" customFormat="1" ht="44.25" x14ac:dyDescent="0.75">
      <c r="A205" s="56" t="s">
        <v>9</v>
      </c>
      <c r="B205" s="56" t="s">
        <v>27</v>
      </c>
      <c r="C205" s="56" t="s">
        <v>354</v>
      </c>
      <c r="D205" s="56"/>
      <c r="E205" s="56"/>
      <c r="F205" s="56"/>
      <c r="G205" s="56"/>
      <c r="H205" s="57">
        <v>54</v>
      </c>
      <c r="I205" s="56" t="s">
        <v>54</v>
      </c>
      <c r="J205" s="100" t="s">
        <v>27</v>
      </c>
      <c r="K205" s="100" t="s">
        <v>698</v>
      </c>
      <c r="L205" s="62">
        <v>0</v>
      </c>
      <c r="M205" s="63">
        <v>1</v>
      </c>
      <c r="N205" s="63">
        <v>0.01</v>
      </c>
      <c r="O205" s="56" t="s">
        <v>42</v>
      </c>
      <c r="P205" s="161" t="str">
        <f>INDEX('Policy Characteristics'!J:J,MATCH($C205,'Policy Characteristics'!$C:$C,0))</f>
        <v>**Description:** This policy reduces fuel consumption in the industry sector by improving the way components are put together and the way material or energy flows between them.</v>
      </c>
      <c r="Q205" s="56" t="s">
        <v>280</v>
      </c>
      <c r="R205" s="11" t="s">
        <v>281</v>
      </c>
      <c r="S205" s="83" t="s">
        <v>197</v>
      </c>
      <c r="T205" s="58"/>
      <c r="U205" s="110"/>
    </row>
    <row r="206" spans="1:21" ht="59" x14ac:dyDescent="0.75">
      <c r="A206" s="56" t="s">
        <v>9</v>
      </c>
      <c r="B206" s="56" t="s">
        <v>567</v>
      </c>
      <c r="C206" s="56" t="s">
        <v>568</v>
      </c>
      <c r="D206" s="56"/>
      <c r="E206" s="56"/>
      <c r="F206" s="56"/>
      <c r="G206" s="56"/>
      <c r="H206" s="57">
        <v>55</v>
      </c>
      <c r="I206" s="56" t="s">
        <v>54</v>
      </c>
      <c r="J206" s="100" t="s">
        <v>454</v>
      </c>
      <c r="K206" s="100" t="s">
        <v>697</v>
      </c>
      <c r="L206" s="62">
        <v>0</v>
      </c>
      <c r="M206" s="62">
        <v>1</v>
      </c>
      <c r="N206" s="63">
        <v>0.01</v>
      </c>
      <c r="O206" s="56" t="s">
        <v>38</v>
      </c>
      <c r="P206" s="161" t="str">
        <f>INDEX('Policy Characteristics'!J:J,MATCH($C206,'Policy Characteristics'!$C:$C,0))</f>
        <v>**Description:** This policy reduces greenhouse gas emissions from the industry sector by switching the fuel used by facilities from hard coal to natural gas.</v>
      </c>
      <c r="Q206" s="56" t="s">
        <v>282</v>
      </c>
      <c r="R206" s="11" t="s">
        <v>283</v>
      </c>
      <c r="S206" s="83" t="s">
        <v>223</v>
      </c>
      <c r="T206" s="56"/>
    </row>
    <row r="207" spans="1:21" ht="103.25" x14ac:dyDescent="0.75">
      <c r="A207" s="56" t="s">
        <v>9</v>
      </c>
      <c r="B207" s="56" t="s">
        <v>397</v>
      </c>
      <c r="C207" s="56" t="s">
        <v>398</v>
      </c>
      <c r="D207" s="56"/>
      <c r="E207" s="56"/>
      <c r="F207" s="56"/>
      <c r="G207" s="56"/>
      <c r="H207" s="57">
        <v>166</v>
      </c>
      <c r="I207" s="56" t="s">
        <v>54</v>
      </c>
      <c r="J207" s="100" t="s">
        <v>454</v>
      </c>
      <c r="K207" s="100" t="s">
        <v>696</v>
      </c>
      <c r="L207" s="62">
        <v>0</v>
      </c>
      <c r="M207" s="62">
        <v>0.5</v>
      </c>
      <c r="N207" s="63">
        <v>0.01</v>
      </c>
      <c r="O207" s="56" t="s">
        <v>399</v>
      </c>
      <c r="P207" s="161" t="str">
        <f>INDEX('Policy Characteristics'!J:J,MATCH($C207,'Policy Characteristics'!$C:$C,0))</f>
        <v>**Description:**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v>
      </c>
      <c r="Q207" s="56" t="s">
        <v>282</v>
      </c>
      <c r="R207" s="11" t="s">
        <v>283</v>
      </c>
      <c r="S207" s="83" t="s">
        <v>223</v>
      </c>
      <c r="T207" s="56"/>
    </row>
    <row r="208" spans="1:21" ht="59" x14ac:dyDescent="0.75">
      <c r="A208" s="56" t="s">
        <v>9</v>
      </c>
      <c r="B208" s="56" t="s">
        <v>25</v>
      </c>
      <c r="C208" s="56" t="s">
        <v>355</v>
      </c>
      <c r="D208" s="56"/>
      <c r="E208" s="56"/>
      <c r="F208" s="56"/>
      <c r="G208" s="56"/>
      <c r="H208" s="57">
        <v>56</v>
      </c>
      <c r="I208" s="56" t="s">
        <v>54</v>
      </c>
      <c r="J208" s="57" t="s">
        <v>455</v>
      </c>
      <c r="K208" s="100" t="s">
        <v>695</v>
      </c>
      <c r="L208" s="62">
        <v>0</v>
      </c>
      <c r="M208" s="63">
        <v>1</v>
      </c>
      <c r="N208" s="63">
        <v>0.01</v>
      </c>
      <c r="O208" s="56" t="s">
        <v>42</v>
      </c>
      <c r="P208" s="161" t="str">
        <f>INDEX('Policy Characteristics'!J:J,MATCH($C208,'Policy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v>
      </c>
      <c r="Q208" s="56" t="s">
        <v>284</v>
      </c>
      <c r="R208" s="11" t="s">
        <v>285</v>
      </c>
      <c r="S208" s="83" t="s">
        <v>197</v>
      </c>
      <c r="T208" s="56"/>
      <c r="U208" s="109"/>
    </row>
    <row r="209" spans="1:21" ht="44.25" x14ac:dyDescent="0.75">
      <c r="A209" s="56" t="s">
        <v>9</v>
      </c>
      <c r="B209" s="56" t="s">
        <v>22</v>
      </c>
      <c r="C209" s="56" t="s">
        <v>356</v>
      </c>
      <c r="D209" s="56"/>
      <c r="E209" s="56"/>
      <c r="F209" s="56"/>
      <c r="G209" s="56"/>
      <c r="H209" s="57">
        <v>57</v>
      </c>
      <c r="I209" s="56" t="s">
        <v>54</v>
      </c>
      <c r="J209" s="57" t="s">
        <v>455</v>
      </c>
      <c r="K209" s="100" t="s">
        <v>694</v>
      </c>
      <c r="L209" s="62">
        <v>0</v>
      </c>
      <c r="M209" s="63">
        <v>1</v>
      </c>
      <c r="N209" s="63">
        <v>0.01</v>
      </c>
      <c r="O209" s="56" t="s">
        <v>42</v>
      </c>
      <c r="P209" s="161" t="str">
        <f>INDEX('Policy Characteristics'!J:J,MATCH($C209,'Policy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v>
      </c>
      <c r="Q209" s="56" t="s">
        <v>286</v>
      </c>
      <c r="R209" s="11" t="s">
        <v>287</v>
      </c>
      <c r="S209" s="83" t="s">
        <v>197</v>
      </c>
      <c r="T209" s="56"/>
      <c r="U209" s="109"/>
    </row>
    <row r="210" spans="1:21" ht="44.25" x14ac:dyDescent="0.75">
      <c r="A210" s="56" t="s">
        <v>9</v>
      </c>
      <c r="B210" s="56" t="s">
        <v>446</v>
      </c>
      <c r="C210" s="56" t="s">
        <v>658</v>
      </c>
      <c r="D210" s="56"/>
      <c r="E210" s="56"/>
      <c r="F210" s="56"/>
      <c r="G210" s="56"/>
      <c r="H210" s="57">
        <v>58</v>
      </c>
      <c r="I210" s="56" t="s">
        <v>54</v>
      </c>
      <c r="J210" s="100" t="s">
        <v>446</v>
      </c>
      <c r="K210" s="100" t="s">
        <v>693</v>
      </c>
      <c r="L210" s="62">
        <v>0</v>
      </c>
      <c r="M210" s="63">
        <v>1</v>
      </c>
      <c r="N210" s="63">
        <v>0.01</v>
      </c>
      <c r="O210" s="56" t="s">
        <v>42</v>
      </c>
      <c r="P210" s="161" t="str">
        <f>INDEX('Policy Characteristics'!J:J,MATCH($C210,'Policy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v>
      </c>
      <c r="Q210" s="56" t="s">
        <v>659</v>
      </c>
      <c r="R210" s="11" t="s">
        <v>660</v>
      </c>
      <c r="S210" s="83" t="s">
        <v>197</v>
      </c>
      <c r="T210" s="56"/>
      <c r="U210" s="109"/>
    </row>
    <row r="211" spans="1:21" ht="44.25" x14ac:dyDescent="0.75">
      <c r="A211" s="56" t="s">
        <v>9</v>
      </c>
      <c r="B211" s="56" t="s">
        <v>23</v>
      </c>
      <c r="C211" s="56" t="s">
        <v>357</v>
      </c>
      <c r="D211" s="56"/>
      <c r="E211" s="56"/>
      <c r="F211" s="56"/>
      <c r="G211" s="56"/>
      <c r="H211" s="57">
        <v>59</v>
      </c>
      <c r="I211" s="56" t="s">
        <v>54</v>
      </c>
      <c r="J211" s="100" t="s">
        <v>23</v>
      </c>
      <c r="K211" s="100" t="s">
        <v>692</v>
      </c>
      <c r="L211" s="62">
        <v>0</v>
      </c>
      <c r="M211" s="63">
        <v>1</v>
      </c>
      <c r="N211" s="63">
        <v>0.01</v>
      </c>
      <c r="O211" s="56" t="s">
        <v>42</v>
      </c>
      <c r="P211" s="161" t="str">
        <f>INDEX('Policy Characteristics'!J:J,MATCH($C211,'Policy Characteristics'!$C:$C,0))</f>
        <v>**Description:**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v>
      </c>
      <c r="Q211" s="56" t="s">
        <v>288</v>
      </c>
      <c r="R211" s="11" t="s">
        <v>289</v>
      </c>
      <c r="S211" s="83" t="s">
        <v>197</v>
      </c>
      <c r="T211" s="56"/>
      <c r="U211" s="109"/>
    </row>
    <row r="212" spans="1:21" ht="73.75" x14ac:dyDescent="0.75">
      <c r="A212" s="56" t="s">
        <v>170</v>
      </c>
      <c r="B212" s="56" t="s">
        <v>174</v>
      </c>
      <c r="C212" s="56" t="s">
        <v>543</v>
      </c>
      <c r="D212" s="56"/>
      <c r="E212" s="56"/>
      <c r="F212" s="56"/>
      <c r="G212" s="56"/>
      <c r="H212" s="57">
        <v>60</v>
      </c>
      <c r="I212" s="56" t="s">
        <v>54</v>
      </c>
      <c r="J212" s="100" t="s">
        <v>174</v>
      </c>
      <c r="K212" s="100" t="s">
        <v>691</v>
      </c>
      <c r="L212" s="62">
        <v>0</v>
      </c>
      <c r="M212" s="63">
        <v>1</v>
      </c>
      <c r="N212" s="63">
        <v>0.01</v>
      </c>
      <c r="O212" s="56" t="s">
        <v>42</v>
      </c>
      <c r="P212" s="161" t="str">
        <f>INDEX('Policy Characteristics'!J:J,MATCH($C212,'Policy Characteristics'!$C:$C,0))</f>
        <v xml:space="preserve">**Description:** This policy increases the sequestration of CO2 by planting forests.  Planted forests are assumed to be managed with best practices and are not used for timber harvesting. </v>
      </c>
      <c r="Q212" s="56" t="s">
        <v>290</v>
      </c>
      <c r="R212" s="11" t="s">
        <v>291</v>
      </c>
      <c r="S212" s="83" t="s">
        <v>197</v>
      </c>
      <c r="T212" s="56" t="s">
        <v>235</v>
      </c>
      <c r="U212" s="109"/>
    </row>
    <row r="213" spans="1:21" ht="29.5" x14ac:dyDescent="0.75">
      <c r="A213" s="56" t="s">
        <v>170</v>
      </c>
      <c r="B213" s="56" t="s">
        <v>324</v>
      </c>
      <c r="C213" s="56" t="s">
        <v>552</v>
      </c>
      <c r="D213" s="56"/>
      <c r="E213" s="56"/>
      <c r="F213" s="56"/>
      <c r="G213" s="56"/>
      <c r="H213" s="57"/>
      <c r="I213" s="11" t="s">
        <v>55</v>
      </c>
      <c r="J213" s="100" t="s">
        <v>324</v>
      </c>
      <c r="K213" s="100" t="s">
        <v>690</v>
      </c>
      <c r="L213" s="62"/>
      <c r="M213" s="63"/>
      <c r="N213" s="63"/>
      <c r="O213" s="56"/>
      <c r="P213" s="161">
        <f>INDEX('Policy Characteristics'!J:J,MATCH($C213,'Policy Characteristics'!$C:$C,0))</f>
        <v>0</v>
      </c>
      <c r="Q213" s="56" t="s">
        <v>400</v>
      </c>
      <c r="R213" s="11" t="s">
        <v>401</v>
      </c>
      <c r="S213" s="83"/>
      <c r="T213" s="56"/>
      <c r="U213" s="109"/>
    </row>
    <row r="214" spans="1:21" ht="29.5" x14ac:dyDescent="0.75">
      <c r="A214" s="56" t="s">
        <v>170</v>
      </c>
      <c r="B214" s="56" t="s">
        <v>548</v>
      </c>
      <c r="C214" s="56" t="s">
        <v>549</v>
      </c>
      <c r="D214" s="56"/>
      <c r="E214" s="56"/>
      <c r="F214" s="56"/>
      <c r="G214" s="56"/>
      <c r="H214" s="57">
        <v>177</v>
      </c>
      <c r="I214" s="11" t="s">
        <v>55</v>
      </c>
      <c r="J214" s="100" t="s">
        <v>548</v>
      </c>
      <c r="K214" s="100" t="s">
        <v>689</v>
      </c>
      <c r="L214" s="62"/>
      <c r="M214" s="63"/>
      <c r="N214" s="63"/>
      <c r="O214" s="56"/>
      <c r="P214" s="161">
        <f>INDEX('Policy Characteristics'!J:J,MATCH($C214,'Policy Characteristics'!$C:$C,0))</f>
        <v>0</v>
      </c>
      <c r="Q214" s="56"/>
      <c r="R214" s="11"/>
      <c r="S214" s="83"/>
      <c r="T214" s="56"/>
      <c r="U214" s="109"/>
    </row>
    <row r="215" spans="1:21" ht="29.5" x14ac:dyDescent="0.75">
      <c r="A215" s="56" t="s">
        <v>170</v>
      </c>
      <c r="B215" s="56" t="s">
        <v>236</v>
      </c>
      <c r="C215" s="56" t="s">
        <v>544</v>
      </c>
      <c r="D215" s="56"/>
      <c r="E215" s="56"/>
      <c r="F215" s="56"/>
      <c r="G215" s="56"/>
      <c r="H215" s="57">
        <v>61</v>
      </c>
      <c r="I215" s="56" t="s">
        <v>54</v>
      </c>
      <c r="J215" s="100" t="s">
        <v>236</v>
      </c>
      <c r="K215" s="100" t="s">
        <v>688</v>
      </c>
      <c r="L215" s="62">
        <v>0</v>
      </c>
      <c r="M215" s="63">
        <v>1</v>
      </c>
      <c r="N215" s="63">
        <v>0.01</v>
      </c>
      <c r="O215" s="56" t="s">
        <v>42</v>
      </c>
      <c r="P215" s="161" t="str">
        <f>INDEX('Policy Characteristics'!J:J,MATCH($C215,'Policy Characteristics'!$C:$C,0))</f>
        <v>**Description:** This policy avoids the release of CO2 from forests by reducing timber harvesting.</v>
      </c>
      <c r="Q215" s="56" t="s">
        <v>292</v>
      </c>
      <c r="R215" s="11" t="s">
        <v>293</v>
      </c>
      <c r="S215" s="83" t="s">
        <v>197</v>
      </c>
      <c r="T215" s="56"/>
      <c r="U215" s="109"/>
    </row>
    <row r="216" spans="1:21" ht="44.25" x14ac:dyDescent="0.75">
      <c r="A216" s="56" t="s">
        <v>170</v>
      </c>
      <c r="B216" s="56" t="s">
        <v>171</v>
      </c>
      <c r="C216" s="56" t="s">
        <v>358</v>
      </c>
      <c r="D216" s="56"/>
      <c r="E216" s="56"/>
      <c r="F216" s="56"/>
      <c r="G216" s="56"/>
      <c r="H216" s="57">
        <v>62</v>
      </c>
      <c r="I216" s="56" t="s">
        <v>54</v>
      </c>
      <c r="J216" s="100" t="s">
        <v>171</v>
      </c>
      <c r="K216" s="100" t="s">
        <v>687</v>
      </c>
      <c r="L216" s="62">
        <v>0</v>
      </c>
      <c r="M216" s="63">
        <v>1</v>
      </c>
      <c r="N216" s="63">
        <v>0.01</v>
      </c>
      <c r="O216" s="56" t="s">
        <v>42</v>
      </c>
      <c r="P216" s="161" t="str">
        <f>INDEX('Policy Characteristics'!J:J,MATCH($C216,'Policy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v>
      </c>
      <c r="Q216" s="56" t="s">
        <v>294</v>
      </c>
      <c r="R216" s="11" t="s">
        <v>295</v>
      </c>
      <c r="S216" s="83" t="s">
        <v>197</v>
      </c>
      <c r="T216" s="56"/>
      <c r="U216" s="109"/>
    </row>
    <row r="217" spans="1:21" ht="29.5" x14ac:dyDescent="0.75">
      <c r="A217" s="56" t="s">
        <v>170</v>
      </c>
      <c r="B217" s="56" t="s">
        <v>175</v>
      </c>
      <c r="C217" s="56" t="s">
        <v>545</v>
      </c>
      <c r="D217" s="56"/>
      <c r="E217" s="56"/>
      <c r="F217" s="56"/>
      <c r="G217" s="56"/>
      <c r="H217" s="57">
        <v>63</v>
      </c>
      <c r="I217" s="56" t="s">
        <v>54</v>
      </c>
      <c r="J217" s="100" t="s">
        <v>175</v>
      </c>
      <c r="K217" s="100" t="s">
        <v>686</v>
      </c>
      <c r="L217" s="62">
        <v>0</v>
      </c>
      <c r="M217" s="63">
        <v>1</v>
      </c>
      <c r="N217" s="63">
        <v>0.01</v>
      </c>
      <c r="O217" s="56" t="s">
        <v>42</v>
      </c>
      <c r="P217" s="161" t="str">
        <f>INDEX('Policy Characteristics'!J:J,MATCH($C217,'Policy Characteristics'!$C:$C,0))</f>
        <v>**Description:** This policy increases CO2 sequestration by forests through improved forest management practices.</v>
      </c>
      <c r="Q217" s="56" t="s">
        <v>296</v>
      </c>
      <c r="R217" s="11" t="s">
        <v>297</v>
      </c>
      <c r="S217" s="83" t="s">
        <v>197</v>
      </c>
      <c r="T217" s="56"/>
      <c r="U217" s="109"/>
    </row>
    <row r="218" spans="1:21" ht="29.5" x14ac:dyDescent="0.75">
      <c r="A218" s="56" t="s">
        <v>170</v>
      </c>
      <c r="B218" s="56" t="s">
        <v>173</v>
      </c>
      <c r="C218" s="56" t="s">
        <v>359</v>
      </c>
      <c r="D218" s="56"/>
      <c r="E218" s="56"/>
      <c r="F218" s="56"/>
      <c r="G218" s="56"/>
      <c r="H218" s="57">
        <v>64</v>
      </c>
      <c r="I218" s="56" t="s">
        <v>54</v>
      </c>
      <c r="J218" s="100" t="s">
        <v>173</v>
      </c>
      <c r="K218" s="100" t="s">
        <v>685</v>
      </c>
      <c r="L218" s="62">
        <v>0</v>
      </c>
      <c r="M218" s="63">
        <v>1</v>
      </c>
      <c r="N218" s="63">
        <v>0.01</v>
      </c>
      <c r="O218" s="56" t="s">
        <v>42</v>
      </c>
      <c r="P218" s="161" t="str">
        <f>INDEX('Policy Characteristics'!J:J,MATCH($C218,'Policy Characteristics'!$C:$C,0))</f>
        <v>**Description:** This policy reduces greenhouse gas emissions from agriculture through livestock-related measures, such as feed supplements or drugs to prevent enteric methane formation.</v>
      </c>
      <c r="Q218" s="56" t="s">
        <v>298</v>
      </c>
      <c r="R218" s="11" t="s">
        <v>299</v>
      </c>
      <c r="S218" s="83" t="s">
        <v>197</v>
      </c>
      <c r="T218" s="56"/>
      <c r="U218" s="109"/>
    </row>
    <row r="219" spans="1:21" ht="29.5" x14ac:dyDescent="0.75">
      <c r="A219" s="56" t="s">
        <v>170</v>
      </c>
      <c r="B219" s="56" t="s">
        <v>546</v>
      </c>
      <c r="C219" s="56" t="s">
        <v>547</v>
      </c>
      <c r="D219" s="56"/>
      <c r="E219" s="56"/>
      <c r="F219" s="56"/>
      <c r="G219" s="56"/>
      <c r="H219" s="57">
        <v>178</v>
      </c>
      <c r="I219" s="56" t="s">
        <v>55</v>
      </c>
      <c r="J219" s="100" t="s">
        <v>546</v>
      </c>
      <c r="K219" s="100" t="s">
        <v>684</v>
      </c>
      <c r="L219" s="62"/>
      <c r="M219" s="63"/>
      <c r="N219" s="63"/>
      <c r="O219" s="56"/>
      <c r="P219" s="161">
        <f>INDEX('Policy Characteristics'!J:J,MATCH($C219,'Policy Characteristics'!$C:$C,0))</f>
        <v>0</v>
      </c>
      <c r="Q219" s="56"/>
      <c r="R219" s="11"/>
      <c r="S219" s="83"/>
      <c r="T219" s="56"/>
      <c r="U219" s="109"/>
    </row>
    <row r="220" spans="1:21" ht="44.25" x14ac:dyDescent="0.75">
      <c r="A220" s="56" t="s">
        <v>170</v>
      </c>
      <c r="B220" s="56" t="s">
        <v>172</v>
      </c>
      <c r="C220" s="56" t="s">
        <v>360</v>
      </c>
      <c r="D220" s="56"/>
      <c r="E220" s="56"/>
      <c r="F220" s="56"/>
      <c r="G220" s="56"/>
      <c r="H220" s="57">
        <v>65</v>
      </c>
      <c r="I220" s="56" t="s">
        <v>55</v>
      </c>
      <c r="J220" s="100" t="s">
        <v>172</v>
      </c>
      <c r="K220" s="100" t="s">
        <v>683</v>
      </c>
      <c r="L220" s="62">
        <v>0</v>
      </c>
      <c r="M220" s="63">
        <v>1</v>
      </c>
      <c r="N220" s="63">
        <v>0.01</v>
      </c>
      <c r="O220" s="56" t="s">
        <v>42</v>
      </c>
      <c r="P220" s="161" t="str">
        <f>INDEX('Policy Characteristics'!J:J,MATCH($C220,'Policy Characteristics'!$C:$C,0))</f>
        <v>**Description:** This policy reduces greenhouse gas emissions from agriculture through measures pertaining to rice cultivation, such as improved flooding practices that avoid anaerobic, methane-forming conditions.</v>
      </c>
      <c r="Q220" s="56" t="s">
        <v>300</v>
      </c>
      <c r="R220" s="11" t="s">
        <v>301</v>
      </c>
      <c r="S220" s="83" t="s">
        <v>197</v>
      </c>
      <c r="T220" s="56"/>
      <c r="U220" s="109"/>
    </row>
    <row r="221" spans="1:21" s="3" customFormat="1" ht="59" x14ac:dyDescent="0.75">
      <c r="A221" s="11" t="s">
        <v>447</v>
      </c>
      <c r="B221" s="11" t="s">
        <v>70</v>
      </c>
      <c r="C221" s="11" t="s">
        <v>361</v>
      </c>
      <c r="D221" s="11"/>
      <c r="E221" s="11"/>
      <c r="F221" s="11"/>
      <c r="G221" s="11"/>
      <c r="H221" s="57">
        <v>68</v>
      </c>
      <c r="I221" s="11" t="s">
        <v>55</v>
      </c>
      <c r="J221" s="101" t="s">
        <v>70</v>
      </c>
      <c r="K221" s="100" t="s">
        <v>682</v>
      </c>
      <c r="L221" s="66">
        <v>0</v>
      </c>
      <c r="M221" s="66">
        <v>1</v>
      </c>
      <c r="N221" s="66">
        <v>0.01</v>
      </c>
      <c r="O221" s="11" t="s">
        <v>71</v>
      </c>
      <c r="P221" s="161" t="str">
        <f>INDEX('Policy Characteristics'!J:J,MATCH($C221,'Policy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v>
      </c>
      <c r="Q221" s="11" t="s">
        <v>306</v>
      </c>
      <c r="R221" s="11" t="s">
        <v>307</v>
      </c>
      <c r="S221" s="83" t="s">
        <v>197</v>
      </c>
      <c r="T221" s="11"/>
      <c r="U221" s="107"/>
    </row>
    <row r="222" spans="1:21" s="3" customFormat="1" ht="44.25" x14ac:dyDescent="0.75">
      <c r="A222" s="11" t="s">
        <v>447</v>
      </c>
      <c r="B222" s="11" t="s">
        <v>567</v>
      </c>
      <c r="C222" s="11" t="s">
        <v>569</v>
      </c>
      <c r="D222" s="11"/>
      <c r="E222" s="11"/>
      <c r="F222" s="11"/>
      <c r="G222" s="11"/>
      <c r="H222" s="57">
        <v>176</v>
      </c>
      <c r="I222" s="11" t="s">
        <v>55</v>
      </c>
      <c r="J222" s="101" t="s">
        <v>456</v>
      </c>
      <c r="K222" s="100" t="s">
        <v>681</v>
      </c>
      <c r="L222" s="66">
        <v>0</v>
      </c>
      <c r="M222" s="66">
        <v>1</v>
      </c>
      <c r="N222" s="66">
        <v>0.01</v>
      </c>
      <c r="O222" s="56" t="s">
        <v>38</v>
      </c>
      <c r="P222" s="161" t="str">
        <f>INDEX('Policy Characteristics'!J:J,MATCH($C222,'Policy Characteristics'!$C:$C,0))</f>
        <v>**Description:** This policy causes a percentage of the district heat that would be generated by burning coal to instead be generated by burning natural gas.</v>
      </c>
      <c r="Q222" s="11" t="s">
        <v>448</v>
      </c>
      <c r="R222" s="11" t="s">
        <v>283</v>
      </c>
      <c r="S222" s="83" t="s">
        <v>197</v>
      </c>
      <c r="T222" s="11"/>
      <c r="U222" s="107"/>
    </row>
    <row r="223" spans="1:21" ht="29.5" x14ac:dyDescent="0.75">
      <c r="A223" s="56" t="s">
        <v>10</v>
      </c>
      <c r="B223" s="56" t="s">
        <v>32</v>
      </c>
      <c r="C223" s="56" t="s">
        <v>69</v>
      </c>
      <c r="D223" s="56"/>
      <c r="E223" s="56"/>
      <c r="F223" s="56"/>
      <c r="G223" s="56"/>
      <c r="H223" s="57">
        <v>66</v>
      </c>
      <c r="I223" s="56" t="s">
        <v>54</v>
      </c>
      <c r="J223" s="100" t="s">
        <v>32</v>
      </c>
      <c r="K223" s="100" t="s">
        <v>680</v>
      </c>
      <c r="L223" s="62">
        <v>0</v>
      </c>
      <c r="M223" s="62">
        <v>1</v>
      </c>
      <c r="N223" s="62">
        <v>0.01</v>
      </c>
      <c r="O223" s="56" t="s">
        <v>42</v>
      </c>
      <c r="P223" s="161" t="str">
        <f>INDEX('Policy Characteristics'!J:J,MATCH($C223,'Policy Characteristics'!$C:$C,0))</f>
        <v>**Description:** This policy specifies the fraction of the potential annual amount of carbon capture and sequestration (CCS) that is achieved in 2050, above the amount predicted in the business-as-usual scenario.</v>
      </c>
      <c r="Q223" s="56" t="s">
        <v>302</v>
      </c>
      <c r="R223" s="11" t="s">
        <v>303</v>
      </c>
      <c r="S223" s="83" t="s">
        <v>197</v>
      </c>
      <c r="T223" s="56"/>
      <c r="U223" s="109"/>
    </row>
    <row r="224" spans="1:21" s="5" customFormat="1" ht="59" x14ac:dyDescent="0.75">
      <c r="A224" s="56" t="s">
        <v>10</v>
      </c>
      <c r="B224" s="56" t="s">
        <v>30</v>
      </c>
      <c r="C224" s="56" t="s">
        <v>30</v>
      </c>
      <c r="D224" s="56" t="s">
        <v>432</v>
      </c>
      <c r="E224" s="56"/>
      <c r="F224" s="56" t="s">
        <v>438</v>
      </c>
      <c r="G224" s="56"/>
      <c r="H224" s="57">
        <v>171</v>
      </c>
      <c r="I224" s="56" t="s">
        <v>54</v>
      </c>
      <c r="J224" s="100" t="s">
        <v>30</v>
      </c>
      <c r="K224" s="100" t="s">
        <v>679</v>
      </c>
      <c r="L224" s="68">
        <v>0</v>
      </c>
      <c r="M224" s="68">
        <v>300</v>
      </c>
      <c r="N224" s="68">
        <v>5</v>
      </c>
      <c r="O224" s="56" t="s">
        <v>177</v>
      </c>
      <c r="P224" s="161" t="str">
        <f>INDEX('Policy Characteristics'!J:J,MATCH($C224,'Policy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v>
      </c>
      <c r="Q224" s="56" t="s">
        <v>304</v>
      </c>
      <c r="R224" s="11" t="s">
        <v>305</v>
      </c>
      <c r="S224" s="89" t="s">
        <v>542</v>
      </c>
      <c r="T224" s="11" t="s">
        <v>508</v>
      </c>
      <c r="U224" s="110"/>
    </row>
    <row r="225" spans="1:21" s="5" customFormat="1" ht="59" x14ac:dyDescent="0.75">
      <c r="A225" s="58" t="str">
        <f>A$224</f>
        <v>Cross-Sector</v>
      </c>
      <c r="B225" s="58" t="str">
        <f t="shared" ref="B225:C225" si="62">B$224</f>
        <v>Carbon Tax</v>
      </c>
      <c r="C225" s="58" t="str">
        <f t="shared" si="62"/>
        <v>Carbon Tax</v>
      </c>
      <c r="D225" s="56" t="s">
        <v>442</v>
      </c>
      <c r="E225" s="56"/>
      <c r="F225" s="56" t="s">
        <v>443</v>
      </c>
      <c r="G225" s="56"/>
      <c r="H225" s="57">
        <v>172</v>
      </c>
      <c r="I225" s="56" t="s">
        <v>54</v>
      </c>
      <c r="J225" s="78" t="str">
        <f t="shared" ref="J225:J230" si="63">J$224</f>
        <v>Carbon Tax</v>
      </c>
      <c r="K225" s="69" t="str">
        <f t="shared" ref="K225:O230" si="64">K$224</f>
        <v>cross carbon tax</v>
      </c>
      <c r="L225" s="69">
        <f t="shared" si="64"/>
        <v>0</v>
      </c>
      <c r="M225" s="69">
        <f t="shared" si="64"/>
        <v>300</v>
      </c>
      <c r="N225" s="69">
        <f t="shared" si="64"/>
        <v>5</v>
      </c>
      <c r="O225" s="58" t="str">
        <f t="shared" si="64"/>
        <v>$/metric ton CO2e</v>
      </c>
      <c r="P225" s="161" t="str">
        <f>INDEX('Policy Characteristics'!J:J,MATCH($C225,'Policy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v>
      </c>
      <c r="Q225" s="58" t="str">
        <f t="shared" ref="Q225:R228" si="65">Q$224</f>
        <v>fuels.html#carbon-tax</v>
      </c>
      <c r="R225" s="58" t="str">
        <f t="shared" si="65"/>
        <v>carbon-tax.html</v>
      </c>
      <c r="S225" s="89"/>
      <c r="T225" s="58"/>
      <c r="U225" s="110"/>
    </row>
    <row r="226" spans="1:21" s="5" customFormat="1" ht="59" x14ac:dyDescent="0.75">
      <c r="A226" s="58" t="str">
        <f t="shared" ref="A226:C230" si="66">A$224</f>
        <v>Cross-Sector</v>
      </c>
      <c r="B226" s="58" t="str">
        <f t="shared" si="66"/>
        <v>Carbon Tax</v>
      </c>
      <c r="C226" s="58" t="str">
        <f t="shared" si="66"/>
        <v>Carbon Tax</v>
      </c>
      <c r="D226" s="56" t="s">
        <v>434</v>
      </c>
      <c r="E226" s="56"/>
      <c r="F226" s="56" t="s">
        <v>440</v>
      </c>
      <c r="G226" s="56"/>
      <c r="H226" s="57">
        <v>173</v>
      </c>
      <c r="I226" s="56" t="s">
        <v>54</v>
      </c>
      <c r="J226" s="78" t="str">
        <f t="shared" si="63"/>
        <v>Carbon Tax</v>
      </c>
      <c r="K226" s="69" t="str">
        <f t="shared" si="64"/>
        <v>cross carbon tax</v>
      </c>
      <c r="L226" s="69">
        <f t="shared" si="64"/>
        <v>0</v>
      </c>
      <c r="M226" s="69">
        <f t="shared" si="64"/>
        <v>300</v>
      </c>
      <c r="N226" s="69">
        <f t="shared" si="64"/>
        <v>5</v>
      </c>
      <c r="O226" s="58" t="str">
        <f t="shared" si="64"/>
        <v>$/metric ton CO2e</v>
      </c>
      <c r="P226" s="161" t="str">
        <f>INDEX('Policy Characteristics'!J:J,MATCH($C226,'Policy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v>
      </c>
      <c r="Q226" s="58" t="str">
        <f t="shared" si="65"/>
        <v>fuels.html#carbon-tax</v>
      </c>
      <c r="R226" s="58" t="str">
        <f t="shared" si="65"/>
        <v>carbon-tax.html</v>
      </c>
      <c r="S226" s="89"/>
      <c r="T226" s="58"/>
      <c r="U226" s="110"/>
    </row>
    <row r="227" spans="1:21" s="5" customFormat="1" ht="59" x14ac:dyDescent="0.75">
      <c r="A227" s="58" t="str">
        <f t="shared" si="66"/>
        <v>Cross-Sector</v>
      </c>
      <c r="B227" s="58" t="str">
        <f t="shared" si="66"/>
        <v>Carbon Tax</v>
      </c>
      <c r="C227" s="58" t="str">
        <f t="shared" si="66"/>
        <v>Carbon Tax</v>
      </c>
      <c r="D227" s="56" t="s">
        <v>435</v>
      </c>
      <c r="E227" s="56"/>
      <c r="F227" s="56" t="s">
        <v>441</v>
      </c>
      <c r="G227" s="56"/>
      <c r="H227" s="57">
        <v>174</v>
      </c>
      <c r="I227" s="56" t="s">
        <v>54</v>
      </c>
      <c r="J227" s="78" t="str">
        <f t="shared" si="63"/>
        <v>Carbon Tax</v>
      </c>
      <c r="K227" s="69" t="str">
        <f t="shared" si="64"/>
        <v>cross carbon tax</v>
      </c>
      <c r="L227" s="69">
        <f t="shared" si="64"/>
        <v>0</v>
      </c>
      <c r="M227" s="69">
        <f t="shared" si="64"/>
        <v>300</v>
      </c>
      <c r="N227" s="69">
        <f t="shared" si="64"/>
        <v>5</v>
      </c>
      <c r="O227" s="58" t="str">
        <f t="shared" si="64"/>
        <v>$/metric ton CO2e</v>
      </c>
      <c r="P227" s="161" t="str">
        <f>INDEX('Policy Characteristics'!J:J,MATCH($C227,'Policy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v>
      </c>
      <c r="Q227" s="58" t="str">
        <f t="shared" si="65"/>
        <v>fuels.html#carbon-tax</v>
      </c>
      <c r="R227" s="58" t="str">
        <f t="shared" si="65"/>
        <v>carbon-tax.html</v>
      </c>
      <c r="S227" s="89"/>
      <c r="T227" s="58"/>
      <c r="U227" s="110"/>
    </row>
    <row r="228" spans="1:21" s="5" customFormat="1" ht="59" x14ac:dyDescent="0.75">
      <c r="A228" s="58" t="str">
        <f t="shared" si="66"/>
        <v>Cross-Sector</v>
      </c>
      <c r="B228" s="58" t="str">
        <f t="shared" si="66"/>
        <v>Carbon Tax</v>
      </c>
      <c r="C228" s="58" t="str">
        <f t="shared" si="66"/>
        <v>Carbon Tax</v>
      </c>
      <c r="D228" s="56" t="s">
        <v>433</v>
      </c>
      <c r="E228" s="56"/>
      <c r="F228" s="56" t="s">
        <v>439</v>
      </c>
      <c r="G228" s="56"/>
      <c r="H228" s="57">
        <v>175</v>
      </c>
      <c r="I228" s="56" t="s">
        <v>54</v>
      </c>
      <c r="J228" s="78" t="str">
        <f t="shared" si="63"/>
        <v>Carbon Tax</v>
      </c>
      <c r="K228" s="69" t="str">
        <f t="shared" si="64"/>
        <v>cross carbon tax</v>
      </c>
      <c r="L228" s="69">
        <f t="shared" si="64"/>
        <v>0</v>
      </c>
      <c r="M228" s="69">
        <f t="shared" si="64"/>
        <v>300</v>
      </c>
      <c r="N228" s="69">
        <f t="shared" si="64"/>
        <v>5</v>
      </c>
      <c r="O228" s="58" t="str">
        <f t="shared" si="64"/>
        <v>$/metric ton CO2e</v>
      </c>
      <c r="P228" s="161" t="str">
        <f>INDEX('Policy Characteristics'!J:J,MATCH($C228,'Policy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v>
      </c>
      <c r="Q228" s="58" t="str">
        <f t="shared" si="65"/>
        <v>fuels.html#carbon-tax</v>
      </c>
      <c r="R228" s="58" t="str">
        <f t="shared" si="65"/>
        <v>carbon-tax.html</v>
      </c>
      <c r="S228" s="89"/>
      <c r="T228" s="58"/>
      <c r="U228" s="110"/>
    </row>
    <row r="229" spans="1:21" s="5" customFormat="1" ht="59" x14ac:dyDescent="0.75">
      <c r="A229" s="58" t="str">
        <f t="shared" si="66"/>
        <v>Cross-Sector</v>
      </c>
      <c r="B229" s="58" t="str">
        <f t="shared" si="66"/>
        <v>Carbon Tax</v>
      </c>
      <c r="C229" s="58" t="str">
        <f t="shared" si="66"/>
        <v>Carbon Tax</v>
      </c>
      <c r="D229" s="56" t="s">
        <v>436</v>
      </c>
      <c r="E229" s="56"/>
      <c r="F229" s="56" t="s">
        <v>444</v>
      </c>
      <c r="G229" s="56"/>
      <c r="H229" s="57"/>
      <c r="I229" s="11" t="s">
        <v>55</v>
      </c>
      <c r="J229" s="78" t="str">
        <f t="shared" si="63"/>
        <v>Carbon Tax</v>
      </c>
      <c r="K229" s="69" t="str">
        <f t="shared" si="64"/>
        <v>cross carbon tax</v>
      </c>
      <c r="L229" s="68"/>
      <c r="M229" s="68"/>
      <c r="N229" s="68"/>
      <c r="O229" s="56"/>
      <c r="P229" s="161" t="str">
        <f>INDEX('Policy Characteristics'!J:J,MATCH($C229,'Policy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v>
      </c>
      <c r="Q229" s="56"/>
      <c r="R229" s="11"/>
      <c r="S229" s="89"/>
      <c r="T229" s="58"/>
      <c r="U229" s="110"/>
    </row>
    <row r="230" spans="1:21" s="5" customFormat="1" ht="59" x14ac:dyDescent="0.75">
      <c r="A230" s="58" t="str">
        <f t="shared" si="66"/>
        <v>Cross-Sector</v>
      </c>
      <c r="B230" s="58" t="str">
        <f t="shared" si="66"/>
        <v>Carbon Tax</v>
      </c>
      <c r="C230" s="58" t="str">
        <f t="shared" si="66"/>
        <v>Carbon Tax</v>
      </c>
      <c r="D230" s="56" t="s">
        <v>437</v>
      </c>
      <c r="E230" s="56"/>
      <c r="F230" s="56" t="s">
        <v>445</v>
      </c>
      <c r="G230" s="56"/>
      <c r="H230" s="57"/>
      <c r="I230" s="11" t="s">
        <v>55</v>
      </c>
      <c r="J230" s="78" t="str">
        <f t="shared" si="63"/>
        <v>Carbon Tax</v>
      </c>
      <c r="K230" s="69" t="str">
        <f t="shared" si="64"/>
        <v>cross carbon tax</v>
      </c>
      <c r="L230" s="68"/>
      <c r="M230" s="68"/>
      <c r="N230" s="68"/>
      <c r="O230" s="56"/>
      <c r="P230" s="161" t="str">
        <f>INDEX('Policy Characteristics'!J:J,MATCH($C230,'Policy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U.S. government's revised 2015 Social Cost of Carbon estimates for the year 2050 range from $29 to $105 per ton (in inflation-adjusted 2012 dollars), depending on one's choice of discount rate.</v>
      </c>
      <c r="Q230" s="56"/>
      <c r="R230" s="11"/>
      <c r="S230" s="89"/>
      <c r="T230" s="58"/>
      <c r="U230" s="110"/>
    </row>
    <row r="231" spans="1:21" s="5" customFormat="1" ht="29.5" x14ac:dyDescent="0.75">
      <c r="A231" s="56" t="s">
        <v>10</v>
      </c>
      <c r="B231" s="56" t="s">
        <v>31</v>
      </c>
      <c r="C231" s="56" t="s">
        <v>178</v>
      </c>
      <c r="D231" s="56" t="s">
        <v>63</v>
      </c>
      <c r="E231" s="56"/>
      <c r="F231" s="56" t="s">
        <v>110</v>
      </c>
      <c r="G231" s="56"/>
      <c r="H231" s="57" t="s">
        <v>239</v>
      </c>
      <c r="I231" s="11" t="s">
        <v>55</v>
      </c>
      <c r="J231" s="100" t="s">
        <v>31</v>
      </c>
      <c r="K231" s="100" t="s">
        <v>678</v>
      </c>
      <c r="L231" s="68"/>
      <c r="M231" s="68"/>
      <c r="N231" s="68"/>
      <c r="O231" s="56"/>
      <c r="P231" s="161" t="str">
        <f>INDEX('Policy Characteristics'!J:J,MATCH($C231,'Policy Characteristics'!$C:$C,0))</f>
        <v>**Description:** This policy reduces the subsidies paid for the production of the selected energy source(s) in the BAU case. // **Guidance for setting values:** A value of 100% eliminates subsidies in 2050.</v>
      </c>
      <c r="Q231" s="58"/>
      <c r="R231" s="11"/>
      <c r="S231" s="88"/>
      <c r="T231" s="58"/>
      <c r="U231" s="110"/>
    </row>
    <row r="232" spans="1:21" s="5" customFormat="1" ht="29.5" x14ac:dyDescent="0.75">
      <c r="A232" s="58" t="str">
        <f>A$231</f>
        <v>Cross-Sector</v>
      </c>
      <c r="B232" s="58" t="str">
        <f>B$231</f>
        <v>End Existing Subsidies</v>
      </c>
      <c r="C232" s="58" t="str">
        <f t="shared" ref="B232:C246" si="67">C$231</f>
        <v>Percent Reduction in BAU Subsidies</v>
      </c>
      <c r="D232" s="11" t="s">
        <v>570</v>
      </c>
      <c r="E232" s="56"/>
      <c r="F232" s="11" t="s">
        <v>564</v>
      </c>
      <c r="G232" s="56"/>
      <c r="H232" s="57">
        <v>69</v>
      </c>
      <c r="I232" s="11" t="s">
        <v>55</v>
      </c>
      <c r="J232" s="78" t="str">
        <f t="shared" ref="J232:K246" si="68">J$231</f>
        <v>End Existing Subsidies</v>
      </c>
      <c r="K232" s="78" t="str">
        <f t="shared" si="68"/>
        <v>cross reduce BAU subsidies</v>
      </c>
      <c r="L232" s="66">
        <v>0</v>
      </c>
      <c r="M232" s="66">
        <v>1</v>
      </c>
      <c r="N232" s="66">
        <v>0.01</v>
      </c>
      <c r="O232" s="56" t="s">
        <v>180</v>
      </c>
      <c r="P232" s="161" t="str">
        <f>INDEX('Policy Characteristics'!J:J,MATCH($C232,'Policy Characteristics'!$C:$C,0))</f>
        <v>**Description:** This policy reduces the subsidies paid for the production of the selected energy source(s) in the BAU case. // **Guidance for setting values:** A value of 100% eliminates subsidies in 2050.</v>
      </c>
      <c r="Q232" s="11" t="s">
        <v>308</v>
      </c>
      <c r="R232" s="11" t="s">
        <v>309</v>
      </c>
      <c r="S232" s="83" t="s">
        <v>197</v>
      </c>
      <c r="T232" s="58"/>
      <c r="U232" s="110"/>
    </row>
    <row r="233" spans="1:21" s="5" customFormat="1" ht="29.5" x14ac:dyDescent="0.75">
      <c r="A233" s="58" t="str">
        <f t="shared" ref="A233:A246" si="69">A$231</f>
        <v>Cross-Sector</v>
      </c>
      <c r="B233" s="58" t="str">
        <f t="shared" si="67"/>
        <v>End Existing Subsidies</v>
      </c>
      <c r="C233" s="58" t="str">
        <f t="shared" si="67"/>
        <v>Percent Reduction in BAU Subsidies</v>
      </c>
      <c r="D233" s="11" t="s">
        <v>57</v>
      </c>
      <c r="E233" s="56"/>
      <c r="F233" s="11" t="s">
        <v>104</v>
      </c>
      <c r="G233" s="56"/>
      <c r="H233" s="57">
        <v>70</v>
      </c>
      <c r="I233" s="11" t="s">
        <v>54</v>
      </c>
      <c r="J233" s="78" t="str">
        <f t="shared" si="68"/>
        <v>End Existing Subsidies</v>
      </c>
      <c r="K233" s="78" t="str">
        <f t="shared" si="68"/>
        <v>cross reduce BAU subsidies</v>
      </c>
      <c r="L233" s="64">
        <f>L$232</f>
        <v>0</v>
      </c>
      <c r="M233" s="64">
        <f>M$232</f>
        <v>1</v>
      </c>
      <c r="N233" s="64">
        <f>N$232</f>
        <v>0.01</v>
      </c>
      <c r="O233" s="58" t="str">
        <f>O$232</f>
        <v>% reduction in BAU subsidies</v>
      </c>
      <c r="P233" s="161" t="str">
        <f>INDEX('Policy Characteristics'!J:J,MATCH($C233,'Policy Characteristics'!$C:$C,0))</f>
        <v>**Description:** This policy reduces the subsidies paid for the production of the selected energy source(s) in the BAU case. // **Guidance for setting values:** A value of 100% eliminates subsidies in 2050.</v>
      </c>
      <c r="Q233" s="11" t="s">
        <v>308</v>
      </c>
      <c r="R233" s="11" t="s">
        <v>309</v>
      </c>
      <c r="S233" s="83" t="s">
        <v>197</v>
      </c>
      <c r="T233" s="58"/>
      <c r="U233" s="110"/>
    </row>
    <row r="234" spans="1:21" s="5" customFormat="1" ht="29.5" x14ac:dyDescent="0.75">
      <c r="A234" s="58" t="str">
        <f t="shared" si="69"/>
        <v>Cross-Sector</v>
      </c>
      <c r="B234" s="58" t="str">
        <f t="shared" si="67"/>
        <v>End Existing Subsidies</v>
      </c>
      <c r="C234" s="58" t="str">
        <f t="shared" si="67"/>
        <v>Percent Reduction in BAU Subsidies</v>
      </c>
      <c r="D234" s="11" t="s">
        <v>58</v>
      </c>
      <c r="E234" s="56"/>
      <c r="F234" s="11" t="s">
        <v>105</v>
      </c>
      <c r="G234" s="56"/>
      <c r="H234" s="57">
        <v>71</v>
      </c>
      <c r="I234" s="11" t="s">
        <v>55</v>
      </c>
      <c r="J234" s="78" t="str">
        <f t="shared" si="68"/>
        <v>End Existing Subsidies</v>
      </c>
      <c r="K234" s="78" t="str">
        <f t="shared" si="68"/>
        <v>cross reduce BAU subsidies</v>
      </c>
      <c r="L234" s="64">
        <f t="shared" ref="L234:O237" si="70">L$232</f>
        <v>0</v>
      </c>
      <c r="M234" s="64">
        <f t="shared" si="70"/>
        <v>1</v>
      </c>
      <c r="N234" s="64">
        <f t="shared" si="70"/>
        <v>0.01</v>
      </c>
      <c r="O234" s="58" t="str">
        <f t="shared" si="70"/>
        <v>% reduction in BAU subsidies</v>
      </c>
      <c r="P234" s="161" t="str">
        <f>INDEX('Policy Characteristics'!J:J,MATCH($C234,'Policy Characteristics'!$C:$C,0))</f>
        <v>**Description:** This policy reduces the subsidies paid for the production of the selected energy source(s) in the BAU case. // **Guidance for setting values:** A value of 100% eliminates subsidies in 2050.</v>
      </c>
      <c r="Q234" s="11" t="s">
        <v>308</v>
      </c>
      <c r="R234" s="11" t="s">
        <v>309</v>
      </c>
      <c r="S234" s="83" t="s">
        <v>197</v>
      </c>
      <c r="T234" s="58"/>
      <c r="U234" s="110"/>
    </row>
    <row r="235" spans="1:21" s="5" customFormat="1" ht="29.5" x14ac:dyDescent="0.75">
      <c r="A235" s="58" t="str">
        <f t="shared" si="69"/>
        <v>Cross-Sector</v>
      </c>
      <c r="B235" s="58" t="str">
        <f t="shared" si="67"/>
        <v>End Existing Subsidies</v>
      </c>
      <c r="C235" s="58" t="str">
        <f t="shared" si="67"/>
        <v>Percent Reduction in BAU Subsidies</v>
      </c>
      <c r="D235" s="11" t="s">
        <v>59</v>
      </c>
      <c r="E235" s="56"/>
      <c r="F235" s="11" t="s">
        <v>106</v>
      </c>
      <c r="G235" s="56"/>
      <c r="H235" s="57">
        <v>72</v>
      </c>
      <c r="I235" s="11" t="s">
        <v>55</v>
      </c>
      <c r="J235" s="78" t="str">
        <f t="shared" si="68"/>
        <v>End Existing Subsidies</v>
      </c>
      <c r="K235" s="78" t="str">
        <f t="shared" si="68"/>
        <v>cross reduce BAU subsidies</v>
      </c>
      <c r="L235" s="64"/>
      <c r="M235" s="64"/>
      <c r="N235" s="64"/>
      <c r="O235" s="58"/>
      <c r="P235" s="161" t="str">
        <f>INDEX('Policy Characteristics'!J:J,MATCH($C235,'Policy Characteristics'!$C:$C,0))</f>
        <v>**Description:** This policy reduces the subsidies paid for the production of the selected energy source(s) in the BAU case. // **Guidance for setting values:** A value of 100% eliminates subsidies in 2050.</v>
      </c>
      <c r="Q235" s="11"/>
      <c r="R235" s="11"/>
      <c r="S235" s="83"/>
      <c r="T235" s="58"/>
      <c r="U235" s="110"/>
    </row>
    <row r="236" spans="1:21" s="5" customFormat="1" ht="29.5" x14ac:dyDescent="0.75">
      <c r="A236" s="58" t="str">
        <f t="shared" si="69"/>
        <v>Cross-Sector</v>
      </c>
      <c r="B236" s="58" t="str">
        <f t="shared" si="67"/>
        <v>End Existing Subsidies</v>
      </c>
      <c r="C236" s="58" t="str">
        <f t="shared" si="67"/>
        <v>Percent Reduction in BAU Subsidies</v>
      </c>
      <c r="D236" s="11" t="s">
        <v>60</v>
      </c>
      <c r="E236" s="56"/>
      <c r="F236" s="11" t="s">
        <v>572</v>
      </c>
      <c r="G236" s="56"/>
      <c r="H236" s="57">
        <v>73</v>
      </c>
      <c r="I236" s="11" t="s">
        <v>55</v>
      </c>
      <c r="J236" s="78" t="str">
        <f t="shared" si="68"/>
        <v>End Existing Subsidies</v>
      </c>
      <c r="K236" s="78" t="str">
        <f t="shared" si="68"/>
        <v>cross reduce BAU subsidies</v>
      </c>
      <c r="L236" s="64"/>
      <c r="M236" s="64"/>
      <c r="N236" s="64"/>
      <c r="O236" s="58"/>
      <c r="P236" s="161" t="str">
        <f>INDEX('Policy Characteristics'!J:J,MATCH($C236,'Policy Characteristics'!$C:$C,0))</f>
        <v>**Description:** This policy reduces the subsidies paid for the production of the selected energy source(s) in the BAU case. // **Guidance for setting values:** A value of 100% eliminates subsidies in 2050.</v>
      </c>
      <c r="Q236" s="11"/>
      <c r="R236" s="11"/>
      <c r="S236" s="83"/>
      <c r="T236" s="58"/>
      <c r="U236" s="110"/>
    </row>
    <row r="237" spans="1:21" s="5" customFormat="1" ht="29.5" x14ac:dyDescent="0.75">
      <c r="A237" s="58" t="str">
        <f t="shared" si="69"/>
        <v>Cross-Sector</v>
      </c>
      <c r="B237" s="58" t="str">
        <f t="shared" si="67"/>
        <v>End Existing Subsidies</v>
      </c>
      <c r="C237" s="58" t="str">
        <f t="shared" si="67"/>
        <v>Percent Reduction in BAU Subsidies</v>
      </c>
      <c r="D237" s="11" t="s">
        <v>61</v>
      </c>
      <c r="E237" s="56"/>
      <c r="F237" s="11" t="s">
        <v>111</v>
      </c>
      <c r="G237" s="56"/>
      <c r="H237" s="57">
        <v>74</v>
      </c>
      <c r="I237" s="11" t="s">
        <v>55</v>
      </c>
      <c r="J237" s="78" t="str">
        <f t="shared" si="68"/>
        <v>End Existing Subsidies</v>
      </c>
      <c r="K237" s="78" t="str">
        <f t="shared" si="68"/>
        <v>cross reduce BAU subsidies</v>
      </c>
      <c r="L237" s="64">
        <f t="shared" si="70"/>
        <v>0</v>
      </c>
      <c r="M237" s="64">
        <f t="shared" si="70"/>
        <v>1</v>
      </c>
      <c r="N237" s="64">
        <f t="shared" si="70"/>
        <v>0.01</v>
      </c>
      <c r="O237" s="58" t="str">
        <f t="shared" si="70"/>
        <v>% reduction in BAU subsidies</v>
      </c>
      <c r="P237" s="161" t="str">
        <f>INDEX('Policy Characteristics'!J:J,MATCH($C237,'Policy Characteristics'!$C:$C,0))</f>
        <v>**Description:** This policy reduces the subsidies paid for the production of the selected energy source(s) in the BAU case. // **Guidance for setting values:** A value of 100% eliminates subsidies in 2050.</v>
      </c>
      <c r="Q237" s="11" t="s">
        <v>308</v>
      </c>
      <c r="R237" s="11" t="s">
        <v>309</v>
      </c>
      <c r="S237" s="83" t="s">
        <v>197</v>
      </c>
      <c r="T237" s="58"/>
      <c r="U237" s="110"/>
    </row>
    <row r="238" spans="1:21" s="5" customFormat="1" ht="29.5" x14ac:dyDescent="0.75">
      <c r="A238" s="58" t="str">
        <f t="shared" si="69"/>
        <v>Cross-Sector</v>
      </c>
      <c r="B238" s="58" t="str">
        <f t="shared" si="67"/>
        <v>End Existing Subsidies</v>
      </c>
      <c r="C238" s="58" t="str">
        <f t="shared" si="67"/>
        <v>Percent Reduction in BAU Subsidies</v>
      </c>
      <c r="D238" s="11" t="s">
        <v>62</v>
      </c>
      <c r="E238" s="56"/>
      <c r="F238" s="11" t="s">
        <v>109</v>
      </c>
      <c r="G238" s="56"/>
      <c r="H238" s="57" t="s">
        <v>239</v>
      </c>
      <c r="I238" s="11" t="s">
        <v>55</v>
      </c>
      <c r="J238" s="78" t="str">
        <f t="shared" si="68"/>
        <v>End Existing Subsidies</v>
      </c>
      <c r="K238" s="78" t="str">
        <f t="shared" si="68"/>
        <v>cross reduce BAU subsidies</v>
      </c>
      <c r="L238" s="68"/>
      <c r="M238" s="68"/>
      <c r="N238" s="68"/>
      <c r="O238" s="56"/>
      <c r="P238" s="161" t="str">
        <f>INDEX('Policy Characteristics'!J:J,MATCH($C238,'Policy Characteristics'!$C:$C,0))</f>
        <v>**Description:** This policy reduces the subsidies paid for the production of the selected energy source(s) in the BAU case. // **Guidance for setting values:** A value of 100% eliminates subsidies in 2050.</v>
      </c>
      <c r="Q238" s="58"/>
      <c r="R238" s="11"/>
      <c r="S238" s="88"/>
      <c r="T238" s="58"/>
      <c r="U238" s="110"/>
    </row>
    <row r="239" spans="1:21" s="5" customFormat="1" ht="29.5" x14ac:dyDescent="0.75">
      <c r="A239" s="58" t="str">
        <f t="shared" si="69"/>
        <v>Cross-Sector</v>
      </c>
      <c r="B239" s="58" t="str">
        <f t="shared" si="67"/>
        <v>End Existing Subsidies</v>
      </c>
      <c r="C239" s="58" t="str">
        <f t="shared" si="67"/>
        <v>Percent Reduction in BAU Subsidies</v>
      </c>
      <c r="D239" s="11" t="s">
        <v>64</v>
      </c>
      <c r="E239" s="56"/>
      <c r="F239" s="11" t="s">
        <v>112</v>
      </c>
      <c r="G239" s="56"/>
      <c r="H239" s="57">
        <v>75</v>
      </c>
      <c r="I239" s="11" t="s">
        <v>54</v>
      </c>
      <c r="J239" s="78" t="str">
        <f t="shared" si="68"/>
        <v>End Existing Subsidies</v>
      </c>
      <c r="K239" s="78" t="str">
        <f t="shared" si="68"/>
        <v>cross reduce BAU subsidies</v>
      </c>
      <c r="L239" s="64">
        <f t="shared" ref="L239:O240" si="71">L$232</f>
        <v>0</v>
      </c>
      <c r="M239" s="64">
        <f t="shared" si="71"/>
        <v>1</v>
      </c>
      <c r="N239" s="64">
        <f t="shared" si="71"/>
        <v>0.01</v>
      </c>
      <c r="O239" s="58" t="str">
        <f t="shared" si="71"/>
        <v>% reduction in BAU subsidies</v>
      </c>
      <c r="P239" s="161" t="str">
        <f>INDEX('Policy Characteristics'!J:J,MATCH($C239,'Policy Characteristics'!$C:$C,0))</f>
        <v>**Description:** This policy reduces the subsidies paid for the production of the selected energy source(s) in the BAU case. // **Guidance for setting values:** A value of 100% eliminates subsidies in 2050.</v>
      </c>
      <c r="Q239" s="11" t="s">
        <v>308</v>
      </c>
      <c r="R239" s="11" t="s">
        <v>309</v>
      </c>
      <c r="S239" s="83" t="s">
        <v>197</v>
      </c>
      <c r="T239" s="58"/>
      <c r="U239" s="110"/>
    </row>
    <row r="240" spans="1:21" s="5" customFormat="1" ht="29.5" x14ac:dyDescent="0.75">
      <c r="A240" s="58" t="str">
        <f t="shared" si="69"/>
        <v>Cross-Sector</v>
      </c>
      <c r="B240" s="58" t="str">
        <f t="shared" si="67"/>
        <v>End Existing Subsidies</v>
      </c>
      <c r="C240" s="58" t="str">
        <f t="shared" si="67"/>
        <v>Percent Reduction in BAU Subsidies</v>
      </c>
      <c r="D240" s="11" t="s">
        <v>65</v>
      </c>
      <c r="E240" s="56"/>
      <c r="F240" s="11" t="s">
        <v>113</v>
      </c>
      <c r="G240" s="56"/>
      <c r="H240" s="57">
        <v>76</v>
      </c>
      <c r="I240" s="11" t="s">
        <v>54</v>
      </c>
      <c r="J240" s="78" t="str">
        <f t="shared" si="68"/>
        <v>End Existing Subsidies</v>
      </c>
      <c r="K240" s="78" t="str">
        <f t="shared" si="68"/>
        <v>cross reduce BAU subsidies</v>
      </c>
      <c r="L240" s="64">
        <f t="shared" si="71"/>
        <v>0</v>
      </c>
      <c r="M240" s="64">
        <f t="shared" si="71"/>
        <v>1</v>
      </c>
      <c r="N240" s="64">
        <f t="shared" si="71"/>
        <v>0.01</v>
      </c>
      <c r="O240" s="58" t="str">
        <f t="shared" si="71"/>
        <v>% reduction in BAU subsidies</v>
      </c>
      <c r="P240" s="161" t="str">
        <f>INDEX('Policy Characteristics'!J:J,MATCH($C240,'Policy Characteristics'!$C:$C,0))</f>
        <v>**Description:** This policy reduces the subsidies paid for the production of the selected energy source(s) in the BAU case. // **Guidance for setting values:** A value of 100% eliminates subsidies in 2050.</v>
      </c>
      <c r="Q240" s="11" t="s">
        <v>308</v>
      </c>
      <c r="R240" s="11" t="s">
        <v>309</v>
      </c>
      <c r="S240" s="83" t="s">
        <v>197</v>
      </c>
      <c r="T240" s="58"/>
      <c r="U240" s="110"/>
    </row>
    <row r="241" spans="1:21" s="5" customFormat="1" ht="29.5" x14ac:dyDescent="0.75">
      <c r="A241" s="58" t="str">
        <f t="shared" si="69"/>
        <v>Cross-Sector</v>
      </c>
      <c r="B241" s="58" t="str">
        <f t="shared" si="67"/>
        <v>End Existing Subsidies</v>
      </c>
      <c r="C241" s="58" t="str">
        <f t="shared" si="67"/>
        <v>Percent Reduction in BAU Subsidies</v>
      </c>
      <c r="D241" s="11" t="s">
        <v>66</v>
      </c>
      <c r="E241" s="56"/>
      <c r="F241" s="11" t="s">
        <v>114</v>
      </c>
      <c r="G241" s="56"/>
      <c r="H241" s="57" t="s">
        <v>239</v>
      </c>
      <c r="I241" s="11" t="s">
        <v>55</v>
      </c>
      <c r="J241" s="78" t="str">
        <f t="shared" si="68"/>
        <v>End Existing Subsidies</v>
      </c>
      <c r="K241" s="78" t="str">
        <f t="shared" si="68"/>
        <v>cross reduce BAU subsidies</v>
      </c>
      <c r="L241" s="68"/>
      <c r="M241" s="68"/>
      <c r="N241" s="68"/>
      <c r="O241" s="56"/>
      <c r="P241" s="161" t="str">
        <f>INDEX('Policy Characteristics'!J:J,MATCH($C241,'Policy Characteristics'!$C:$C,0))</f>
        <v>**Description:** This policy reduces the subsidies paid for the production of the selected energy source(s) in the BAU case. // **Guidance for setting values:** A value of 100% eliminates subsidies in 2050.</v>
      </c>
      <c r="Q241" s="58"/>
      <c r="R241" s="11"/>
      <c r="S241" s="88"/>
      <c r="T241" s="58"/>
      <c r="U241" s="110"/>
    </row>
    <row r="242" spans="1:21" s="5" customFormat="1" ht="29.5" x14ac:dyDescent="0.75">
      <c r="A242" s="58" t="str">
        <f t="shared" si="69"/>
        <v>Cross-Sector</v>
      </c>
      <c r="B242" s="58" t="str">
        <f t="shared" si="67"/>
        <v>End Existing Subsidies</v>
      </c>
      <c r="C242" s="58" t="str">
        <f t="shared" si="67"/>
        <v>Percent Reduction in BAU Subsidies</v>
      </c>
      <c r="D242" s="11" t="s">
        <v>67</v>
      </c>
      <c r="E242" s="56"/>
      <c r="F242" s="11" t="s">
        <v>115</v>
      </c>
      <c r="G242" s="56"/>
      <c r="H242" s="57" t="s">
        <v>239</v>
      </c>
      <c r="I242" s="11" t="s">
        <v>55</v>
      </c>
      <c r="J242" s="78" t="str">
        <f t="shared" si="68"/>
        <v>End Existing Subsidies</v>
      </c>
      <c r="K242" s="78" t="str">
        <f t="shared" si="68"/>
        <v>cross reduce BAU subsidies</v>
      </c>
      <c r="L242" s="68"/>
      <c r="M242" s="68"/>
      <c r="N242" s="68"/>
      <c r="O242" s="56"/>
      <c r="P242" s="161" t="str">
        <f>INDEX('Policy Characteristics'!J:J,MATCH($C242,'Policy Characteristics'!$C:$C,0))</f>
        <v>**Description:** This policy reduces the subsidies paid for the production of the selected energy source(s) in the BAU case. // **Guidance for setting values:** A value of 100% eliminates subsidies in 2050.</v>
      </c>
      <c r="Q242" s="58"/>
      <c r="R242" s="11"/>
      <c r="S242" s="88"/>
      <c r="T242" s="58"/>
      <c r="U242" s="110"/>
    </row>
    <row r="243" spans="1:21" s="5" customFormat="1" ht="29.5" x14ac:dyDescent="0.75">
      <c r="A243" s="58" t="str">
        <f t="shared" si="69"/>
        <v>Cross-Sector</v>
      </c>
      <c r="B243" s="58" t="str">
        <f t="shared" si="67"/>
        <v>End Existing Subsidies</v>
      </c>
      <c r="C243" s="58" t="str">
        <f t="shared" si="67"/>
        <v>Percent Reduction in BAU Subsidies</v>
      </c>
      <c r="D243" s="11" t="s">
        <v>68</v>
      </c>
      <c r="E243" s="56"/>
      <c r="F243" s="11" t="s">
        <v>116</v>
      </c>
      <c r="G243" s="56"/>
      <c r="H243" s="57"/>
      <c r="I243" s="11" t="s">
        <v>55</v>
      </c>
      <c r="J243" s="78" t="str">
        <f t="shared" si="68"/>
        <v>End Existing Subsidies</v>
      </c>
      <c r="K243" s="78" t="str">
        <f t="shared" si="68"/>
        <v>cross reduce BAU subsidies</v>
      </c>
      <c r="L243" s="64"/>
      <c r="M243" s="64"/>
      <c r="N243" s="64"/>
      <c r="O243" s="58"/>
      <c r="P243" s="161" t="str">
        <f>INDEX('Policy Characteristics'!J:J,MATCH($C243,'Policy Characteristics'!$C:$C,0))</f>
        <v>**Description:** This policy reduces the subsidies paid for the production of the selected energy source(s) in the BAU case. // **Guidance for setting values:** A value of 100% eliminates subsidies in 2050.</v>
      </c>
      <c r="Q243" s="11"/>
      <c r="R243" s="11"/>
      <c r="S243" s="83"/>
      <c r="T243" s="58"/>
      <c r="U243" s="110"/>
    </row>
    <row r="244" spans="1:21" s="5" customFormat="1" ht="29.5" x14ac:dyDescent="0.75">
      <c r="A244" s="58" t="str">
        <f t="shared" si="69"/>
        <v>Cross-Sector</v>
      </c>
      <c r="B244" s="58" t="str">
        <f t="shared" si="67"/>
        <v>End Existing Subsidies</v>
      </c>
      <c r="C244" s="58" t="str">
        <f t="shared" si="67"/>
        <v>Percent Reduction in BAU Subsidies</v>
      </c>
      <c r="D244" s="11" t="s">
        <v>89</v>
      </c>
      <c r="E244" s="56"/>
      <c r="F244" s="11" t="s">
        <v>117</v>
      </c>
      <c r="G244" s="56"/>
      <c r="H244" s="57" t="s">
        <v>239</v>
      </c>
      <c r="I244" s="11" t="s">
        <v>55</v>
      </c>
      <c r="J244" s="78" t="str">
        <f t="shared" si="68"/>
        <v>End Existing Subsidies</v>
      </c>
      <c r="K244" s="78" t="str">
        <f t="shared" si="68"/>
        <v>cross reduce BAU subsidies</v>
      </c>
      <c r="L244" s="68"/>
      <c r="M244" s="68"/>
      <c r="N244" s="68"/>
      <c r="O244" s="56"/>
      <c r="P244" s="161" t="str">
        <f>INDEX('Policy Characteristics'!J:J,MATCH($C244,'Policy Characteristics'!$C:$C,0))</f>
        <v>**Description:** This policy reduces the subsidies paid for the production of the selected energy source(s) in the BAU case. // **Guidance for setting values:** A value of 100% eliminates subsidies in 2050.</v>
      </c>
      <c r="Q244" s="58"/>
      <c r="R244" s="11"/>
      <c r="S244" s="88"/>
      <c r="T244" s="58"/>
      <c r="U244" s="110"/>
    </row>
    <row r="245" spans="1:21" s="5" customFormat="1" ht="29.5" x14ac:dyDescent="0.75">
      <c r="A245" s="58" t="str">
        <f t="shared" si="69"/>
        <v>Cross-Sector</v>
      </c>
      <c r="B245" s="58" t="str">
        <f t="shared" si="67"/>
        <v>End Existing Subsidies</v>
      </c>
      <c r="C245" s="58" t="str">
        <f t="shared" si="67"/>
        <v>Percent Reduction in BAU Subsidies</v>
      </c>
      <c r="D245" s="11" t="s">
        <v>550</v>
      </c>
      <c r="E245" s="56"/>
      <c r="F245" s="11" t="s">
        <v>551</v>
      </c>
      <c r="G245" s="56"/>
      <c r="H245" s="57"/>
      <c r="I245" s="11" t="s">
        <v>55</v>
      </c>
      <c r="J245" s="78" t="str">
        <f t="shared" si="68"/>
        <v>End Existing Subsidies</v>
      </c>
      <c r="K245" s="78" t="str">
        <f t="shared" si="68"/>
        <v>cross reduce BAU subsidies</v>
      </c>
      <c r="L245" s="68"/>
      <c r="M245" s="68"/>
      <c r="N245" s="68"/>
      <c r="O245" s="56"/>
      <c r="P245" s="161" t="str">
        <f>INDEX('Policy Characteristics'!J:J,MATCH($C245,'Policy Characteristics'!$C:$C,0))</f>
        <v>**Description:** This policy reduces the subsidies paid for the production of the selected energy source(s) in the BAU case. // **Guidance for setting values:** A value of 100% eliminates subsidies in 2050.</v>
      </c>
      <c r="Q245" s="58"/>
      <c r="R245" s="11"/>
      <c r="S245" s="88"/>
      <c r="T245" s="58"/>
      <c r="U245" s="110"/>
    </row>
    <row r="246" spans="1:21" s="5" customFormat="1" ht="29.5" x14ac:dyDescent="0.75">
      <c r="A246" s="58" t="str">
        <f t="shared" si="69"/>
        <v>Cross-Sector</v>
      </c>
      <c r="B246" s="58" t="str">
        <f t="shared" si="67"/>
        <v>End Existing Subsidies</v>
      </c>
      <c r="C246" s="58" t="str">
        <f t="shared" si="67"/>
        <v>Percent Reduction in BAU Subsidies</v>
      </c>
      <c r="D246" s="11" t="s">
        <v>560</v>
      </c>
      <c r="E246" s="56"/>
      <c r="F246" s="11" t="s">
        <v>561</v>
      </c>
      <c r="G246" s="56"/>
      <c r="H246" s="57"/>
      <c r="I246" s="11" t="s">
        <v>55</v>
      </c>
      <c r="J246" s="78" t="str">
        <f t="shared" si="68"/>
        <v>End Existing Subsidies</v>
      </c>
      <c r="K246" s="78" t="str">
        <f t="shared" si="68"/>
        <v>cross reduce BAU subsidies</v>
      </c>
      <c r="L246" s="67"/>
      <c r="M246" s="67"/>
      <c r="N246" s="67"/>
      <c r="O246" s="58"/>
      <c r="P246" s="161" t="str">
        <f>INDEX('Policy Characteristics'!J:J,MATCH($C246,'Policy Characteristics'!$C:$C,0))</f>
        <v>**Description:** This policy reduces the subsidies paid for the production of the selected energy source(s) in the BAU case. // **Guidance for setting values:** A value of 100% eliminates subsidies in 2050.</v>
      </c>
      <c r="Q246" s="58"/>
      <c r="R246" s="11"/>
      <c r="S246" s="88"/>
      <c r="T246" s="58"/>
      <c r="U246" s="110"/>
    </row>
    <row r="247" spans="1:21" s="3" customFormat="1" ht="59" x14ac:dyDescent="0.75">
      <c r="A247" s="11" t="s">
        <v>10</v>
      </c>
      <c r="B247" s="11" t="s">
        <v>183</v>
      </c>
      <c r="C247" s="11" t="s">
        <v>182</v>
      </c>
      <c r="D247" s="11"/>
      <c r="E247" s="11"/>
      <c r="F247" s="11"/>
      <c r="G247" s="11"/>
      <c r="H247" s="57"/>
      <c r="I247" s="11" t="s">
        <v>55</v>
      </c>
      <c r="J247" s="101" t="s">
        <v>183</v>
      </c>
      <c r="K247" s="100" t="s">
        <v>677</v>
      </c>
      <c r="L247" s="68"/>
      <c r="M247" s="68"/>
      <c r="N247" s="68"/>
      <c r="O247" s="11"/>
      <c r="P247" s="161">
        <f>INDEX('Policy Characteristics'!J:J,MATCH($C247,'Policy Characteristics'!$C:$C,0))</f>
        <v>0</v>
      </c>
      <c r="Q247" s="11"/>
      <c r="R247" s="11"/>
      <c r="S247" s="83"/>
      <c r="T247" s="11"/>
      <c r="U247" s="107"/>
    </row>
    <row r="248" spans="1:21" s="5" customFormat="1" ht="103.25" x14ac:dyDescent="0.75">
      <c r="A248" s="56" t="s">
        <v>10</v>
      </c>
      <c r="B248" s="56" t="s">
        <v>29</v>
      </c>
      <c r="C248" s="56" t="s">
        <v>362</v>
      </c>
      <c r="D248" s="56" t="s">
        <v>63</v>
      </c>
      <c r="E248" s="56"/>
      <c r="F248" s="56" t="s">
        <v>110</v>
      </c>
      <c r="G248" s="56"/>
      <c r="H248" s="57">
        <v>78</v>
      </c>
      <c r="I248" s="56" t="s">
        <v>54</v>
      </c>
      <c r="J248" s="100" t="s">
        <v>29</v>
      </c>
      <c r="K248" s="100" t="s">
        <v>676</v>
      </c>
      <c r="L248" s="62">
        <v>0</v>
      </c>
      <c r="M248" s="62">
        <v>0.2</v>
      </c>
      <c r="N248" s="75">
        <v>5.0000000000000001E-3</v>
      </c>
      <c r="O248" s="56" t="s">
        <v>181</v>
      </c>
      <c r="P248" s="161" t="str">
        <f>INDEX('Policy Characteristics'!J:J,MATCH($C248,'Policy Characteristics'!$C:$C,0))</f>
        <v>**Description:** This policy increases the tax rate for the selected fuel type(s).  It is expressed as a percentage of the BAU Scenario price, which includes sales and excise taxes.</v>
      </c>
      <c r="Q248" s="11" t="s">
        <v>310</v>
      </c>
      <c r="R248" s="11" t="s">
        <v>311</v>
      </c>
      <c r="S248" s="89" t="s">
        <v>198</v>
      </c>
      <c r="T248" s="58"/>
      <c r="U248" s="110"/>
    </row>
    <row r="249" spans="1:21" s="5" customFormat="1" ht="103.25" x14ac:dyDescent="0.75">
      <c r="A249" s="61" t="str">
        <f t="shared" ref="A249:C262" si="72">A$248</f>
        <v>Cross-Sector</v>
      </c>
      <c r="B249" s="61" t="str">
        <f t="shared" si="72"/>
        <v>Fuel Taxes</v>
      </c>
      <c r="C249" s="61" t="str">
        <f t="shared" si="72"/>
        <v>Additional Fuel Tax Rate by Fuel</v>
      </c>
      <c r="D249" s="11" t="s">
        <v>570</v>
      </c>
      <c r="E249" s="11"/>
      <c r="F249" s="11" t="s">
        <v>564</v>
      </c>
      <c r="G249" s="58"/>
      <c r="H249" s="57">
        <v>79</v>
      </c>
      <c r="I249" s="11" t="s">
        <v>54</v>
      </c>
      <c r="J249" s="80" t="str">
        <f t="shared" ref="J249:J262" si="73">J$248</f>
        <v>Fuel Taxes</v>
      </c>
      <c r="K249" s="67" t="str">
        <f t="shared" ref="K249:O255" si="74">K$248</f>
        <v>cross fuel tax</v>
      </c>
      <c r="L249" s="67">
        <f t="shared" si="74"/>
        <v>0</v>
      </c>
      <c r="M249" s="67">
        <f t="shared" si="74"/>
        <v>0.2</v>
      </c>
      <c r="N249" s="76">
        <f t="shared" si="74"/>
        <v>5.0000000000000001E-3</v>
      </c>
      <c r="O249" s="61" t="str">
        <f t="shared" si="74"/>
        <v>% of BAU price</v>
      </c>
      <c r="P249" s="161" t="str">
        <f>INDEX('Policy Characteristics'!J:J,MATCH($C249,'Policy Characteristics'!$C:$C,0))</f>
        <v>**Description:** This policy increases the tax rate for the selected fuel type(s).  It is expressed as a percentage of the BAU Scenario price, which includes sales and excise taxes.</v>
      </c>
      <c r="Q249" s="11" t="s">
        <v>310</v>
      </c>
      <c r="R249" s="11" t="s">
        <v>311</v>
      </c>
      <c r="S249" s="88"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58"/>
      <c r="U249" s="110"/>
    </row>
    <row r="250" spans="1:21" s="5" customFormat="1" ht="103.25" x14ac:dyDescent="0.75">
      <c r="A250" s="61" t="str">
        <f t="shared" si="72"/>
        <v>Cross-Sector</v>
      </c>
      <c r="B250" s="61" t="str">
        <f t="shared" si="72"/>
        <v>Fuel Taxes</v>
      </c>
      <c r="C250" s="61" t="str">
        <f t="shared" si="72"/>
        <v>Additional Fuel Tax Rate by Fuel</v>
      </c>
      <c r="D250" s="11" t="s">
        <v>57</v>
      </c>
      <c r="E250" s="11"/>
      <c r="F250" s="11" t="s">
        <v>104</v>
      </c>
      <c r="G250" s="58"/>
      <c r="H250" s="57">
        <v>80</v>
      </c>
      <c r="I250" s="11" t="s">
        <v>54</v>
      </c>
      <c r="J250" s="80" t="str">
        <f t="shared" si="73"/>
        <v>Fuel Taxes</v>
      </c>
      <c r="K250" s="67" t="str">
        <f t="shared" si="74"/>
        <v>cross fuel tax</v>
      </c>
      <c r="L250" s="67">
        <f t="shared" si="74"/>
        <v>0</v>
      </c>
      <c r="M250" s="67">
        <f t="shared" si="74"/>
        <v>0.2</v>
      </c>
      <c r="N250" s="76">
        <f t="shared" si="74"/>
        <v>5.0000000000000001E-3</v>
      </c>
      <c r="O250" s="61" t="str">
        <f t="shared" si="74"/>
        <v>% of BAU price</v>
      </c>
      <c r="P250" s="161" t="str">
        <f>INDEX('Policy Characteristics'!J:J,MATCH($C250,'Policy Characteristics'!$C:$C,0))</f>
        <v>**Description:** This policy increases the tax rate for the selected fuel type(s).  It is expressed as a percentage of the BAU Scenario price, which includes sales and excise taxes.</v>
      </c>
      <c r="Q250" s="11" t="s">
        <v>310</v>
      </c>
      <c r="R250" s="11" t="s">
        <v>311</v>
      </c>
      <c r="S250" s="88"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8"/>
      <c r="U250" s="110"/>
    </row>
    <row r="251" spans="1:21" s="5" customFormat="1" ht="29.5" x14ac:dyDescent="0.75">
      <c r="A251" s="61" t="str">
        <f t="shared" si="72"/>
        <v>Cross-Sector</v>
      </c>
      <c r="B251" s="61" t="str">
        <f t="shared" si="72"/>
        <v>Fuel Taxes</v>
      </c>
      <c r="C251" s="61" t="str">
        <f t="shared" si="72"/>
        <v>Additional Fuel Tax Rate by Fuel</v>
      </c>
      <c r="D251" s="11" t="s">
        <v>58</v>
      </c>
      <c r="E251" s="11"/>
      <c r="F251" s="11" t="s">
        <v>105</v>
      </c>
      <c r="G251" s="58"/>
      <c r="H251" s="57" t="s">
        <v>239</v>
      </c>
      <c r="I251" s="11" t="s">
        <v>55</v>
      </c>
      <c r="J251" s="80" t="str">
        <f t="shared" si="73"/>
        <v>Fuel Taxes</v>
      </c>
      <c r="K251" s="67" t="str">
        <f t="shared" si="74"/>
        <v>cross fuel tax</v>
      </c>
      <c r="L251" s="67"/>
      <c r="M251" s="67"/>
      <c r="N251" s="76"/>
      <c r="O251" s="61"/>
      <c r="P251" s="161" t="str">
        <f>INDEX('Policy Characteristics'!J:J,MATCH($C251,'Policy Characteristics'!$C:$C,0))</f>
        <v>**Description:** This policy increases the tax rate for the selected fuel type(s).  It is expressed as a percentage of the BAU Scenario price, which includes sales and excise taxes.</v>
      </c>
      <c r="Q251" s="58"/>
      <c r="R251" s="11"/>
      <c r="S251" s="88"/>
      <c r="T251" s="58"/>
      <c r="U251" s="110"/>
    </row>
    <row r="252" spans="1:21" s="5" customFormat="1" ht="29.5" x14ac:dyDescent="0.75">
      <c r="A252" s="61" t="str">
        <f t="shared" si="72"/>
        <v>Cross-Sector</v>
      </c>
      <c r="B252" s="61" t="str">
        <f t="shared" si="72"/>
        <v>Fuel Taxes</v>
      </c>
      <c r="C252" s="61" t="str">
        <f t="shared" si="72"/>
        <v>Additional Fuel Tax Rate by Fuel</v>
      </c>
      <c r="D252" s="11" t="s">
        <v>59</v>
      </c>
      <c r="E252" s="11"/>
      <c r="F252" s="11" t="s">
        <v>106</v>
      </c>
      <c r="G252" s="58"/>
      <c r="H252" s="57" t="s">
        <v>239</v>
      </c>
      <c r="I252" s="11" t="s">
        <v>55</v>
      </c>
      <c r="J252" s="80" t="str">
        <f t="shared" si="73"/>
        <v>Fuel Taxes</v>
      </c>
      <c r="K252" s="67" t="str">
        <f t="shared" si="74"/>
        <v>cross fuel tax</v>
      </c>
      <c r="L252" s="67"/>
      <c r="M252" s="67"/>
      <c r="N252" s="76"/>
      <c r="O252" s="61"/>
      <c r="P252" s="161" t="str">
        <f>INDEX('Policy Characteristics'!J:J,MATCH($C252,'Policy Characteristics'!$C:$C,0))</f>
        <v>**Description:** This policy increases the tax rate for the selected fuel type(s).  It is expressed as a percentage of the BAU Scenario price, which includes sales and excise taxes.</v>
      </c>
      <c r="Q252" s="58"/>
      <c r="R252" s="11"/>
      <c r="S252" s="88"/>
      <c r="T252" s="58"/>
      <c r="U252" s="110"/>
    </row>
    <row r="253" spans="1:21" s="5" customFormat="1" ht="29.5" x14ac:dyDescent="0.75">
      <c r="A253" s="61" t="str">
        <f t="shared" si="72"/>
        <v>Cross-Sector</v>
      </c>
      <c r="B253" s="61" t="str">
        <f t="shared" si="72"/>
        <v>Fuel Taxes</v>
      </c>
      <c r="C253" s="61" t="str">
        <f t="shared" si="72"/>
        <v>Additional Fuel Tax Rate by Fuel</v>
      </c>
      <c r="D253" s="11" t="s">
        <v>60</v>
      </c>
      <c r="E253" s="11"/>
      <c r="F253" s="11" t="s">
        <v>572</v>
      </c>
      <c r="G253" s="58"/>
      <c r="H253" s="57" t="s">
        <v>239</v>
      </c>
      <c r="I253" s="11" t="s">
        <v>55</v>
      </c>
      <c r="J253" s="80" t="str">
        <f t="shared" si="73"/>
        <v>Fuel Taxes</v>
      </c>
      <c r="K253" s="67" t="str">
        <f t="shared" si="74"/>
        <v>cross fuel tax</v>
      </c>
      <c r="L253" s="67"/>
      <c r="M253" s="67"/>
      <c r="N253" s="76"/>
      <c r="O253" s="61"/>
      <c r="P253" s="161" t="str">
        <f>INDEX('Policy Characteristics'!J:J,MATCH($C253,'Policy Characteristics'!$C:$C,0))</f>
        <v>**Description:** This policy increases the tax rate for the selected fuel type(s).  It is expressed as a percentage of the BAU Scenario price, which includes sales and excise taxes.</v>
      </c>
      <c r="Q253" s="58"/>
      <c r="R253" s="11"/>
      <c r="S253" s="88"/>
      <c r="T253" s="58"/>
      <c r="U253" s="110"/>
    </row>
    <row r="254" spans="1:21" s="5" customFormat="1" ht="29.5" x14ac:dyDescent="0.75">
      <c r="A254" s="61" t="str">
        <f t="shared" si="72"/>
        <v>Cross-Sector</v>
      </c>
      <c r="B254" s="61" t="str">
        <f t="shared" si="72"/>
        <v>Fuel Taxes</v>
      </c>
      <c r="C254" s="61" t="str">
        <f t="shared" si="72"/>
        <v>Additional Fuel Tax Rate by Fuel</v>
      </c>
      <c r="D254" s="11" t="s">
        <v>61</v>
      </c>
      <c r="E254" s="11"/>
      <c r="F254" s="11" t="s">
        <v>111</v>
      </c>
      <c r="G254" s="58"/>
      <c r="H254" s="57" t="s">
        <v>239</v>
      </c>
      <c r="I254" s="11" t="s">
        <v>55</v>
      </c>
      <c r="J254" s="80" t="str">
        <f t="shared" si="73"/>
        <v>Fuel Taxes</v>
      </c>
      <c r="K254" s="67" t="str">
        <f t="shared" si="74"/>
        <v>cross fuel tax</v>
      </c>
      <c r="L254" s="67"/>
      <c r="M254" s="67"/>
      <c r="N254" s="76"/>
      <c r="O254" s="61"/>
      <c r="P254" s="161" t="str">
        <f>INDEX('Policy Characteristics'!J:J,MATCH($C254,'Policy Characteristics'!$C:$C,0))</f>
        <v>**Description:** This policy increases the tax rate for the selected fuel type(s).  It is expressed as a percentage of the BAU Scenario price, which includes sales and excise taxes.</v>
      </c>
      <c r="Q254" s="58"/>
      <c r="R254" s="11"/>
      <c r="S254" s="88"/>
      <c r="T254" s="58"/>
      <c r="U254" s="110"/>
    </row>
    <row r="255" spans="1:21" s="5" customFormat="1" ht="29.5" x14ac:dyDescent="0.75">
      <c r="A255" s="61" t="str">
        <f t="shared" si="72"/>
        <v>Cross-Sector</v>
      </c>
      <c r="B255" s="61" t="str">
        <f t="shared" si="72"/>
        <v>Fuel Taxes</v>
      </c>
      <c r="C255" s="61" t="str">
        <f t="shared" si="72"/>
        <v>Additional Fuel Tax Rate by Fuel</v>
      </c>
      <c r="D255" s="11" t="s">
        <v>62</v>
      </c>
      <c r="E255" s="11"/>
      <c r="F255" s="11" t="s">
        <v>109</v>
      </c>
      <c r="G255" s="58"/>
      <c r="H255" s="57" t="s">
        <v>239</v>
      </c>
      <c r="I255" s="11" t="s">
        <v>55</v>
      </c>
      <c r="J255" s="80" t="str">
        <f t="shared" si="73"/>
        <v>Fuel Taxes</v>
      </c>
      <c r="K255" s="67" t="str">
        <f t="shared" si="74"/>
        <v>cross fuel tax</v>
      </c>
      <c r="L255" s="67"/>
      <c r="M255" s="67"/>
      <c r="N255" s="76"/>
      <c r="O255" s="61"/>
      <c r="P255" s="161" t="str">
        <f>INDEX('Policy Characteristics'!J:J,MATCH($C255,'Policy Characteristics'!$C:$C,0))</f>
        <v>**Description:** This policy increases the tax rate for the selected fuel type(s).  It is expressed as a percentage of the BAU Scenario price, which includes sales and excise taxes.</v>
      </c>
      <c r="Q255" s="58"/>
      <c r="R255" s="11"/>
      <c r="S255" s="88"/>
      <c r="T255" s="58"/>
      <c r="U255" s="110"/>
    </row>
    <row r="256" spans="1:21" s="5" customFormat="1" ht="103.25" x14ac:dyDescent="0.75">
      <c r="A256" s="61" t="str">
        <f t="shared" si="72"/>
        <v>Cross-Sector</v>
      </c>
      <c r="B256" s="61" t="str">
        <f t="shared" si="72"/>
        <v>Fuel Taxes</v>
      </c>
      <c r="C256" s="61" t="str">
        <f t="shared" si="72"/>
        <v>Additional Fuel Tax Rate by Fuel</v>
      </c>
      <c r="D256" s="11" t="s">
        <v>64</v>
      </c>
      <c r="E256" s="11"/>
      <c r="F256" s="11" t="s">
        <v>112</v>
      </c>
      <c r="G256" s="58"/>
      <c r="H256" s="57">
        <v>81</v>
      </c>
      <c r="I256" s="11" t="s">
        <v>54</v>
      </c>
      <c r="J256" s="80" t="str">
        <f t="shared" si="73"/>
        <v>Fuel Taxes</v>
      </c>
      <c r="K256" s="67" t="str">
        <f t="shared" ref="K256:K262" si="75">K$248</f>
        <v>cross fuel tax</v>
      </c>
      <c r="L256" s="67">
        <f t="shared" ref="L256:O257" si="76">L$248</f>
        <v>0</v>
      </c>
      <c r="M256" s="67">
        <f t="shared" si="76"/>
        <v>0.2</v>
      </c>
      <c r="N256" s="76">
        <f t="shared" si="76"/>
        <v>5.0000000000000001E-3</v>
      </c>
      <c r="O256" s="61" t="str">
        <f t="shared" si="76"/>
        <v>% of BAU price</v>
      </c>
      <c r="P256" s="161" t="str">
        <f>INDEX('Policy Characteristics'!J:J,MATCH($C256,'Policy Characteristics'!$C:$C,0))</f>
        <v>**Description:** This policy increases the tax rate for the selected fuel type(s).  It is expressed as a percentage of the BAU Scenario price, which includes sales and excise taxes.</v>
      </c>
      <c r="Q256" s="11" t="s">
        <v>310</v>
      </c>
      <c r="R256" s="11" t="s">
        <v>311</v>
      </c>
      <c r="S256" s="88"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58"/>
      <c r="U256" s="110"/>
    </row>
    <row r="257" spans="1:21" s="5" customFormat="1" ht="103.25" x14ac:dyDescent="0.75">
      <c r="A257" s="61" t="str">
        <f t="shared" si="72"/>
        <v>Cross-Sector</v>
      </c>
      <c r="B257" s="61" t="str">
        <f t="shared" si="72"/>
        <v>Fuel Taxes</v>
      </c>
      <c r="C257" s="61" t="str">
        <f t="shared" si="72"/>
        <v>Additional Fuel Tax Rate by Fuel</v>
      </c>
      <c r="D257" s="11" t="s">
        <v>65</v>
      </c>
      <c r="E257" s="11"/>
      <c r="F257" s="11" t="s">
        <v>113</v>
      </c>
      <c r="G257" s="58"/>
      <c r="H257" s="57">
        <v>82</v>
      </c>
      <c r="I257" s="11" t="s">
        <v>54</v>
      </c>
      <c r="J257" s="80" t="str">
        <f t="shared" si="73"/>
        <v>Fuel Taxes</v>
      </c>
      <c r="K257" s="67" t="str">
        <f t="shared" si="75"/>
        <v>cross fuel tax</v>
      </c>
      <c r="L257" s="67">
        <f t="shared" si="76"/>
        <v>0</v>
      </c>
      <c r="M257" s="67">
        <f t="shared" si="76"/>
        <v>0.2</v>
      </c>
      <c r="N257" s="76">
        <f t="shared" si="76"/>
        <v>5.0000000000000001E-3</v>
      </c>
      <c r="O257" s="61" t="str">
        <f t="shared" si="76"/>
        <v>% of BAU price</v>
      </c>
      <c r="P257" s="161" t="str">
        <f>INDEX('Policy Characteristics'!J:J,MATCH($C257,'Policy Characteristics'!$C:$C,0))</f>
        <v>**Description:** This policy increases the tax rate for the selected fuel type(s).  It is expressed as a percentage of the BAU Scenario price, which includes sales and excise taxes.</v>
      </c>
      <c r="Q257" s="11" t="s">
        <v>310</v>
      </c>
      <c r="R257" s="11" t="s">
        <v>311</v>
      </c>
      <c r="S257" s="88"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8"/>
      <c r="U257" s="110"/>
    </row>
    <row r="258" spans="1:21" s="5" customFormat="1" ht="29.5" x14ac:dyDescent="0.75">
      <c r="A258" s="61" t="str">
        <f t="shared" si="72"/>
        <v>Cross-Sector</v>
      </c>
      <c r="B258" s="61" t="str">
        <f t="shared" si="72"/>
        <v>Fuel Taxes</v>
      </c>
      <c r="C258" s="61" t="str">
        <f t="shared" si="72"/>
        <v>Additional Fuel Tax Rate by Fuel</v>
      </c>
      <c r="D258" s="11" t="s">
        <v>66</v>
      </c>
      <c r="E258" s="11"/>
      <c r="F258" s="11" t="s">
        <v>114</v>
      </c>
      <c r="G258" s="58"/>
      <c r="H258" s="57" t="s">
        <v>239</v>
      </c>
      <c r="I258" s="11" t="s">
        <v>55</v>
      </c>
      <c r="J258" s="80" t="str">
        <f t="shared" si="73"/>
        <v>Fuel Taxes</v>
      </c>
      <c r="K258" s="67" t="str">
        <f t="shared" si="75"/>
        <v>cross fuel tax</v>
      </c>
      <c r="L258" s="67"/>
      <c r="M258" s="67"/>
      <c r="N258" s="76"/>
      <c r="O258" s="61"/>
      <c r="P258" s="161" t="str">
        <f>INDEX('Policy Characteristics'!J:J,MATCH($C258,'Policy Characteristics'!$C:$C,0))</f>
        <v>**Description:** This policy increases the tax rate for the selected fuel type(s).  It is expressed as a percentage of the BAU Scenario price, which includes sales and excise taxes.</v>
      </c>
      <c r="Q258" s="58"/>
      <c r="R258" s="11"/>
      <c r="S258" s="88"/>
      <c r="T258" s="58"/>
      <c r="U258" s="110"/>
    </row>
    <row r="259" spans="1:21" s="5" customFormat="1" ht="29.5" x14ac:dyDescent="0.75">
      <c r="A259" s="61" t="str">
        <f t="shared" si="72"/>
        <v>Cross-Sector</v>
      </c>
      <c r="B259" s="61" t="str">
        <f t="shared" si="72"/>
        <v>Fuel Taxes</v>
      </c>
      <c r="C259" s="61" t="str">
        <f t="shared" si="72"/>
        <v>Additional Fuel Tax Rate by Fuel</v>
      </c>
      <c r="D259" s="11" t="s">
        <v>67</v>
      </c>
      <c r="E259" s="11"/>
      <c r="F259" s="11" t="s">
        <v>115</v>
      </c>
      <c r="G259" s="58"/>
      <c r="H259" s="57" t="s">
        <v>239</v>
      </c>
      <c r="I259" s="11" t="s">
        <v>55</v>
      </c>
      <c r="J259" s="80" t="str">
        <f t="shared" si="73"/>
        <v>Fuel Taxes</v>
      </c>
      <c r="K259" s="67" t="str">
        <f t="shared" si="75"/>
        <v>cross fuel tax</v>
      </c>
      <c r="L259" s="67"/>
      <c r="M259" s="67"/>
      <c r="N259" s="76"/>
      <c r="O259" s="61"/>
      <c r="P259" s="161" t="str">
        <f>INDEX('Policy Characteristics'!J:J,MATCH($C259,'Policy Characteristics'!$C:$C,0))</f>
        <v>**Description:** This policy increases the tax rate for the selected fuel type(s).  It is expressed as a percentage of the BAU Scenario price, which includes sales and excise taxes.</v>
      </c>
      <c r="Q259" s="58"/>
      <c r="R259" s="11"/>
      <c r="S259" s="88"/>
      <c r="T259" s="58"/>
      <c r="U259" s="110"/>
    </row>
    <row r="260" spans="1:21" ht="29.5" x14ac:dyDescent="0.75">
      <c r="A260" s="61" t="str">
        <f t="shared" si="72"/>
        <v>Cross-Sector</v>
      </c>
      <c r="B260" s="61" t="str">
        <f t="shared" si="72"/>
        <v>Fuel Taxes</v>
      </c>
      <c r="C260" s="61" t="str">
        <f t="shared" si="72"/>
        <v>Additional Fuel Tax Rate by Fuel</v>
      </c>
      <c r="D260" s="11" t="s">
        <v>68</v>
      </c>
      <c r="E260" s="11"/>
      <c r="F260" s="11" t="s">
        <v>116</v>
      </c>
      <c r="G260" s="58"/>
      <c r="H260" s="57"/>
      <c r="I260" s="11" t="s">
        <v>55</v>
      </c>
      <c r="J260" s="80" t="str">
        <f t="shared" si="73"/>
        <v>Fuel Taxes</v>
      </c>
      <c r="K260" s="67" t="str">
        <f t="shared" si="75"/>
        <v>cross fuel tax</v>
      </c>
      <c r="L260" s="67"/>
      <c r="M260" s="67"/>
      <c r="N260" s="76"/>
      <c r="O260" s="61"/>
      <c r="P260" s="161" t="str">
        <f>INDEX('Policy Characteristics'!J:J,MATCH($C260,'Policy Characteristics'!$C:$C,0))</f>
        <v>**Description:** This policy increases the tax rate for the selected fuel type(s).  It is expressed as a percentage of the BAU Scenario price, which includes sales and excise taxes.</v>
      </c>
      <c r="Q260" s="11"/>
      <c r="R260" s="11"/>
      <c r="S260" s="88"/>
      <c r="T260" s="56"/>
      <c r="U260" s="109"/>
    </row>
    <row r="261" spans="1:21" ht="29.5" x14ac:dyDescent="0.75">
      <c r="A261" s="61" t="str">
        <f t="shared" si="72"/>
        <v>Cross-Sector</v>
      </c>
      <c r="B261" s="61" t="str">
        <f t="shared" si="72"/>
        <v>Fuel Taxes</v>
      </c>
      <c r="C261" s="61" t="str">
        <f t="shared" si="72"/>
        <v>Additional Fuel Tax Rate by Fuel</v>
      </c>
      <c r="D261" s="11" t="s">
        <v>89</v>
      </c>
      <c r="E261" s="11"/>
      <c r="F261" s="11" t="s">
        <v>117</v>
      </c>
      <c r="G261" s="58"/>
      <c r="H261" s="57" t="s">
        <v>239</v>
      </c>
      <c r="I261" s="11" t="s">
        <v>55</v>
      </c>
      <c r="J261" s="80" t="str">
        <f t="shared" si="73"/>
        <v>Fuel Taxes</v>
      </c>
      <c r="K261" s="67" t="str">
        <f t="shared" si="75"/>
        <v>cross fuel tax</v>
      </c>
      <c r="L261" s="67"/>
      <c r="M261" s="67"/>
      <c r="N261" s="76"/>
      <c r="O261" s="61"/>
      <c r="P261" s="161" t="str">
        <f>INDEX('Policy Characteristics'!J:J,MATCH($C261,'Policy Characteristics'!$C:$C,0))</f>
        <v>**Description:** This policy increases the tax rate for the selected fuel type(s).  It is expressed as a percentage of the BAU Scenario price, which includes sales and excise taxes.</v>
      </c>
      <c r="Q261" s="56"/>
      <c r="R261" s="11"/>
      <c r="S261" s="83"/>
      <c r="T261" s="56"/>
      <c r="U261" s="109"/>
    </row>
    <row r="262" spans="1:21" ht="29.5" x14ac:dyDescent="0.75">
      <c r="A262" s="61" t="str">
        <f t="shared" si="72"/>
        <v>Cross-Sector</v>
      </c>
      <c r="B262" s="61" t="str">
        <f t="shared" si="72"/>
        <v>Fuel Taxes</v>
      </c>
      <c r="C262" s="61" t="str">
        <f t="shared" si="72"/>
        <v>Additional Fuel Tax Rate by Fuel</v>
      </c>
      <c r="D262" s="11" t="s">
        <v>560</v>
      </c>
      <c r="E262" s="11"/>
      <c r="F262" s="11" t="s">
        <v>561</v>
      </c>
      <c r="G262" s="58"/>
      <c r="H262" s="57"/>
      <c r="I262" s="11" t="s">
        <v>55</v>
      </c>
      <c r="J262" s="80" t="str">
        <f t="shared" si="73"/>
        <v>Fuel Taxes</v>
      </c>
      <c r="K262" s="67" t="str">
        <f t="shared" si="75"/>
        <v>cross fuel tax</v>
      </c>
      <c r="L262" s="67"/>
      <c r="M262" s="67"/>
      <c r="N262" s="67"/>
      <c r="O262" s="61"/>
      <c r="P262" s="161" t="str">
        <f>INDEX('Policy Characteristics'!J:J,MATCH($C262,'Policy Characteristics'!$C:$C,0))</f>
        <v>**Description:** This policy increases the tax rate for the selected fuel type(s).  It is expressed as a percentage of the BAU Scenario price, which includes sales and excise taxes.</v>
      </c>
      <c r="Q262" s="56"/>
      <c r="R262" s="11"/>
      <c r="S262" s="83"/>
      <c r="T262" s="56"/>
      <c r="U262" s="109"/>
    </row>
    <row r="263" spans="1:21" ht="103.25" x14ac:dyDescent="0.75">
      <c r="A263" s="56" t="s">
        <v>33</v>
      </c>
      <c r="B263" s="56" t="s">
        <v>402</v>
      </c>
      <c r="C263" s="56" t="s">
        <v>363</v>
      </c>
      <c r="D263" s="56" t="s">
        <v>134</v>
      </c>
      <c r="E263" s="56"/>
      <c r="F263" s="56" t="s">
        <v>403</v>
      </c>
      <c r="G263" s="56"/>
      <c r="H263" s="57">
        <v>85</v>
      </c>
      <c r="I263" s="56" t="s">
        <v>54</v>
      </c>
      <c r="J263" s="100" t="s">
        <v>457</v>
      </c>
      <c r="K263" s="100" t="s">
        <v>675</v>
      </c>
      <c r="L263" s="63">
        <v>0</v>
      </c>
      <c r="M263" s="63">
        <v>0.4</v>
      </c>
      <c r="N263" s="62">
        <v>0.01</v>
      </c>
      <c r="O263" s="56" t="s">
        <v>40</v>
      </c>
      <c r="P263" s="161" t="str">
        <f>INDEX('Policy Characteristics'!J:J,MATCH($C263,'Policy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3" s="56" t="s">
        <v>312</v>
      </c>
      <c r="R263" s="11" t="s">
        <v>313</v>
      </c>
      <c r="S263" s="83" t="s">
        <v>88</v>
      </c>
      <c r="T263" s="56"/>
      <c r="U263" s="109"/>
    </row>
    <row r="264" spans="1:21" ht="103.25" x14ac:dyDescent="0.75">
      <c r="A264" s="58" t="str">
        <f t="shared" ref="A264:A269" si="77">A$263</f>
        <v>R&amp;D</v>
      </c>
      <c r="B264" s="58" t="str">
        <f t="shared" ref="B264:C270" si="78">B$263</f>
        <v>Capital Cost Reduction</v>
      </c>
      <c r="C264" s="58" t="str">
        <f t="shared" si="78"/>
        <v>RnD Building Capital Cost Perc Reduction</v>
      </c>
      <c r="D264" s="56" t="s">
        <v>135</v>
      </c>
      <c r="E264" s="56"/>
      <c r="F264" s="56" t="s">
        <v>404</v>
      </c>
      <c r="G264" s="56"/>
      <c r="H264" s="57">
        <v>86</v>
      </c>
      <c r="I264" s="56" t="s">
        <v>54</v>
      </c>
      <c r="J264" s="78" t="str">
        <f t="shared" ref="J264:J294" si="79">J$263</f>
        <v>R&amp;D Capital Cost Reductions</v>
      </c>
      <c r="K264" s="67" t="str">
        <f t="shared" ref="K264:O268" si="80">K$263</f>
        <v>RnD building capital cost reduction</v>
      </c>
      <c r="L264" s="67">
        <f t="shared" si="80"/>
        <v>0</v>
      </c>
      <c r="M264" s="67">
        <f t="shared" si="80"/>
        <v>0.4</v>
      </c>
      <c r="N264" s="67">
        <f t="shared" si="80"/>
        <v>0.01</v>
      </c>
      <c r="O264" s="58" t="str">
        <f t="shared" si="80"/>
        <v>% reduction in cost</v>
      </c>
      <c r="P264" s="161" t="str">
        <f>INDEX('Policy Characteristics'!J:J,MATCH($C264,'Policy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4" s="56" t="s">
        <v>312</v>
      </c>
      <c r="R264" s="11" t="s">
        <v>313</v>
      </c>
      <c r="S264" s="83" t="s">
        <v>88</v>
      </c>
      <c r="T264" s="56"/>
      <c r="U264" s="109"/>
    </row>
    <row r="265" spans="1:21" ht="103.25" x14ac:dyDescent="0.75">
      <c r="A265" s="58" t="str">
        <f t="shared" si="77"/>
        <v>R&amp;D</v>
      </c>
      <c r="B265" s="58" t="str">
        <f t="shared" si="78"/>
        <v>Capital Cost Reduction</v>
      </c>
      <c r="C265" s="58" t="str">
        <f t="shared" si="78"/>
        <v>RnD Building Capital Cost Perc Reduction</v>
      </c>
      <c r="D265" s="56" t="s">
        <v>136</v>
      </c>
      <c r="E265" s="56"/>
      <c r="F265" s="56" t="s">
        <v>405</v>
      </c>
      <c r="G265" s="56"/>
      <c r="H265" s="57">
        <v>87</v>
      </c>
      <c r="I265" s="56" t="s">
        <v>54</v>
      </c>
      <c r="J265" s="78" t="str">
        <f t="shared" si="79"/>
        <v>R&amp;D Capital Cost Reductions</v>
      </c>
      <c r="K265" s="67" t="str">
        <f t="shared" si="80"/>
        <v>RnD building capital cost reduction</v>
      </c>
      <c r="L265" s="67">
        <f t="shared" si="80"/>
        <v>0</v>
      </c>
      <c r="M265" s="67">
        <f t="shared" si="80"/>
        <v>0.4</v>
      </c>
      <c r="N265" s="67">
        <f t="shared" si="80"/>
        <v>0.01</v>
      </c>
      <c r="O265" s="58" t="str">
        <f t="shared" si="80"/>
        <v>% reduction in cost</v>
      </c>
      <c r="P265" s="161" t="str">
        <f>INDEX('Policy Characteristics'!J:J,MATCH($C265,'Policy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5" s="56" t="s">
        <v>312</v>
      </c>
      <c r="R265" s="11" t="s">
        <v>313</v>
      </c>
      <c r="S265" s="83" t="s">
        <v>88</v>
      </c>
      <c r="T265" s="56"/>
      <c r="U265" s="109"/>
    </row>
    <row r="266" spans="1:21" ht="103.25" x14ac:dyDescent="0.75">
      <c r="A266" s="58" t="str">
        <f t="shared" si="77"/>
        <v>R&amp;D</v>
      </c>
      <c r="B266" s="58" t="str">
        <f t="shared" si="78"/>
        <v>Capital Cost Reduction</v>
      </c>
      <c r="C266" s="58" t="str">
        <f t="shared" si="78"/>
        <v>RnD Building Capital Cost Perc Reduction</v>
      </c>
      <c r="D266" s="56" t="s">
        <v>137</v>
      </c>
      <c r="E266" s="56"/>
      <c r="F266" s="56" t="s">
        <v>406</v>
      </c>
      <c r="G266" s="56"/>
      <c r="H266" s="57">
        <v>88</v>
      </c>
      <c r="I266" s="56" t="s">
        <v>54</v>
      </c>
      <c r="J266" s="78" t="str">
        <f t="shared" si="79"/>
        <v>R&amp;D Capital Cost Reductions</v>
      </c>
      <c r="K266" s="67" t="str">
        <f t="shared" si="80"/>
        <v>RnD building capital cost reduction</v>
      </c>
      <c r="L266" s="67">
        <f t="shared" si="80"/>
        <v>0</v>
      </c>
      <c r="M266" s="67">
        <f t="shared" si="80"/>
        <v>0.4</v>
      </c>
      <c r="N266" s="67">
        <f t="shared" si="80"/>
        <v>0.01</v>
      </c>
      <c r="O266" s="58" t="str">
        <f t="shared" si="80"/>
        <v>% reduction in cost</v>
      </c>
      <c r="P266" s="161" t="str">
        <f>INDEX('Policy Characteristics'!J:J,MATCH($C266,'Policy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6" s="56" t="s">
        <v>312</v>
      </c>
      <c r="R266" s="11" t="s">
        <v>313</v>
      </c>
      <c r="S266" s="83" t="s">
        <v>88</v>
      </c>
      <c r="T266" s="56"/>
      <c r="U266" s="109"/>
    </row>
    <row r="267" spans="1:21" ht="103.25" x14ac:dyDescent="0.75">
      <c r="A267" s="58" t="str">
        <f t="shared" si="77"/>
        <v>R&amp;D</v>
      </c>
      <c r="B267" s="58" t="str">
        <f t="shared" si="78"/>
        <v>Capital Cost Reduction</v>
      </c>
      <c r="C267" s="58" t="str">
        <f t="shared" si="78"/>
        <v>RnD Building Capital Cost Perc Reduction</v>
      </c>
      <c r="D267" s="56" t="s">
        <v>138</v>
      </c>
      <c r="E267" s="56"/>
      <c r="F267" s="56" t="s">
        <v>407</v>
      </c>
      <c r="G267" s="56"/>
      <c r="H267" s="57">
        <v>89</v>
      </c>
      <c r="I267" s="56" t="s">
        <v>54</v>
      </c>
      <c r="J267" s="78" t="str">
        <f t="shared" si="79"/>
        <v>R&amp;D Capital Cost Reductions</v>
      </c>
      <c r="K267" s="67" t="str">
        <f t="shared" si="80"/>
        <v>RnD building capital cost reduction</v>
      </c>
      <c r="L267" s="67">
        <f t="shared" si="80"/>
        <v>0</v>
      </c>
      <c r="M267" s="67">
        <f t="shared" si="80"/>
        <v>0.4</v>
      </c>
      <c r="N267" s="67">
        <f t="shared" si="80"/>
        <v>0.01</v>
      </c>
      <c r="O267" s="58" t="str">
        <f t="shared" si="80"/>
        <v>% reduction in cost</v>
      </c>
      <c r="P267" s="161" t="str">
        <f>INDEX('Policy Characteristics'!J:J,MATCH($C267,'Policy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7" s="56" t="s">
        <v>312</v>
      </c>
      <c r="R267" s="11" t="s">
        <v>313</v>
      </c>
      <c r="S267" s="83" t="s">
        <v>88</v>
      </c>
      <c r="T267" s="56"/>
      <c r="U267" s="109"/>
    </row>
    <row r="268" spans="1:21" ht="103.25" x14ac:dyDescent="0.75">
      <c r="A268" s="58" t="str">
        <f t="shared" si="77"/>
        <v>R&amp;D</v>
      </c>
      <c r="B268" s="58" t="str">
        <f t="shared" si="78"/>
        <v>Capital Cost Reduction</v>
      </c>
      <c r="C268" s="58" t="str">
        <f t="shared" si="78"/>
        <v>RnD Building Capital Cost Perc Reduction</v>
      </c>
      <c r="D268" s="56" t="s">
        <v>139</v>
      </c>
      <c r="E268" s="56"/>
      <c r="F268" s="56" t="s">
        <v>408</v>
      </c>
      <c r="G268" s="56"/>
      <c r="H268" s="57">
        <v>90</v>
      </c>
      <c r="I268" s="56" t="s">
        <v>54</v>
      </c>
      <c r="J268" s="78" t="str">
        <f t="shared" si="79"/>
        <v>R&amp;D Capital Cost Reductions</v>
      </c>
      <c r="K268" s="67" t="str">
        <f t="shared" si="80"/>
        <v>RnD building capital cost reduction</v>
      </c>
      <c r="L268" s="67">
        <f t="shared" si="80"/>
        <v>0</v>
      </c>
      <c r="M268" s="67">
        <f t="shared" si="80"/>
        <v>0.4</v>
      </c>
      <c r="N268" s="67">
        <f t="shared" si="80"/>
        <v>0.01</v>
      </c>
      <c r="O268" s="58" t="str">
        <f t="shared" si="80"/>
        <v>% reduction in cost</v>
      </c>
      <c r="P268" s="161" t="str">
        <f>INDEX('Policy Characteristics'!J:J,MATCH($C268,'Policy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8" s="56" t="s">
        <v>312</v>
      </c>
      <c r="R268" s="11" t="s">
        <v>313</v>
      </c>
      <c r="S268" s="83" t="s">
        <v>88</v>
      </c>
      <c r="T268" s="56"/>
      <c r="U268" s="109"/>
    </row>
    <row r="269" spans="1:21" ht="103.25" x14ac:dyDescent="0.75">
      <c r="A269" s="58" t="str">
        <f t="shared" si="77"/>
        <v>R&amp;D</v>
      </c>
      <c r="B269" s="58" t="str">
        <f t="shared" si="78"/>
        <v>Capital Cost Reduction</v>
      </c>
      <c r="C269" s="56" t="s">
        <v>364</v>
      </c>
      <c r="D269" s="56"/>
      <c r="E269" s="56"/>
      <c r="F269" s="56" t="s">
        <v>32</v>
      </c>
      <c r="G269" s="56"/>
      <c r="H269" s="57">
        <v>91</v>
      </c>
      <c r="I269" s="56" t="s">
        <v>54</v>
      </c>
      <c r="J269" s="78" t="str">
        <f t="shared" si="79"/>
        <v>R&amp;D Capital Cost Reductions</v>
      </c>
      <c r="K269" s="100" t="s">
        <v>674</v>
      </c>
      <c r="L269" s="63">
        <v>0</v>
      </c>
      <c r="M269" s="63">
        <v>0.4</v>
      </c>
      <c r="N269" s="62">
        <v>0.01</v>
      </c>
      <c r="O269" s="56" t="s">
        <v>40</v>
      </c>
      <c r="P269" s="161" t="str">
        <f>INDEX('Policy Characteristics'!J:J,MATCH($C269,'Policy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9" s="56" t="s">
        <v>312</v>
      </c>
      <c r="R269" s="11" t="s">
        <v>313</v>
      </c>
      <c r="S269" s="83" t="s">
        <v>88</v>
      </c>
      <c r="T269" s="56"/>
      <c r="U269" s="109"/>
    </row>
    <row r="270" spans="1:21" ht="103.25" x14ac:dyDescent="0.75">
      <c r="A270" s="56" t="s">
        <v>33</v>
      </c>
      <c r="B270" s="58" t="str">
        <f t="shared" si="78"/>
        <v>Capital Cost Reduction</v>
      </c>
      <c r="C270" s="56" t="s">
        <v>365</v>
      </c>
      <c r="D270" s="56" t="s">
        <v>565</v>
      </c>
      <c r="E270" s="56"/>
      <c r="F270" s="11" t="s">
        <v>571</v>
      </c>
      <c r="G270" s="56"/>
      <c r="H270" s="57">
        <v>92</v>
      </c>
      <c r="I270" s="56" t="s">
        <v>54</v>
      </c>
      <c r="J270" s="78" t="str">
        <f t="shared" si="79"/>
        <v>R&amp;D Capital Cost Reductions</v>
      </c>
      <c r="K270" s="100" t="s">
        <v>673</v>
      </c>
      <c r="L270" s="63">
        <v>0</v>
      </c>
      <c r="M270" s="63">
        <v>0.4</v>
      </c>
      <c r="N270" s="62">
        <v>0.01</v>
      </c>
      <c r="O270" s="56" t="s">
        <v>40</v>
      </c>
      <c r="P270" s="161" t="str">
        <f>INDEX('Policy Characteristics'!J:J,MATCH($C270,'Policy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0" s="56" t="s">
        <v>312</v>
      </c>
      <c r="R270" s="11" t="s">
        <v>313</v>
      </c>
      <c r="S270" s="83" t="s">
        <v>88</v>
      </c>
      <c r="T270" s="56"/>
      <c r="U270" s="109"/>
    </row>
    <row r="271" spans="1:21" ht="103.25" x14ac:dyDescent="0.75">
      <c r="A271" s="58" t="str">
        <f>A$270</f>
        <v>R&amp;D</v>
      </c>
      <c r="B271" s="58" t="str">
        <f t="shared" ref="B271:C281" si="81">B$270</f>
        <v>Capital Cost Reduction</v>
      </c>
      <c r="C271" s="58" t="str">
        <f t="shared" si="81"/>
        <v>RnD Electricity Capital Cost Perc Reduction</v>
      </c>
      <c r="D271" s="11" t="s">
        <v>386</v>
      </c>
      <c r="E271" s="58"/>
      <c r="F271" s="11" t="s">
        <v>656</v>
      </c>
      <c r="G271" s="56"/>
      <c r="H271" s="57">
        <v>93</v>
      </c>
      <c r="I271" s="56" t="s">
        <v>54</v>
      </c>
      <c r="J271" s="78" t="str">
        <f t="shared" si="79"/>
        <v>R&amp;D Capital Cost Reductions</v>
      </c>
      <c r="K271" s="67" t="str">
        <f t="shared" ref="K271:O280" si="82">K$270</f>
        <v>RnD electricity capital cost reduction</v>
      </c>
      <c r="L271" s="67">
        <f t="shared" si="82"/>
        <v>0</v>
      </c>
      <c r="M271" s="64">
        <f t="shared" si="82"/>
        <v>0.4</v>
      </c>
      <c r="N271" s="64">
        <f t="shared" si="82"/>
        <v>0.01</v>
      </c>
      <c r="O271" s="58" t="str">
        <f t="shared" si="82"/>
        <v>% reduction in cost</v>
      </c>
      <c r="P271" s="161" t="str">
        <f>INDEX('Policy Characteristics'!J:J,MATCH($C271,'Policy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1" s="56" t="s">
        <v>312</v>
      </c>
      <c r="R271" s="11" t="s">
        <v>313</v>
      </c>
      <c r="S271" s="83" t="s">
        <v>88</v>
      </c>
      <c r="T271" s="56"/>
      <c r="U271" s="109"/>
    </row>
    <row r="272" spans="1:21" ht="103.25" x14ac:dyDescent="0.75">
      <c r="A272" s="58" t="str">
        <f t="shared" ref="A272:C280" si="83">A$270</f>
        <v>R&amp;D</v>
      </c>
      <c r="B272" s="58" t="str">
        <f t="shared" si="81"/>
        <v>Capital Cost Reduction</v>
      </c>
      <c r="C272" s="58" t="str">
        <f t="shared" si="81"/>
        <v>RnD Electricity Capital Cost Perc Reduction</v>
      </c>
      <c r="D272" s="11" t="s">
        <v>91</v>
      </c>
      <c r="E272" s="58"/>
      <c r="F272" s="11" t="s">
        <v>409</v>
      </c>
      <c r="G272" s="56"/>
      <c r="H272" s="57">
        <v>94</v>
      </c>
      <c r="I272" s="56" t="s">
        <v>54</v>
      </c>
      <c r="J272" s="78" t="str">
        <f t="shared" si="79"/>
        <v>R&amp;D Capital Cost Reductions</v>
      </c>
      <c r="K272" s="67" t="str">
        <f t="shared" si="82"/>
        <v>RnD electricity capital cost reduction</v>
      </c>
      <c r="L272" s="67">
        <f t="shared" si="82"/>
        <v>0</v>
      </c>
      <c r="M272" s="64">
        <f t="shared" si="82"/>
        <v>0.4</v>
      </c>
      <c r="N272" s="64">
        <f t="shared" si="82"/>
        <v>0.01</v>
      </c>
      <c r="O272" s="58" t="str">
        <f t="shared" si="82"/>
        <v>% reduction in cost</v>
      </c>
      <c r="P272" s="161" t="str">
        <f>INDEX('Policy Characteristics'!J:J,MATCH($C272,'Policy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2" s="56" t="s">
        <v>312</v>
      </c>
      <c r="R272" s="11" t="s">
        <v>313</v>
      </c>
      <c r="S272" s="83" t="s">
        <v>88</v>
      </c>
      <c r="T272" s="56"/>
      <c r="U272" s="109"/>
    </row>
    <row r="273" spans="1:21" ht="103.25" x14ac:dyDescent="0.75">
      <c r="A273" s="58" t="str">
        <f t="shared" si="83"/>
        <v>R&amp;D</v>
      </c>
      <c r="B273" s="58" t="str">
        <f t="shared" si="81"/>
        <v>Capital Cost Reduction</v>
      </c>
      <c r="C273" s="58" t="str">
        <f t="shared" si="81"/>
        <v>RnD Electricity Capital Cost Perc Reduction</v>
      </c>
      <c r="D273" s="11" t="s">
        <v>92</v>
      </c>
      <c r="E273" s="58"/>
      <c r="F273" s="11" t="s">
        <v>410</v>
      </c>
      <c r="G273" s="56"/>
      <c r="H273" s="57">
        <v>95</v>
      </c>
      <c r="I273" s="56" t="s">
        <v>54</v>
      </c>
      <c r="J273" s="78" t="str">
        <f t="shared" si="79"/>
        <v>R&amp;D Capital Cost Reductions</v>
      </c>
      <c r="K273" s="67" t="str">
        <f t="shared" si="82"/>
        <v>RnD electricity capital cost reduction</v>
      </c>
      <c r="L273" s="67">
        <f t="shared" si="82"/>
        <v>0</v>
      </c>
      <c r="M273" s="64">
        <f t="shared" si="82"/>
        <v>0.4</v>
      </c>
      <c r="N273" s="64">
        <f t="shared" si="82"/>
        <v>0.01</v>
      </c>
      <c r="O273" s="58" t="str">
        <f t="shared" si="82"/>
        <v>% reduction in cost</v>
      </c>
      <c r="P273" s="161" t="str">
        <f>INDEX('Policy Characteristics'!J:J,MATCH($C273,'Policy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3" s="56" t="s">
        <v>312</v>
      </c>
      <c r="R273" s="11" t="s">
        <v>313</v>
      </c>
      <c r="S273" s="83" t="s">
        <v>88</v>
      </c>
      <c r="T273" s="56"/>
      <c r="U273" s="109"/>
    </row>
    <row r="274" spans="1:21" ht="103.25" x14ac:dyDescent="0.75">
      <c r="A274" s="58" t="str">
        <f t="shared" si="83"/>
        <v>R&amp;D</v>
      </c>
      <c r="B274" s="58" t="str">
        <f t="shared" si="81"/>
        <v>Capital Cost Reduction</v>
      </c>
      <c r="C274" s="58" t="str">
        <f t="shared" si="81"/>
        <v>RnD Electricity Capital Cost Perc Reduction</v>
      </c>
      <c r="D274" s="11" t="s">
        <v>566</v>
      </c>
      <c r="E274" s="58"/>
      <c r="F274" s="11" t="s">
        <v>573</v>
      </c>
      <c r="G274" s="56"/>
      <c r="H274" s="57">
        <v>96</v>
      </c>
      <c r="I274" s="56" t="s">
        <v>54</v>
      </c>
      <c r="J274" s="78" t="str">
        <f t="shared" si="79"/>
        <v>R&amp;D Capital Cost Reductions</v>
      </c>
      <c r="K274" s="67" t="str">
        <f t="shared" si="82"/>
        <v>RnD electricity capital cost reduction</v>
      </c>
      <c r="L274" s="67">
        <f t="shared" si="82"/>
        <v>0</v>
      </c>
      <c r="M274" s="64">
        <f t="shared" si="82"/>
        <v>0.4</v>
      </c>
      <c r="N274" s="64">
        <f t="shared" si="82"/>
        <v>0.01</v>
      </c>
      <c r="O274" s="58" t="str">
        <f t="shared" si="82"/>
        <v>% reduction in cost</v>
      </c>
      <c r="P274" s="161" t="str">
        <f>INDEX('Policy Characteristics'!J:J,MATCH($C274,'Policy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4" s="56" t="s">
        <v>312</v>
      </c>
      <c r="R274" s="11" t="s">
        <v>313</v>
      </c>
      <c r="S274" s="83" t="s">
        <v>88</v>
      </c>
      <c r="T274" s="56"/>
      <c r="U274" s="109"/>
    </row>
    <row r="275" spans="1:21" ht="103.25" x14ac:dyDescent="0.75">
      <c r="A275" s="58" t="str">
        <f t="shared" si="83"/>
        <v>R&amp;D</v>
      </c>
      <c r="B275" s="58" t="str">
        <f t="shared" si="81"/>
        <v>Capital Cost Reduction</v>
      </c>
      <c r="C275" s="58" t="str">
        <f t="shared" si="81"/>
        <v>RnD Electricity Capital Cost Perc Reduction</v>
      </c>
      <c r="D275" s="11" t="s">
        <v>93</v>
      </c>
      <c r="E275" s="58"/>
      <c r="F275" s="11" t="s">
        <v>411</v>
      </c>
      <c r="G275" s="56"/>
      <c r="H275" s="57">
        <v>97</v>
      </c>
      <c r="I275" s="56" t="s">
        <v>54</v>
      </c>
      <c r="J275" s="78" t="str">
        <f t="shared" si="79"/>
        <v>R&amp;D Capital Cost Reductions</v>
      </c>
      <c r="K275" s="67" t="str">
        <f t="shared" si="82"/>
        <v>RnD electricity capital cost reduction</v>
      </c>
      <c r="L275" s="67">
        <f t="shared" si="82"/>
        <v>0</v>
      </c>
      <c r="M275" s="64">
        <f t="shared" si="82"/>
        <v>0.4</v>
      </c>
      <c r="N275" s="64">
        <f t="shared" si="82"/>
        <v>0.01</v>
      </c>
      <c r="O275" s="58" t="str">
        <f t="shared" si="82"/>
        <v>% reduction in cost</v>
      </c>
      <c r="P275" s="161" t="str">
        <f>INDEX('Policy Characteristics'!J:J,MATCH($C275,'Policy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5" s="56" t="s">
        <v>312</v>
      </c>
      <c r="R275" s="11" t="s">
        <v>313</v>
      </c>
      <c r="S275" s="83" t="s">
        <v>88</v>
      </c>
      <c r="T275" s="56"/>
      <c r="U275" s="109"/>
    </row>
    <row r="276" spans="1:21" ht="103.25" x14ac:dyDescent="0.75">
      <c r="A276" s="58" t="str">
        <f t="shared" si="83"/>
        <v>R&amp;D</v>
      </c>
      <c r="B276" s="58" t="str">
        <f t="shared" si="81"/>
        <v>Capital Cost Reduction</v>
      </c>
      <c r="C276" s="58" t="str">
        <f t="shared" si="81"/>
        <v>RnD Electricity Capital Cost Perc Reduction</v>
      </c>
      <c r="D276" s="11" t="s">
        <v>94</v>
      </c>
      <c r="E276" s="58"/>
      <c r="F276" s="11" t="s">
        <v>412</v>
      </c>
      <c r="G276" s="56"/>
      <c r="H276" s="57">
        <v>98</v>
      </c>
      <c r="I276" s="56" t="s">
        <v>54</v>
      </c>
      <c r="J276" s="78" t="str">
        <f t="shared" si="79"/>
        <v>R&amp;D Capital Cost Reductions</v>
      </c>
      <c r="K276" s="67" t="str">
        <f t="shared" si="82"/>
        <v>RnD electricity capital cost reduction</v>
      </c>
      <c r="L276" s="67">
        <f t="shared" si="82"/>
        <v>0</v>
      </c>
      <c r="M276" s="64">
        <f t="shared" si="82"/>
        <v>0.4</v>
      </c>
      <c r="N276" s="64">
        <f t="shared" si="82"/>
        <v>0.01</v>
      </c>
      <c r="O276" s="58" t="str">
        <f t="shared" si="82"/>
        <v>% reduction in cost</v>
      </c>
      <c r="P276" s="161" t="str">
        <f>INDEX('Policy Characteristics'!J:J,MATCH($C276,'Policy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6" s="56" t="s">
        <v>312</v>
      </c>
      <c r="R276" s="11" t="s">
        <v>313</v>
      </c>
      <c r="S276" s="83" t="s">
        <v>88</v>
      </c>
      <c r="T276" s="56"/>
      <c r="U276" s="109"/>
    </row>
    <row r="277" spans="1:21" ht="103.25" x14ac:dyDescent="0.75">
      <c r="A277" s="58" t="str">
        <f t="shared" si="83"/>
        <v>R&amp;D</v>
      </c>
      <c r="B277" s="58" t="str">
        <f t="shared" si="81"/>
        <v>Capital Cost Reduction</v>
      </c>
      <c r="C277" s="58" t="str">
        <f t="shared" si="81"/>
        <v>RnD Electricity Capital Cost Perc Reduction</v>
      </c>
      <c r="D277" s="11" t="s">
        <v>95</v>
      </c>
      <c r="E277" s="58"/>
      <c r="F277" s="11" t="s">
        <v>413</v>
      </c>
      <c r="G277" s="56"/>
      <c r="H277" s="57">
        <v>99</v>
      </c>
      <c r="I277" s="56" t="s">
        <v>54</v>
      </c>
      <c r="J277" s="78" t="str">
        <f t="shared" si="79"/>
        <v>R&amp;D Capital Cost Reductions</v>
      </c>
      <c r="K277" s="67" t="str">
        <f t="shared" si="82"/>
        <v>RnD electricity capital cost reduction</v>
      </c>
      <c r="L277" s="67">
        <f t="shared" si="82"/>
        <v>0</v>
      </c>
      <c r="M277" s="64">
        <f t="shared" si="82"/>
        <v>0.4</v>
      </c>
      <c r="N277" s="64">
        <f t="shared" si="82"/>
        <v>0.01</v>
      </c>
      <c r="O277" s="58" t="str">
        <f t="shared" si="82"/>
        <v>% reduction in cost</v>
      </c>
      <c r="P277" s="161" t="str">
        <f>INDEX('Policy Characteristics'!J:J,MATCH($C277,'Policy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7" s="56" t="s">
        <v>312</v>
      </c>
      <c r="R277" s="11" t="s">
        <v>313</v>
      </c>
      <c r="S277" s="83" t="s">
        <v>88</v>
      </c>
      <c r="T277" s="56"/>
      <c r="U277" s="109"/>
    </row>
    <row r="278" spans="1:21" ht="103.25" x14ac:dyDescent="0.75">
      <c r="A278" s="58" t="str">
        <f>A$270</f>
        <v>R&amp;D</v>
      </c>
      <c r="B278" s="58" t="str">
        <f t="shared" si="81"/>
        <v>Capital Cost Reduction</v>
      </c>
      <c r="C278" s="58" t="str">
        <f t="shared" si="81"/>
        <v>RnD Electricity Capital Cost Perc Reduction</v>
      </c>
      <c r="D278" s="11" t="s">
        <v>389</v>
      </c>
      <c r="E278" s="58"/>
      <c r="F278" s="11" t="s">
        <v>657</v>
      </c>
      <c r="G278" s="56"/>
      <c r="H278" s="57">
        <v>192</v>
      </c>
      <c r="I278" s="56" t="s">
        <v>54</v>
      </c>
      <c r="J278" s="78" t="str">
        <f t="shared" si="79"/>
        <v>R&amp;D Capital Cost Reductions</v>
      </c>
      <c r="K278" s="67" t="str">
        <f t="shared" si="82"/>
        <v>RnD electricity capital cost reduction</v>
      </c>
      <c r="L278" s="67">
        <f t="shared" si="82"/>
        <v>0</v>
      </c>
      <c r="M278" s="64">
        <f t="shared" si="82"/>
        <v>0.4</v>
      </c>
      <c r="N278" s="64">
        <f t="shared" si="82"/>
        <v>0.01</v>
      </c>
      <c r="O278" s="58" t="str">
        <f t="shared" si="82"/>
        <v>% reduction in cost</v>
      </c>
      <c r="P278" s="161" t="str">
        <f>INDEX('Policy Characteristics'!J:J,MATCH($C278,'Policy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8" s="56" t="s">
        <v>312</v>
      </c>
      <c r="R278" s="11" t="s">
        <v>313</v>
      </c>
      <c r="S278" s="83" t="s">
        <v>88</v>
      </c>
      <c r="T278" s="56"/>
      <c r="U278" s="109"/>
    </row>
    <row r="279" spans="1:21" ht="103.25" x14ac:dyDescent="0.75">
      <c r="A279" s="58" t="str">
        <f t="shared" si="83"/>
        <v>R&amp;D</v>
      </c>
      <c r="B279" s="58" t="str">
        <f t="shared" si="83"/>
        <v>Capital Cost Reduction</v>
      </c>
      <c r="C279" s="58" t="str">
        <f t="shared" si="83"/>
        <v>RnD Electricity Capital Cost Perc Reduction</v>
      </c>
      <c r="D279" s="11" t="s">
        <v>562</v>
      </c>
      <c r="E279" s="58"/>
      <c r="F279" s="11" t="s">
        <v>563</v>
      </c>
      <c r="G279" s="56"/>
      <c r="H279" s="57">
        <v>180</v>
      </c>
      <c r="I279" s="56" t="s">
        <v>54</v>
      </c>
      <c r="J279" s="78" t="str">
        <f t="shared" si="79"/>
        <v>R&amp;D Capital Cost Reductions</v>
      </c>
      <c r="K279" s="67" t="str">
        <f t="shared" si="82"/>
        <v>RnD electricity capital cost reduction</v>
      </c>
      <c r="L279" s="67">
        <f t="shared" si="82"/>
        <v>0</v>
      </c>
      <c r="M279" s="64">
        <f t="shared" si="82"/>
        <v>0.4</v>
      </c>
      <c r="N279" s="64">
        <f t="shared" si="82"/>
        <v>0.01</v>
      </c>
      <c r="O279" s="58" t="str">
        <f t="shared" si="82"/>
        <v>% reduction in cost</v>
      </c>
      <c r="P279" s="161" t="str">
        <f>INDEX('Policy Characteristics'!J:J,MATCH($C279,'Policy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9" s="56" t="s">
        <v>312</v>
      </c>
      <c r="R279" s="11" t="s">
        <v>313</v>
      </c>
      <c r="S279" s="83" t="s">
        <v>88</v>
      </c>
      <c r="T279" s="56"/>
      <c r="U279" s="109"/>
    </row>
    <row r="280" spans="1:21" ht="103.25" x14ac:dyDescent="0.75">
      <c r="A280" s="58" t="str">
        <f t="shared" si="83"/>
        <v>R&amp;D</v>
      </c>
      <c r="B280" s="58" t="str">
        <f t="shared" si="83"/>
        <v>Capital Cost Reduction</v>
      </c>
      <c r="C280" s="58" t="str">
        <f t="shared" si="83"/>
        <v>RnD Electricity Capital Cost Perc Reduction</v>
      </c>
      <c r="D280" s="11" t="s">
        <v>574</v>
      </c>
      <c r="E280" s="58"/>
      <c r="F280" s="11" t="s">
        <v>576</v>
      </c>
      <c r="G280" s="56"/>
      <c r="H280" s="57">
        <v>183</v>
      </c>
      <c r="I280" s="56" t="s">
        <v>54</v>
      </c>
      <c r="J280" s="78" t="str">
        <f t="shared" si="79"/>
        <v>R&amp;D Capital Cost Reductions</v>
      </c>
      <c r="K280" s="67" t="str">
        <f t="shared" si="82"/>
        <v>RnD electricity capital cost reduction</v>
      </c>
      <c r="L280" s="67">
        <f t="shared" si="82"/>
        <v>0</v>
      </c>
      <c r="M280" s="64">
        <f t="shared" si="82"/>
        <v>0.4</v>
      </c>
      <c r="N280" s="64">
        <f t="shared" si="82"/>
        <v>0.01</v>
      </c>
      <c r="O280" s="58" t="str">
        <f t="shared" si="82"/>
        <v>% reduction in cost</v>
      </c>
      <c r="P280" s="161" t="str">
        <f>INDEX('Policy Characteristics'!J:J,MATCH($C280,'Policy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0" s="56" t="s">
        <v>312</v>
      </c>
      <c r="R280" s="11" t="s">
        <v>313</v>
      </c>
      <c r="S280" s="83" t="s">
        <v>88</v>
      </c>
      <c r="T280" s="56"/>
      <c r="U280" s="109"/>
    </row>
    <row r="281" spans="1:21" ht="103.25" x14ac:dyDescent="0.75">
      <c r="A281" s="56" t="s">
        <v>33</v>
      </c>
      <c r="B281" s="58" t="str">
        <f t="shared" si="81"/>
        <v>Capital Cost Reduction</v>
      </c>
      <c r="C281" s="56" t="s">
        <v>366</v>
      </c>
      <c r="D281" s="56" t="s">
        <v>154</v>
      </c>
      <c r="E281" s="56"/>
      <c r="F281" s="11" t="s">
        <v>414</v>
      </c>
      <c r="G281" s="56"/>
      <c r="H281" s="57">
        <v>100</v>
      </c>
      <c r="I281" s="56" t="s">
        <v>54</v>
      </c>
      <c r="J281" s="78" t="str">
        <f t="shared" si="79"/>
        <v>R&amp;D Capital Cost Reductions</v>
      </c>
      <c r="K281" s="100" t="s">
        <v>672</v>
      </c>
      <c r="L281" s="63">
        <v>0</v>
      </c>
      <c r="M281" s="63">
        <v>0.4</v>
      </c>
      <c r="N281" s="62">
        <v>0.01</v>
      </c>
      <c r="O281" s="56" t="s">
        <v>40</v>
      </c>
      <c r="P281" s="161" t="str">
        <f>INDEX('Policy Characteristics'!J:J,MATCH($C281,'Policy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1" s="56" t="s">
        <v>312</v>
      </c>
      <c r="R281" s="11" t="s">
        <v>313</v>
      </c>
      <c r="S281" s="83" t="s">
        <v>88</v>
      </c>
      <c r="T281" s="56"/>
      <c r="U281" s="109"/>
    </row>
    <row r="282" spans="1:21" ht="103.25" x14ac:dyDescent="0.75">
      <c r="A282" s="58" t="str">
        <f>A$281</f>
        <v>R&amp;D</v>
      </c>
      <c r="B282" s="58" t="str">
        <f t="shared" ref="B282:C289" si="84">B$281</f>
        <v>Capital Cost Reduction</v>
      </c>
      <c r="C282" s="58" t="str">
        <f t="shared" si="84"/>
        <v>RnD Industry Capital Cost Perc Reduction</v>
      </c>
      <c r="D282" s="11" t="s">
        <v>155</v>
      </c>
      <c r="E282" s="56"/>
      <c r="F282" s="11" t="s">
        <v>415</v>
      </c>
      <c r="G282" s="56"/>
      <c r="H282" s="57">
        <v>101</v>
      </c>
      <c r="I282" s="56" t="s">
        <v>54</v>
      </c>
      <c r="J282" s="78" t="str">
        <f t="shared" si="79"/>
        <v>R&amp;D Capital Cost Reductions</v>
      </c>
      <c r="K282" s="67" t="str">
        <f t="shared" ref="K282:O288" si="85">K$281</f>
        <v>RnD industry capital cost reduction</v>
      </c>
      <c r="L282" s="67">
        <f t="shared" si="85"/>
        <v>0</v>
      </c>
      <c r="M282" s="67">
        <f t="shared" si="85"/>
        <v>0.4</v>
      </c>
      <c r="N282" s="67">
        <f t="shared" si="85"/>
        <v>0.01</v>
      </c>
      <c r="O282" s="58" t="str">
        <f t="shared" si="85"/>
        <v>% reduction in cost</v>
      </c>
      <c r="P282" s="161" t="str">
        <f>INDEX('Policy Characteristics'!J:J,MATCH($C282,'Policy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2" s="56" t="s">
        <v>312</v>
      </c>
      <c r="R282" s="11" t="s">
        <v>313</v>
      </c>
      <c r="S282" s="83" t="s">
        <v>88</v>
      </c>
      <c r="T282" s="56"/>
      <c r="U282" s="109"/>
    </row>
    <row r="283" spans="1:21" ht="103.25" x14ac:dyDescent="0.75">
      <c r="A283" s="58" t="str">
        <f t="shared" ref="A283:A288" si="86">A$281</f>
        <v>R&amp;D</v>
      </c>
      <c r="B283" s="58" t="str">
        <f t="shared" si="84"/>
        <v>Capital Cost Reduction</v>
      </c>
      <c r="C283" s="58" t="str">
        <f t="shared" si="84"/>
        <v>RnD Industry Capital Cost Perc Reduction</v>
      </c>
      <c r="D283" s="11" t="s">
        <v>156</v>
      </c>
      <c r="E283" s="56"/>
      <c r="F283" s="11" t="s">
        <v>416</v>
      </c>
      <c r="G283" s="56"/>
      <c r="H283" s="57">
        <v>102</v>
      </c>
      <c r="I283" s="56" t="s">
        <v>54</v>
      </c>
      <c r="J283" s="78" t="str">
        <f t="shared" si="79"/>
        <v>R&amp;D Capital Cost Reductions</v>
      </c>
      <c r="K283" s="67" t="str">
        <f t="shared" si="85"/>
        <v>RnD industry capital cost reduction</v>
      </c>
      <c r="L283" s="67">
        <f t="shared" si="85"/>
        <v>0</v>
      </c>
      <c r="M283" s="67">
        <f t="shared" si="85"/>
        <v>0.4</v>
      </c>
      <c r="N283" s="67">
        <f t="shared" si="85"/>
        <v>0.01</v>
      </c>
      <c r="O283" s="58" t="str">
        <f t="shared" si="85"/>
        <v>% reduction in cost</v>
      </c>
      <c r="P283" s="161" t="str">
        <f>INDEX('Policy Characteristics'!J:J,MATCH($C283,'Policy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3" s="56" t="s">
        <v>312</v>
      </c>
      <c r="R283" s="11" t="s">
        <v>313</v>
      </c>
      <c r="S283" s="83" t="s">
        <v>88</v>
      </c>
      <c r="T283" s="56"/>
      <c r="U283" s="109"/>
    </row>
    <row r="284" spans="1:21" ht="103.25" x14ac:dyDescent="0.75">
      <c r="A284" s="58" t="str">
        <f t="shared" si="86"/>
        <v>R&amp;D</v>
      </c>
      <c r="B284" s="58" t="str">
        <f t="shared" si="84"/>
        <v>Capital Cost Reduction</v>
      </c>
      <c r="C284" s="58" t="str">
        <f t="shared" si="84"/>
        <v>RnD Industry Capital Cost Perc Reduction</v>
      </c>
      <c r="D284" s="11" t="s">
        <v>157</v>
      </c>
      <c r="E284" s="56"/>
      <c r="F284" s="11" t="s">
        <v>417</v>
      </c>
      <c r="G284" s="56"/>
      <c r="H284" s="57">
        <v>103</v>
      </c>
      <c r="I284" s="56" t="s">
        <v>54</v>
      </c>
      <c r="J284" s="78" t="str">
        <f t="shared" si="79"/>
        <v>R&amp;D Capital Cost Reductions</v>
      </c>
      <c r="K284" s="67" t="str">
        <f t="shared" si="85"/>
        <v>RnD industry capital cost reduction</v>
      </c>
      <c r="L284" s="67">
        <f t="shared" si="85"/>
        <v>0</v>
      </c>
      <c r="M284" s="67">
        <f t="shared" si="85"/>
        <v>0.4</v>
      </c>
      <c r="N284" s="67">
        <f t="shared" si="85"/>
        <v>0.01</v>
      </c>
      <c r="O284" s="58" t="str">
        <f t="shared" si="85"/>
        <v>% reduction in cost</v>
      </c>
      <c r="P284" s="161" t="str">
        <f>INDEX('Policy Characteristics'!J:J,MATCH($C284,'Policy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4" s="56" t="s">
        <v>312</v>
      </c>
      <c r="R284" s="11" t="s">
        <v>313</v>
      </c>
      <c r="S284" s="83" t="s">
        <v>88</v>
      </c>
      <c r="T284" s="56"/>
      <c r="U284" s="109"/>
    </row>
    <row r="285" spans="1:21" ht="103.25" x14ac:dyDescent="0.75">
      <c r="A285" s="58" t="str">
        <f t="shared" si="86"/>
        <v>R&amp;D</v>
      </c>
      <c r="B285" s="58" t="str">
        <f t="shared" si="84"/>
        <v>Capital Cost Reduction</v>
      </c>
      <c r="C285" s="58" t="str">
        <f t="shared" si="84"/>
        <v>RnD Industry Capital Cost Perc Reduction</v>
      </c>
      <c r="D285" s="11" t="s">
        <v>158</v>
      </c>
      <c r="E285" s="56"/>
      <c r="F285" s="11" t="s">
        <v>418</v>
      </c>
      <c r="G285" s="56"/>
      <c r="H285" s="57">
        <v>104</v>
      </c>
      <c r="I285" s="56" t="s">
        <v>54</v>
      </c>
      <c r="J285" s="78" t="str">
        <f t="shared" si="79"/>
        <v>R&amp;D Capital Cost Reductions</v>
      </c>
      <c r="K285" s="67" t="str">
        <f t="shared" si="85"/>
        <v>RnD industry capital cost reduction</v>
      </c>
      <c r="L285" s="67">
        <f t="shared" si="85"/>
        <v>0</v>
      </c>
      <c r="M285" s="67">
        <f t="shared" si="85"/>
        <v>0.4</v>
      </c>
      <c r="N285" s="67">
        <f t="shared" si="85"/>
        <v>0.01</v>
      </c>
      <c r="O285" s="58" t="str">
        <f t="shared" si="85"/>
        <v>% reduction in cost</v>
      </c>
      <c r="P285" s="161" t="str">
        <f>INDEX('Policy Characteristics'!J:J,MATCH($C285,'Policy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5" s="56" t="s">
        <v>312</v>
      </c>
      <c r="R285" s="11" t="s">
        <v>313</v>
      </c>
      <c r="S285" s="83" t="s">
        <v>88</v>
      </c>
      <c r="T285" s="56"/>
      <c r="U285" s="109"/>
    </row>
    <row r="286" spans="1:21" ht="103.25" x14ac:dyDescent="0.75">
      <c r="A286" s="58" t="str">
        <f t="shared" si="86"/>
        <v>R&amp;D</v>
      </c>
      <c r="B286" s="58" t="str">
        <f t="shared" si="84"/>
        <v>Capital Cost Reduction</v>
      </c>
      <c r="C286" s="58" t="str">
        <f t="shared" si="84"/>
        <v>RnD Industry Capital Cost Perc Reduction</v>
      </c>
      <c r="D286" s="11" t="s">
        <v>159</v>
      </c>
      <c r="E286" s="56"/>
      <c r="F286" s="11" t="s">
        <v>419</v>
      </c>
      <c r="G286" s="56"/>
      <c r="H286" s="57">
        <v>105</v>
      </c>
      <c r="I286" s="56" t="s">
        <v>54</v>
      </c>
      <c r="J286" s="78" t="str">
        <f t="shared" si="79"/>
        <v>R&amp;D Capital Cost Reductions</v>
      </c>
      <c r="K286" s="67" t="str">
        <f t="shared" si="85"/>
        <v>RnD industry capital cost reduction</v>
      </c>
      <c r="L286" s="67">
        <f t="shared" si="85"/>
        <v>0</v>
      </c>
      <c r="M286" s="67">
        <f t="shared" si="85"/>
        <v>0.4</v>
      </c>
      <c r="N286" s="67">
        <f t="shared" si="85"/>
        <v>0.01</v>
      </c>
      <c r="O286" s="58" t="str">
        <f t="shared" si="85"/>
        <v>% reduction in cost</v>
      </c>
      <c r="P286" s="161" t="str">
        <f>INDEX('Policy Characteristics'!J:J,MATCH($C286,'Policy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6" s="56" t="s">
        <v>312</v>
      </c>
      <c r="R286" s="11" t="s">
        <v>313</v>
      </c>
      <c r="S286" s="83" t="s">
        <v>88</v>
      </c>
      <c r="T286" s="56"/>
      <c r="U286" s="109"/>
    </row>
    <row r="287" spans="1:21" ht="103.25" x14ac:dyDescent="0.75">
      <c r="A287" s="58" t="str">
        <f t="shared" si="86"/>
        <v>R&amp;D</v>
      </c>
      <c r="B287" s="58" t="str">
        <f t="shared" si="84"/>
        <v>Capital Cost Reduction</v>
      </c>
      <c r="C287" s="58" t="str">
        <f t="shared" si="84"/>
        <v>RnD Industry Capital Cost Perc Reduction</v>
      </c>
      <c r="D287" s="11" t="s">
        <v>160</v>
      </c>
      <c r="E287" s="56"/>
      <c r="F287" s="11" t="s">
        <v>420</v>
      </c>
      <c r="G287" s="56"/>
      <c r="H287" s="57">
        <v>106</v>
      </c>
      <c r="I287" s="56" t="s">
        <v>54</v>
      </c>
      <c r="J287" s="78" t="str">
        <f t="shared" si="79"/>
        <v>R&amp;D Capital Cost Reductions</v>
      </c>
      <c r="K287" s="67" t="str">
        <f t="shared" si="85"/>
        <v>RnD industry capital cost reduction</v>
      </c>
      <c r="L287" s="67">
        <f t="shared" si="85"/>
        <v>0</v>
      </c>
      <c r="M287" s="67">
        <f t="shared" si="85"/>
        <v>0.4</v>
      </c>
      <c r="N287" s="67">
        <f t="shared" si="85"/>
        <v>0.01</v>
      </c>
      <c r="O287" s="58" t="str">
        <f t="shared" si="85"/>
        <v>% reduction in cost</v>
      </c>
      <c r="P287" s="161" t="str">
        <f>INDEX('Policy Characteristics'!J:J,MATCH($C287,'Policy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7" s="56" t="s">
        <v>312</v>
      </c>
      <c r="R287" s="11" t="s">
        <v>313</v>
      </c>
      <c r="S287" s="83" t="s">
        <v>88</v>
      </c>
      <c r="T287" s="56"/>
      <c r="U287" s="109"/>
    </row>
    <row r="288" spans="1:21" ht="103.25" x14ac:dyDescent="0.75">
      <c r="A288" s="58" t="str">
        <f t="shared" si="86"/>
        <v>R&amp;D</v>
      </c>
      <c r="B288" s="58" t="str">
        <f t="shared" si="84"/>
        <v>Capital Cost Reduction</v>
      </c>
      <c r="C288" s="58" t="str">
        <f t="shared" si="84"/>
        <v>RnD Industry Capital Cost Perc Reduction</v>
      </c>
      <c r="D288" s="11" t="s">
        <v>161</v>
      </c>
      <c r="E288" s="56"/>
      <c r="F288" s="11" t="s">
        <v>421</v>
      </c>
      <c r="G288" s="56"/>
      <c r="H288" s="57">
        <v>107</v>
      </c>
      <c r="I288" s="56" t="s">
        <v>54</v>
      </c>
      <c r="J288" s="78" t="str">
        <f t="shared" si="79"/>
        <v>R&amp;D Capital Cost Reductions</v>
      </c>
      <c r="K288" s="67" t="str">
        <f t="shared" si="85"/>
        <v>RnD industry capital cost reduction</v>
      </c>
      <c r="L288" s="67">
        <f t="shared" si="85"/>
        <v>0</v>
      </c>
      <c r="M288" s="67">
        <f t="shared" si="85"/>
        <v>0.4</v>
      </c>
      <c r="N288" s="67">
        <f t="shared" si="85"/>
        <v>0.01</v>
      </c>
      <c r="O288" s="58" t="str">
        <f t="shared" si="85"/>
        <v>% reduction in cost</v>
      </c>
      <c r="P288" s="161" t="str">
        <f>INDEX('Policy Characteristics'!J:J,MATCH($C288,'Policy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8" s="56" t="s">
        <v>312</v>
      </c>
      <c r="R288" s="11" t="s">
        <v>313</v>
      </c>
      <c r="S288" s="83" t="s">
        <v>88</v>
      </c>
      <c r="T288" s="56"/>
      <c r="U288" s="109"/>
    </row>
    <row r="289" spans="1:21" ht="103.25" x14ac:dyDescent="0.75">
      <c r="A289" s="11" t="s">
        <v>33</v>
      </c>
      <c r="B289" s="58" t="str">
        <f t="shared" si="84"/>
        <v>Capital Cost Reduction</v>
      </c>
      <c r="C289" s="11" t="s">
        <v>367</v>
      </c>
      <c r="D289" s="56" t="s">
        <v>637</v>
      </c>
      <c r="E289" s="56"/>
      <c r="F289" s="56" t="s">
        <v>611</v>
      </c>
      <c r="G289" s="56"/>
      <c r="H289" s="57">
        <v>108</v>
      </c>
      <c r="I289" s="56" t="s">
        <v>54</v>
      </c>
      <c r="J289" s="78" t="str">
        <f t="shared" si="79"/>
        <v>R&amp;D Capital Cost Reductions</v>
      </c>
      <c r="K289" s="100" t="s">
        <v>671</v>
      </c>
      <c r="L289" s="63">
        <v>0</v>
      </c>
      <c r="M289" s="63">
        <v>0.4</v>
      </c>
      <c r="N289" s="62">
        <v>0.01</v>
      </c>
      <c r="O289" s="56" t="s">
        <v>40</v>
      </c>
      <c r="P289" s="161" t="str">
        <f>INDEX('Policy Characteristics'!J:J,MATCH($C289,'Policy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9" s="56" t="s">
        <v>312</v>
      </c>
      <c r="R289" s="11" t="s">
        <v>313</v>
      </c>
      <c r="S289" s="83" t="s">
        <v>88</v>
      </c>
      <c r="T289" s="56"/>
      <c r="U289" s="109"/>
    </row>
    <row r="290" spans="1:21" ht="103.25" x14ac:dyDescent="0.75">
      <c r="A290" s="58" t="str">
        <f>A$289</f>
        <v>R&amp;D</v>
      </c>
      <c r="B290" s="58" t="str">
        <f t="shared" ref="B290:C294" si="87">B$289</f>
        <v>Capital Cost Reduction</v>
      </c>
      <c r="C290" s="58" t="str">
        <f t="shared" si="87"/>
        <v>RnD Transportation Capital Cost Perc Reduction</v>
      </c>
      <c r="D290" s="56" t="s">
        <v>638</v>
      </c>
      <c r="E290" s="56"/>
      <c r="F290" s="56" t="s">
        <v>612</v>
      </c>
      <c r="G290" s="56"/>
      <c r="H290" s="57">
        <v>109</v>
      </c>
      <c r="I290" s="56" t="s">
        <v>54</v>
      </c>
      <c r="J290" s="78" t="str">
        <f t="shared" si="79"/>
        <v>R&amp;D Capital Cost Reductions</v>
      </c>
      <c r="K290" s="67" t="str">
        <f t="shared" ref="K290:O294" si="88">K$289</f>
        <v>RnD transportation capital cost reduction</v>
      </c>
      <c r="L290" s="67">
        <f t="shared" si="88"/>
        <v>0</v>
      </c>
      <c r="M290" s="67">
        <f t="shared" si="88"/>
        <v>0.4</v>
      </c>
      <c r="N290" s="67">
        <f t="shared" si="88"/>
        <v>0.01</v>
      </c>
      <c r="O290" s="58" t="str">
        <f t="shared" si="88"/>
        <v>% reduction in cost</v>
      </c>
      <c r="P290" s="161" t="str">
        <f>INDEX('Policy Characteristics'!J:J,MATCH($C290,'Policy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0" s="56" t="s">
        <v>312</v>
      </c>
      <c r="R290" s="11" t="s">
        <v>313</v>
      </c>
      <c r="S290" s="83" t="s">
        <v>88</v>
      </c>
      <c r="T290" s="56"/>
      <c r="U290" s="109"/>
    </row>
    <row r="291" spans="1:21" ht="103.25" x14ac:dyDescent="0.75">
      <c r="A291" s="58" t="str">
        <f>A$289</f>
        <v>R&amp;D</v>
      </c>
      <c r="B291" s="58" t="str">
        <f t="shared" si="87"/>
        <v>Capital Cost Reduction</v>
      </c>
      <c r="C291" s="58" t="str">
        <f t="shared" si="87"/>
        <v>RnD Transportation Capital Cost Perc Reduction</v>
      </c>
      <c r="D291" s="56" t="s">
        <v>639</v>
      </c>
      <c r="E291" s="56"/>
      <c r="F291" s="56" t="s">
        <v>613</v>
      </c>
      <c r="G291" s="56"/>
      <c r="H291" s="57">
        <v>110</v>
      </c>
      <c r="I291" s="56" t="s">
        <v>54</v>
      </c>
      <c r="J291" s="78" t="str">
        <f t="shared" si="79"/>
        <v>R&amp;D Capital Cost Reductions</v>
      </c>
      <c r="K291" s="67" t="str">
        <f t="shared" si="88"/>
        <v>RnD transportation capital cost reduction</v>
      </c>
      <c r="L291" s="67">
        <f t="shared" si="88"/>
        <v>0</v>
      </c>
      <c r="M291" s="67">
        <f t="shared" si="88"/>
        <v>0.4</v>
      </c>
      <c r="N291" s="67">
        <f t="shared" si="88"/>
        <v>0.01</v>
      </c>
      <c r="O291" s="58" t="str">
        <f t="shared" si="88"/>
        <v>% reduction in cost</v>
      </c>
      <c r="P291" s="161" t="str">
        <f>INDEX('Policy Characteristics'!J:J,MATCH($C291,'Policy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1" s="56" t="s">
        <v>312</v>
      </c>
      <c r="R291" s="11" t="s">
        <v>313</v>
      </c>
      <c r="S291" s="83" t="s">
        <v>88</v>
      </c>
      <c r="T291" s="56"/>
      <c r="U291" s="109"/>
    </row>
    <row r="292" spans="1:21" ht="103.25" x14ac:dyDescent="0.75">
      <c r="A292" s="58" t="str">
        <f>A$289</f>
        <v>R&amp;D</v>
      </c>
      <c r="B292" s="58" t="str">
        <f t="shared" si="87"/>
        <v>Capital Cost Reduction</v>
      </c>
      <c r="C292" s="58" t="str">
        <f t="shared" si="87"/>
        <v>RnD Transportation Capital Cost Perc Reduction</v>
      </c>
      <c r="D292" s="56" t="s">
        <v>640</v>
      </c>
      <c r="E292" s="56"/>
      <c r="F292" s="56" t="s">
        <v>614</v>
      </c>
      <c r="G292" s="56"/>
      <c r="H292" s="57">
        <v>111</v>
      </c>
      <c r="I292" s="56" t="s">
        <v>54</v>
      </c>
      <c r="J292" s="78" t="str">
        <f t="shared" si="79"/>
        <v>R&amp;D Capital Cost Reductions</v>
      </c>
      <c r="K292" s="67" t="str">
        <f t="shared" si="88"/>
        <v>RnD transportation capital cost reduction</v>
      </c>
      <c r="L292" s="67">
        <f t="shared" si="88"/>
        <v>0</v>
      </c>
      <c r="M292" s="67">
        <f t="shared" si="88"/>
        <v>0.4</v>
      </c>
      <c r="N292" s="67">
        <f t="shared" si="88"/>
        <v>0.01</v>
      </c>
      <c r="O292" s="58" t="str">
        <f t="shared" si="88"/>
        <v>% reduction in cost</v>
      </c>
      <c r="P292" s="161" t="str">
        <f>INDEX('Policy Characteristics'!J:J,MATCH($C292,'Policy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2" s="56" t="s">
        <v>312</v>
      </c>
      <c r="R292" s="11" t="s">
        <v>313</v>
      </c>
      <c r="S292" s="83" t="s">
        <v>88</v>
      </c>
      <c r="T292" s="56"/>
      <c r="U292" s="109"/>
    </row>
    <row r="293" spans="1:21" ht="103.25" x14ac:dyDescent="0.75">
      <c r="A293" s="58" t="str">
        <f>A$289</f>
        <v>R&amp;D</v>
      </c>
      <c r="B293" s="58" t="str">
        <f t="shared" si="87"/>
        <v>Capital Cost Reduction</v>
      </c>
      <c r="C293" s="58" t="str">
        <f t="shared" si="87"/>
        <v>RnD Transportation Capital Cost Perc Reduction</v>
      </c>
      <c r="D293" s="56" t="s">
        <v>641</v>
      </c>
      <c r="E293" s="56"/>
      <c r="F293" s="56" t="s">
        <v>615</v>
      </c>
      <c r="G293" s="56"/>
      <c r="H293" s="57">
        <v>112</v>
      </c>
      <c r="I293" s="56" t="s">
        <v>54</v>
      </c>
      <c r="J293" s="78" t="str">
        <f t="shared" si="79"/>
        <v>R&amp;D Capital Cost Reductions</v>
      </c>
      <c r="K293" s="67" t="str">
        <f t="shared" si="88"/>
        <v>RnD transportation capital cost reduction</v>
      </c>
      <c r="L293" s="67">
        <f t="shared" si="88"/>
        <v>0</v>
      </c>
      <c r="M293" s="67">
        <f t="shared" si="88"/>
        <v>0.4</v>
      </c>
      <c r="N293" s="67">
        <f t="shared" si="88"/>
        <v>0.01</v>
      </c>
      <c r="O293" s="58" t="str">
        <f t="shared" si="88"/>
        <v>% reduction in cost</v>
      </c>
      <c r="P293" s="161" t="str">
        <f>INDEX('Policy Characteristics'!J:J,MATCH($C293,'Policy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3" s="56" t="s">
        <v>312</v>
      </c>
      <c r="R293" s="11" t="s">
        <v>313</v>
      </c>
      <c r="S293" s="83" t="s">
        <v>88</v>
      </c>
      <c r="T293" s="56"/>
      <c r="U293" s="109"/>
    </row>
    <row r="294" spans="1:21" ht="103.25" x14ac:dyDescent="0.75">
      <c r="A294" s="58" t="str">
        <f>A$289</f>
        <v>R&amp;D</v>
      </c>
      <c r="B294" s="58" t="str">
        <f t="shared" si="87"/>
        <v>Capital Cost Reduction</v>
      </c>
      <c r="C294" s="58" t="str">
        <f t="shared" si="87"/>
        <v>RnD Transportation Capital Cost Perc Reduction</v>
      </c>
      <c r="D294" s="56" t="s">
        <v>642</v>
      </c>
      <c r="E294" s="56"/>
      <c r="F294" s="56" t="s">
        <v>616</v>
      </c>
      <c r="G294" s="56"/>
      <c r="H294" s="57">
        <v>113</v>
      </c>
      <c r="I294" s="56" t="s">
        <v>54</v>
      </c>
      <c r="J294" s="78" t="str">
        <f t="shared" si="79"/>
        <v>R&amp;D Capital Cost Reductions</v>
      </c>
      <c r="K294" s="67" t="str">
        <f t="shared" si="88"/>
        <v>RnD transportation capital cost reduction</v>
      </c>
      <c r="L294" s="67">
        <f t="shared" si="88"/>
        <v>0</v>
      </c>
      <c r="M294" s="67">
        <f t="shared" si="88"/>
        <v>0.4</v>
      </c>
      <c r="N294" s="67">
        <f t="shared" si="88"/>
        <v>0.01</v>
      </c>
      <c r="O294" s="58" t="str">
        <f t="shared" si="88"/>
        <v>% reduction in cost</v>
      </c>
      <c r="P294" s="161" t="str">
        <f>INDEX('Policy Characteristics'!J:J,MATCH($C294,'Policy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4" s="56" t="s">
        <v>312</v>
      </c>
      <c r="R294" s="11" t="s">
        <v>313</v>
      </c>
      <c r="S294" s="83" t="s">
        <v>88</v>
      </c>
      <c r="T294" s="56"/>
      <c r="U294" s="109"/>
    </row>
    <row r="295" spans="1:21" ht="103.25" x14ac:dyDescent="0.75">
      <c r="A295" s="56" t="s">
        <v>33</v>
      </c>
      <c r="B295" s="56" t="s">
        <v>422</v>
      </c>
      <c r="C295" s="56" t="s">
        <v>368</v>
      </c>
      <c r="D295" s="56" t="s">
        <v>134</v>
      </c>
      <c r="E295" s="56"/>
      <c r="F295" s="56" t="s">
        <v>403</v>
      </c>
      <c r="G295" s="56"/>
      <c r="H295" s="57">
        <v>114</v>
      </c>
      <c r="I295" s="56" t="s">
        <v>54</v>
      </c>
      <c r="J295" s="100" t="s">
        <v>458</v>
      </c>
      <c r="K295" s="100" t="s">
        <v>670</v>
      </c>
      <c r="L295" s="63">
        <v>0</v>
      </c>
      <c r="M295" s="63">
        <v>0.4</v>
      </c>
      <c r="N295" s="62">
        <v>0.01</v>
      </c>
      <c r="O295" s="56" t="s">
        <v>41</v>
      </c>
      <c r="P295" s="161" t="str">
        <f>INDEX('Policy Characteristics'!J:J,MATCH($C295,'Policy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5" s="56" t="s">
        <v>312</v>
      </c>
      <c r="R295" s="11" t="s">
        <v>313</v>
      </c>
      <c r="S295" s="83" t="s">
        <v>88</v>
      </c>
      <c r="T295" s="56"/>
      <c r="U295" s="109"/>
    </row>
    <row r="296" spans="1:21" ht="103.25" x14ac:dyDescent="0.75">
      <c r="A296" s="58" t="str">
        <f>A$295</f>
        <v>R&amp;D</v>
      </c>
      <c r="B296" s="58" t="str">
        <f t="shared" ref="B296:C302" si="89">B$295</f>
        <v>Fuel Use Reduction</v>
      </c>
      <c r="C296" s="58" t="str">
        <f t="shared" si="89"/>
        <v>RnD Building Fuel Use Perc Reduction</v>
      </c>
      <c r="D296" s="56" t="s">
        <v>135</v>
      </c>
      <c r="E296" s="56"/>
      <c r="F296" s="56" t="s">
        <v>404</v>
      </c>
      <c r="G296" s="56"/>
      <c r="H296" s="57">
        <v>115</v>
      </c>
      <c r="I296" s="56" t="s">
        <v>54</v>
      </c>
      <c r="J296" s="78" t="str">
        <f t="shared" ref="J296:J326" si="90">J$295</f>
        <v>R&amp;D Fuel Use Reductions</v>
      </c>
      <c r="K296" s="67" t="str">
        <f t="shared" ref="K296:O300" si="91">K$295</f>
        <v>RnD building fuel use reduction</v>
      </c>
      <c r="L296" s="67">
        <f t="shared" si="91"/>
        <v>0</v>
      </c>
      <c r="M296" s="67">
        <f t="shared" si="91"/>
        <v>0.4</v>
      </c>
      <c r="N296" s="67">
        <f t="shared" si="91"/>
        <v>0.01</v>
      </c>
      <c r="O296" s="58" t="str">
        <f t="shared" si="91"/>
        <v>% reduction in fuel use</v>
      </c>
      <c r="P296" s="161" t="str">
        <f>INDEX('Policy Characteristics'!J:J,MATCH($C296,'Policy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6" s="56" t="s">
        <v>312</v>
      </c>
      <c r="R296" s="11" t="s">
        <v>313</v>
      </c>
      <c r="S296" s="83" t="s">
        <v>88</v>
      </c>
      <c r="T296" s="56"/>
      <c r="U296" s="109"/>
    </row>
    <row r="297" spans="1:21" ht="103.25" x14ac:dyDescent="0.75">
      <c r="A297" s="58" t="str">
        <f>A$295</f>
        <v>R&amp;D</v>
      </c>
      <c r="B297" s="58" t="str">
        <f t="shared" si="89"/>
        <v>Fuel Use Reduction</v>
      </c>
      <c r="C297" s="58" t="str">
        <f t="shared" si="89"/>
        <v>RnD Building Fuel Use Perc Reduction</v>
      </c>
      <c r="D297" s="56" t="s">
        <v>136</v>
      </c>
      <c r="E297" s="56"/>
      <c r="F297" s="56" t="s">
        <v>405</v>
      </c>
      <c r="G297" s="56"/>
      <c r="H297" s="57"/>
      <c r="I297" s="56" t="s">
        <v>55</v>
      </c>
      <c r="J297" s="78" t="str">
        <f t="shared" si="90"/>
        <v>R&amp;D Fuel Use Reductions</v>
      </c>
      <c r="K297" s="67" t="str">
        <f t="shared" si="91"/>
        <v>RnD building fuel use reduction</v>
      </c>
      <c r="L297" s="67"/>
      <c r="M297" s="67"/>
      <c r="N297" s="67"/>
      <c r="O297" s="58"/>
      <c r="P297" s="161" t="str">
        <f>INDEX('Policy Characteristics'!J:J,MATCH($C297,'Policy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7" s="56"/>
      <c r="R297" s="11"/>
      <c r="S297" s="83"/>
      <c r="T297" s="56"/>
      <c r="U297" s="109"/>
    </row>
    <row r="298" spans="1:21" ht="103.25" x14ac:dyDescent="0.75">
      <c r="A298" s="58" t="str">
        <f>A$295</f>
        <v>R&amp;D</v>
      </c>
      <c r="B298" s="58" t="str">
        <f t="shared" si="89"/>
        <v>Fuel Use Reduction</v>
      </c>
      <c r="C298" s="58" t="str">
        <f t="shared" si="89"/>
        <v>RnD Building Fuel Use Perc Reduction</v>
      </c>
      <c r="D298" s="56" t="s">
        <v>137</v>
      </c>
      <c r="E298" s="56"/>
      <c r="F298" s="56" t="s">
        <v>406</v>
      </c>
      <c r="G298" s="56"/>
      <c r="H298" s="57">
        <v>117</v>
      </c>
      <c r="I298" s="56" t="s">
        <v>54</v>
      </c>
      <c r="J298" s="78" t="str">
        <f t="shared" si="90"/>
        <v>R&amp;D Fuel Use Reductions</v>
      </c>
      <c r="K298" s="67" t="str">
        <f t="shared" si="91"/>
        <v>RnD building fuel use reduction</v>
      </c>
      <c r="L298" s="67">
        <f t="shared" si="91"/>
        <v>0</v>
      </c>
      <c r="M298" s="67">
        <f t="shared" si="91"/>
        <v>0.4</v>
      </c>
      <c r="N298" s="67">
        <f t="shared" si="91"/>
        <v>0.01</v>
      </c>
      <c r="O298" s="58" t="str">
        <f t="shared" si="91"/>
        <v>% reduction in fuel use</v>
      </c>
      <c r="P298" s="161" t="str">
        <f>INDEX('Policy Characteristics'!J:J,MATCH($C298,'Policy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8" s="56" t="s">
        <v>312</v>
      </c>
      <c r="R298" s="11" t="s">
        <v>313</v>
      </c>
      <c r="S298" s="83" t="s">
        <v>88</v>
      </c>
      <c r="T298" s="56"/>
      <c r="U298" s="109"/>
    </row>
    <row r="299" spans="1:21" ht="103.25" x14ac:dyDescent="0.75">
      <c r="A299" s="58" t="str">
        <f>A$295</f>
        <v>R&amp;D</v>
      </c>
      <c r="B299" s="58" t="str">
        <f t="shared" si="89"/>
        <v>Fuel Use Reduction</v>
      </c>
      <c r="C299" s="58" t="str">
        <f t="shared" si="89"/>
        <v>RnD Building Fuel Use Perc Reduction</v>
      </c>
      <c r="D299" s="56" t="s">
        <v>138</v>
      </c>
      <c r="E299" s="56"/>
      <c r="F299" s="56" t="s">
        <v>407</v>
      </c>
      <c r="G299" s="56"/>
      <c r="H299" s="57">
        <v>118</v>
      </c>
      <c r="I299" s="56" t="s">
        <v>54</v>
      </c>
      <c r="J299" s="78" t="str">
        <f t="shared" si="90"/>
        <v>R&amp;D Fuel Use Reductions</v>
      </c>
      <c r="K299" s="67" t="str">
        <f t="shared" si="91"/>
        <v>RnD building fuel use reduction</v>
      </c>
      <c r="L299" s="67">
        <f t="shared" si="91"/>
        <v>0</v>
      </c>
      <c r="M299" s="67">
        <f t="shared" si="91"/>
        <v>0.4</v>
      </c>
      <c r="N299" s="67">
        <f t="shared" si="91"/>
        <v>0.01</v>
      </c>
      <c r="O299" s="58" t="str">
        <f t="shared" si="91"/>
        <v>% reduction in fuel use</v>
      </c>
      <c r="P299" s="161" t="str">
        <f>INDEX('Policy Characteristics'!J:J,MATCH($C299,'Policy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9" s="56" t="s">
        <v>312</v>
      </c>
      <c r="R299" s="11" t="s">
        <v>313</v>
      </c>
      <c r="S299" s="83" t="s">
        <v>88</v>
      </c>
      <c r="T299" s="56"/>
      <c r="U299" s="109"/>
    </row>
    <row r="300" spans="1:21" ht="103.25" x14ac:dyDescent="0.75">
      <c r="A300" s="58" t="str">
        <f>A$295</f>
        <v>R&amp;D</v>
      </c>
      <c r="B300" s="58" t="str">
        <f t="shared" si="89"/>
        <v>Fuel Use Reduction</v>
      </c>
      <c r="C300" s="58" t="str">
        <f t="shared" si="89"/>
        <v>RnD Building Fuel Use Perc Reduction</v>
      </c>
      <c r="D300" s="56" t="s">
        <v>139</v>
      </c>
      <c r="E300" s="56"/>
      <c r="F300" s="56" t="s">
        <v>408</v>
      </c>
      <c r="G300" s="56"/>
      <c r="H300" s="57">
        <v>119</v>
      </c>
      <c r="I300" s="56" t="s">
        <v>54</v>
      </c>
      <c r="J300" s="78" t="str">
        <f t="shared" si="90"/>
        <v>R&amp;D Fuel Use Reductions</v>
      </c>
      <c r="K300" s="67" t="str">
        <f t="shared" si="91"/>
        <v>RnD building fuel use reduction</v>
      </c>
      <c r="L300" s="67">
        <f t="shared" si="91"/>
        <v>0</v>
      </c>
      <c r="M300" s="67">
        <f t="shared" si="91"/>
        <v>0.4</v>
      </c>
      <c r="N300" s="67">
        <f t="shared" si="91"/>
        <v>0.01</v>
      </c>
      <c r="O300" s="58" t="str">
        <f t="shared" si="91"/>
        <v>% reduction in fuel use</v>
      </c>
      <c r="P300" s="161" t="str">
        <f>INDEX('Policy Characteristics'!J:J,MATCH($C300,'Policy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0" s="56" t="s">
        <v>312</v>
      </c>
      <c r="R300" s="11" t="s">
        <v>313</v>
      </c>
      <c r="S300" s="83" t="s">
        <v>88</v>
      </c>
      <c r="T300" s="56"/>
      <c r="U300" s="109"/>
    </row>
    <row r="301" spans="1:21" ht="103.25" x14ac:dyDescent="0.75">
      <c r="A301" s="56" t="s">
        <v>33</v>
      </c>
      <c r="B301" s="58" t="str">
        <f t="shared" si="89"/>
        <v>Fuel Use Reduction</v>
      </c>
      <c r="C301" s="56" t="s">
        <v>369</v>
      </c>
      <c r="D301" s="56"/>
      <c r="E301" s="56"/>
      <c r="F301" s="56" t="s">
        <v>32</v>
      </c>
      <c r="G301" s="56"/>
      <c r="H301" s="57">
        <v>120</v>
      </c>
      <c r="I301" s="56" t="s">
        <v>54</v>
      </c>
      <c r="J301" s="78" t="str">
        <f t="shared" si="90"/>
        <v>R&amp;D Fuel Use Reductions</v>
      </c>
      <c r="K301" s="100" t="s">
        <v>669</v>
      </c>
      <c r="L301" s="63">
        <v>0</v>
      </c>
      <c r="M301" s="63">
        <v>0.4</v>
      </c>
      <c r="N301" s="62">
        <v>0.01</v>
      </c>
      <c r="O301" s="56" t="s">
        <v>41</v>
      </c>
      <c r="P301" s="161" t="str">
        <f>INDEX('Policy Characteristics'!J:J,MATCH($C301,'Policy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1" s="56" t="s">
        <v>312</v>
      </c>
      <c r="R301" s="11" t="s">
        <v>313</v>
      </c>
      <c r="S301" s="83" t="s">
        <v>88</v>
      </c>
      <c r="T301" s="56"/>
      <c r="U301" s="109"/>
    </row>
    <row r="302" spans="1:21" ht="103.25" x14ac:dyDescent="0.75">
      <c r="A302" s="56" t="s">
        <v>33</v>
      </c>
      <c r="B302" s="58" t="str">
        <f t="shared" si="89"/>
        <v>Fuel Use Reduction</v>
      </c>
      <c r="C302" s="56" t="s">
        <v>370</v>
      </c>
      <c r="D302" s="56" t="s">
        <v>565</v>
      </c>
      <c r="E302" s="56"/>
      <c r="F302" s="11" t="s">
        <v>571</v>
      </c>
      <c r="G302" s="56"/>
      <c r="H302" s="57">
        <v>121</v>
      </c>
      <c r="I302" s="56" t="s">
        <v>54</v>
      </c>
      <c r="J302" s="78" t="str">
        <f t="shared" si="90"/>
        <v>R&amp;D Fuel Use Reductions</v>
      </c>
      <c r="K302" s="100" t="s">
        <v>668</v>
      </c>
      <c r="L302" s="63">
        <v>0</v>
      </c>
      <c r="M302" s="63">
        <v>0.4</v>
      </c>
      <c r="N302" s="62">
        <v>0.01</v>
      </c>
      <c r="O302" s="56" t="s">
        <v>41</v>
      </c>
      <c r="P302" s="161" t="str">
        <f>INDEX('Policy Characteristics'!J:J,MATCH($C302,'Policy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2" s="56" t="s">
        <v>312</v>
      </c>
      <c r="R302" s="11" t="s">
        <v>313</v>
      </c>
      <c r="S302" s="83" t="s">
        <v>88</v>
      </c>
      <c r="T302" s="56"/>
      <c r="U302" s="109"/>
    </row>
    <row r="303" spans="1:21" ht="103.25" x14ac:dyDescent="0.75">
      <c r="A303" s="58" t="str">
        <f>A$302</f>
        <v>R&amp;D</v>
      </c>
      <c r="B303" s="58" t="str">
        <f t="shared" ref="B303:C313" si="92">B$302</f>
        <v>Fuel Use Reduction</v>
      </c>
      <c r="C303" s="58" t="str">
        <f t="shared" si="92"/>
        <v>RnD Electricity Fuel Use Perc Reduction</v>
      </c>
      <c r="D303" s="11" t="s">
        <v>386</v>
      </c>
      <c r="E303" s="58"/>
      <c r="F303" s="11" t="s">
        <v>656</v>
      </c>
      <c r="G303" s="56"/>
      <c r="H303" s="57">
        <v>122</v>
      </c>
      <c r="I303" s="56" t="s">
        <v>54</v>
      </c>
      <c r="J303" s="78" t="str">
        <f t="shared" si="90"/>
        <v>R&amp;D Fuel Use Reductions</v>
      </c>
      <c r="K303" s="67" t="str">
        <f t="shared" ref="K303:O308" si="93">K$302</f>
        <v>RnD electricity fuel use reduction</v>
      </c>
      <c r="L303" s="67">
        <f t="shared" si="93"/>
        <v>0</v>
      </c>
      <c r="M303" s="67">
        <f t="shared" si="93"/>
        <v>0.4</v>
      </c>
      <c r="N303" s="67">
        <f t="shared" si="93"/>
        <v>0.01</v>
      </c>
      <c r="O303" s="58" t="str">
        <f t="shared" si="93"/>
        <v>% reduction in fuel use</v>
      </c>
      <c r="P303" s="161" t="str">
        <f>INDEX('Policy Characteristics'!J:J,MATCH($C303,'Policy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3" s="56" t="s">
        <v>312</v>
      </c>
      <c r="R303" s="11" t="s">
        <v>313</v>
      </c>
      <c r="S303" s="83" t="s">
        <v>88</v>
      </c>
      <c r="T303" s="56"/>
      <c r="U303" s="109"/>
    </row>
    <row r="304" spans="1:21" ht="103.25" x14ac:dyDescent="0.75">
      <c r="A304" s="58" t="str">
        <f t="shared" ref="A304:C312" si="94">A$302</f>
        <v>R&amp;D</v>
      </c>
      <c r="B304" s="58" t="str">
        <f t="shared" si="92"/>
        <v>Fuel Use Reduction</v>
      </c>
      <c r="C304" s="58" t="str">
        <f t="shared" si="92"/>
        <v>RnD Electricity Fuel Use Perc Reduction</v>
      </c>
      <c r="D304" s="11" t="s">
        <v>91</v>
      </c>
      <c r="E304" s="58"/>
      <c r="F304" s="11" t="s">
        <v>409</v>
      </c>
      <c r="G304" s="56"/>
      <c r="H304" s="57">
        <v>123</v>
      </c>
      <c r="I304" s="56" t="s">
        <v>54</v>
      </c>
      <c r="J304" s="78" t="str">
        <f t="shared" si="90"/>
        <v>R&amp;D Fuel Use Reductions</v>
      </c>
      <c r="K304" s="67" t="str">
        <f t="shared" si="93"/>
        <v>RnD electricity fuel use reduction</v>
      </c>
      <c r="L304" s="67">
        <f t="shared" si="93"/>
        <v>0</v>
      </c>
      <c r="M304" s="67">
        <f t="shared" si="93"/>
        <v>0.4</v>
      </c>
      <c r="N304" s="67">
        <f t="shared" si="93"/>
        <v>0.01</v>
      </c>
      <c r="O304" s="58" t="str">
        <f t="shared" si="93"/>
        <v>% reduction in fuel use</v>
      </c>
      <c r="P304" s="161" t="str">
        <f>INDEX('Policy Characteristics'!J:J,MATCH($C304,'Policy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4" s="56" t="s">
        <v>312</v>
      </c>
      <c r="R304" s="11" t="s">
        <v>313</v>
      </c>
      <c r="S304" s="83" t="s">
        <v>88</v>
      </c>
      <c r="T304" s="56"/>
      <c r="U304" s="109"/>
    </row>
    <row r="305" spans="1:21" ht="103.25" x14ac:dyDescent="0.75">
      <c r="A305" s="58" t="str">
        <f t="shared" si="94"/>
        <v>R&amp;D</v>
      </c>
      <c r="B305" s="58" t="str">
        <f t="shared" si="92"/>
        <v>Fuel Use Reduction</v>
      </c>
      <c r="C305" s="58" t="str">
        <f t="shared" si="92"/>
        <v>RnD Electricity Fuel Use Perc Reduction</v>
      </c>
      <c r="D305" s="11" t="s">
        <v>92</v>
      </c>
      <c r="E305" s="58"/>
      <c r="F305" s="11" t="s">
        <v>410</v>
      </c>
      <c r="G305" s="56"/>
      <c r="H305" s="57" t="s">
        <v>239</v>
      </c>
      <c r="I305" s="56" t="s">
        <v>55</v>
      </c>
      <c r="J305" s="78" t="str">
        <f t="shared" si="90"/>
        <v>R&amp;D Fuel Use Reductions</v>
      </c>
      <c r="K305" s="67" t="str">
        <f t="shared" si="93"/>
        <v>RnD electricity fuel use reduction</v>
      </c>
      <c r="L305" s="67"/>
      <c r="M305" s="67"/>
      <c r="N305" s="67"/>
      <c r="O305" s="58"/>
      <c r="P305" s="161" t="str">
        <f>INDEX('Policy Characteristics'!J:J,MATCH($C305,'Policy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5" s="56"/>
      <c r="R305" s="11"/>
      <c r="S305" s="83"/>
      <c r="T305" s="56"/>
      <c r="U305" s="109"/>
    </row>
    <row r="306" spans="1:21" ht="103.25" x14ac:dyDescent="0.75">
      <c r="A306" s="58" t="str">
        <f t="shared" si="94"/>
        <v>R&amp;D</v>
      </c>
      <c r="B306" s="58" t="str">
        <f t="shared" si="92"/>
        <v>Fuel Use Reduction</v>
      </c>
      <c r="C306" s="58" t="str">
        <f t="shared" si="92"/>
        <v>RnD Electricity Fuel Use Perc Reduction</v>
      </c>
      <c r="D306" s="11" t="s">
        <v>566</v>
      </c>
      <c r="E306" s="58"/>
      <c r="F306" s="11" t="s">
        <v>573</v>
      </c>
      <c r="G306" s="56"/>
      <c r="H306" s="57" t="s">
        <v>239</v>
      </c>
      <c r="I306" s="56" t="s">
        <v>55</v>
      </c>
      <c r="J306" s="78" t="str">
        <f t="shared" si="90"/>
        <v>R&amp;D Fuel Use Reductions</v>
      </c>
      <c r="K306" s="67" t="str">
        <f t="shared" si="93"/>
        <v>RnD electricity fuel use reduction</v>
      </c>
      <c r="L306" s="67"/>
      <c r="M306" s="67"/>
      <c r="N306" s="67"/>
      <c r="O306" s="58"/>
      <c r="P306" s="161" t="str">
        <f>INDEX('Policy Characteristics'!J:J,MATCH($C306,'Policy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6" s="56"/>
      <c r="R306" s="11"/>
      <c r="S306" s="83"/>
      <c r="T306" s="56"/>
      <c r="U306" s="109"/>
    </row>
    <row r="307" spans="1:21" ht="103.25" x14ac:dyDescent="0.75">
      <c r="A307" s="58" t="str">
        <f t="shared" si="94"/>
        <v>R&amp;D</v>
      </c>
      <c r="B307" s="58" t="str">
        <f t="shared" si="92"/>
        <v>Fuel Use Reduction</v>
      </c>
      <c r="C307" s="58" t="str">
        <f t="shared" si="92"/>
        <v>RnD Electricity Fuel Use Perc Reduction</v>
      </c>
      <c r="D307" s="11" t="s">
        <v>93</v>
      </c>
      <c r="E307" s="58"/>
      <c r="F307" s="11" t="s">
        <v>411</v>
      </c>
      <c r="G307" s="56"/>
      <c r="H307" s="57" t="s">
        <v>239</v>
      </c>
      <c r="I307" s="56" t="s">
        <v>55</v>
      </c>
      <c r="J307" s="78" t="str">
        <f t="shared" si="90"/>
        <v>R&amp;D Fuel Use Reductions</v>
      </c>
      <c r="K307" s="67" t="str">
        <f t="shared" si="93"/>
        <v>RnD electricity fuel use reduction</v>
      </c>
      <c r="L307" s="67"/>
      <c r="M307" s="67"/>
      <c r="N307" s="67"/>
      <c r="O307" s="58"/>
      <c r="P307" s="161" t="str">
        <f>INDEX('Policy Characteristics'!J:J,MATCH($C307,'Policy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7" s="56"/>
      <c r="R307" s="11"/>
      <c r="S307" s="83"/>
      <c r="T307" s="56"/>
      <c r="U307" s="109"/>
    </row>
    <row r="308" spans="1:21" ht="103.25" x14ac:dyDescent="0.75">
      <c r="A308" s="58" t="str">
        <f t="shared" si="94"/>
        <v>R&amp;D</v>
      </c>
      <c r="B308" s="58" t="str">
        <f t="shared" si="92"/>
        <v>Fuel Use Reduction</v>
      </c>
      <c r="C308" s="58" t="str">
        <f t="shared" si="92"/>
        <v>RnD Electricity Fuel Use Perc Reduction</v>
      </c>
      <c r="D308" s="11" t="s">
        <v>94</v>
      </c>
      <c r="E308" s="58"/>
      <c r="F308" s="11" t="s">
        <v>412</v>
      </c>
      <c r="G308" s="56"/>
      <c r="H308" s="57" t="s">
        <v>239</v>
      </c>
      <c r="I308" s="56" t="s">
        <v>55</v>
      </c>
      <c r="J308" s="78" t="str">
        <f t="shared" si="90"/>
        <v>R&amp;D Fuel Use Reductions</v>
      </c>
      <c r="K308" s="67" t="str">
        <f t="shared" si="93"/>
        <v>RnD electricity fuel use reduction</v>
      </c>
      <c r="L308" s="67"/>
      <c r="M308" s="67"/>
      <c r="N308" s="67"/>
      <c r="O308" s="58"/>
      <c r="P308" s="161" t="str">
        <f>INDEX('Policy Characteristics'!J:J,MATCH($C308,'Policy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8" s="56"/>
      <c r="R308" s="11"/>
      <c r="S308" s="83"/>
      <c r="T308" s="56"/>
      <c r="U308" s="109"/>
    </row>
    <row r="309" spans="1:21" ht="103.25" x14ac:dyDescent="0.75">
      <c r="A309" s="58" t="str">
        <f t="shared" si="94"/>
        <v>R&amp;D</v>
      </c>
      <c r="B309" s="58" t="str">
        <f t="shared" si="92"/>
        <v>Fuel Use Reduction</v>
      </c>
      <c r="C309" s="58" t="str">
        <f t="shared" si="92"/>
        <v>RnD Electricity Fuel Use Perc Reduction</v>
      </c>
      <c r="D309" s="11" t="s">
        <v>95</v>
      </c>
      <c r="E309" s="58"/>
      <c r="F309" s="11" t="s">
        <v>413</v>
      </c>
      <c r="G309" s="56"/>
      <c r="H309" s="57">
        <v>124</v>
      </c>
      <c r="I309" s="56" t="s">
        <v>54</v>
      </c>
      <c r="J309" s="78" t="str">
        <f t="shared" si="90"/>
        <v>R&amp;D Fuel Use Reductions</v>
      </c>
      <c r="K309" s="67" t="str">
        <f t="shared" ref="K309:K312" si="95">K$302</f>
        <v>RnD electricity fuel use reduction</v>
      </c>
      <c r="L309" s="67">
        <f t="shared" ref="L309:O311" si="96">L$302</f>
        <v>0</v>
      </c>
      <c r="M309" s="67">
        <f t="shared" si="96"/>
        <v>0.4</v>
      </c>
      <c r="N309" s="67">
        <f t="shared" si="96"/>
        <v>0.01</v>
      </c>
      <c r="O309" s="58" t="str">
        <f t="shared" si="96"/>
        <v>% reduction in fuel use</v>
      </c>
      <c r="P309" s="161" t="str">
        <f>INDEX('Policy Characteristics'!J:J,MATCH($C309,'Policy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9" s="56" t="s">
        <v>312</v>
      </c>
      <c r="R309" s="11" t="s">
        <v>313</v>
      </c>
      <c r="S309" s="83" t="s">
        <v>88</v>
      </c>
      <c r="T309" s="56"/>
      <c r="U309" s="109"/>
    </row>
    <row r="310" spans="1:21" ht="103.25" x14ac:dyDescent="0.75">
      <c r="A310" s="58" t="str">
        <f>A$302</f>
        <v>R&amp;D</v>
      </c>
      <c r="B310" s="58" t="str">
        <f t="shared" si="92"/>
        <v>Fuel Use Reduction</v>
      </c>
      <c r="C310" s="58" t="str">
        <f t="shared" si="92"/>
        <v>RnD Electricity Fuel Use Perc Reduction</v>
      </c>
      <c r="D310" s="11" t="s">
        <v>389</v>
      </c>
      <c r="E310" s="58"/>
      <c r="F310" s="11" t="s">
        <v>657</v>
      </c>
      <c r="G310" s="56"/>
      <c r="H310" s="57">
        <v>193</v>
      </c>
      <c r="I310" s="56" t="s">
        <v>54</v>
      </c>
      <c r="J310" s="78" t="str">
        <f t="shared" si="90"/>
        <v>R&amp;D Fuel Use Reductions</v>
      </c>
      <c r="K310" s="67" t="str">
        <f t="shared" si="95"/>
        <v>RnD electricity fuel use reduction</v>
      </c>
      <c r="L310" s="67">
        <f t="shared" si="96"/>
        <v>0</v>
      </c>
      <c r="M310" s="67">
        <f t="shared" si="96"/>
        <v>0.4</v>
      </c>
      <c r="N310" s="67">
        <f t="shared" si="96"/>
        <v>0.01</v>
      </c>
      <c r="O310" s="58" t="str">
        <f t="shared" si="96"/>
        <v>% reduction in fuel use</v>
      </c>
      <c r="P310" s="161" t="str">
        <f>INDEX('Policy Characteristics'!J:J,MATCH($C310,'Policy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0" s="56" t="s">
        <v>312</v>
      </c>
      <c r="R310" s="11" t="s">
        <v>313</v>
      </c>
      <c r="S310" s="83" t="s">
        <v>88</v>
      </c>
      <c r="T310" s="56"/>
      <c r="U310" s="109"/>
    </row>
    <row r="311" spans="1:21" ht="103.25" x14ac:dyDescent="0.75">
      <c r="A311" s="58" t="str">
        <f t="shared" si="94"/>
        <v>R&amp;D</v>
      </c>
      <c r="B311" s="58" t="str">
        <f t="shared" si="94"/>
        <v>Fuel Use Reduction</v>
      </c>
      <c r="C311" s="58" t="str">
        <f t="shared" si="94"/>
        <v>RnD Electricity Fuel Use Perc Reduction</v>
      </c>
      <c r="D311" s="11" t="s">
        <v>562</v>
      </c>
      <c r="E311" s="58"/>
      <c r="F311" s="11" t="s">
        <v>563</v>
      </c>
      <c r="G311" s="56"/>
      <c r="H311" s="57">
        <v>181</v>
      </c>
      <c r="I311" s="56" t="s">
        <v>54</v>
      </c>
      <c r="J311" s="78" t="str">
        <f t="shared" si="90"/>
        <v>R&amp;D Fuel Use Reductions</v>
      </c>
      <c r="K311" s="67" t="str">
        <f t="shared" si="95"/>
        <v>RnD electricity fuel use reduction</v>
      </c>
      <c r="L311" s="67">
        <f t="shared" si="96"/>
        <v>0</v>
      </c>
      <c r="M311" s="67">
        <f t="shared" si="96"/>
        <v>0.4</v>
      </c>
      <c r="N311" s="67">
        <f t="shared" si="96"/>
        <v>0.01</v>
      </c>
      <c r="O311" s="58" t="str">
        <f t="shared" si="96"/>
        <v>% reduction in fuel use</v>
      </c>
      <c r="P311" s="161" t="str">
        <f>INDEX('Policy Characteristics'!J:J,MATCH($C311,'Policy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1" s="56" t="s">
        <v>312</v>
      </c>
      <c r="R311" s="11" t="s">
        <v>313</v>
      </c>
      <c r="S311" s="83" t="s">
        <v>88</v>
      </c>
      <c r="T311" s="56"/>
      <c r="U311" s="109"/>
    </row>
    <row r="312" spans="1:21" ht="103.25" x14ac:dyDescent="0.75">
      <c r="A312" s="58" t="str">
        <f t="shared" si="94"/>
        <v>R&amp;D</v>
      </c>
      <c r="B312" s="58" t="str">
        <f t="shared" si="94"/>
        <v>Fuel Use Reduction</v>
      </c>
      <c r="C312" s="58" t="str">
        <f t="shared" si="94"/>
        <v>RnD Electricity Fuel Use Perc Reduction</v>
      </c>
      <c r="D312" s="11" t="s">
        <v>574</v>
      </c>
      <c r="E312" s="58"/>
      <c r="F312" s="11" t="s">
        <v>576</v>
      </c>
      <c r="G312" s="56"/>
      <c r="H312" s="57"/>
      <c r="I312" s="56" t="s">
        <v>55</v>
      </c>
      <c r="J312" s="78" t="str">
        <f t="shared" si="90"/>
        <v>R&amp;D Fuel Use Reductions</v>
      </c>
      <c r="K312" s="67" t="str">
        <f t="shared" si="95"/>
        <v>RnD electricity fuel use reduction</v>
      </c>
      <c r="L312" s="67"/>
      <c r="M312" s="67"/>
      <c r="N312" s="67"/>
      <c r="O312" s="58"/>
      <c r="P312" s="161" t="str">
        <f>INDEX('Policy Characteristics'!J:J,MATCH($C312,'Policy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2" s="56"/>
      <c r="R312" s="11"/>
      <c r="S312" s="83"/>
      <c r="T312" s="56"/>
      <c r="U312" s="109"/>
    </row>
    <row r="313" spans="1:21" ht="103.25" x14ac:dyDescent="0.75">
      <c r="A313" s="56" t="s">
        <v>33</v>
      </c>
      <c r="B313" s="58" t="str">
        <f t="shared" si="92"/>
        <v>Fuel Use Reduction</v>
      </c>
      <c r="C313" s="56" t="s">
        <v>371</v>
      </c>
      <c r="D313" s="56" t="s">
        <v>154</v>
      </c>
      <c r="E313" s="56"/>
      <c r="F313" s="11" t="s">
        <v>414</v>
      </c>
      <c r="G313" s="56"/>
      <c r="H313" s="57">
        <v>125</v>
      </c>
      <c r="I313" s="56" t="s">
        <v>54</v>
      </c>
      <c r="J313" s="78" t="str">
        <f t="shared" si="90"/>
        <v>R&amp;D Fuel Use Reductions</v>
      </c>
      <c r="K313" s="100" t="s">
        <v>667</v>
      </c>
      <c r="L313" s="63">
        <v>0</v>
      </c>
      <c r="M313" s="63">
        <v>0.4</v>
      </c>
      <c r="N313" s="62">
        <v>0.01</v>
      </c>
      <c r="O313" s="56" t="s">
        <v>41</v>
      </c>
      <c r="P313" s="161" t="str">
        <f>INDEX('Policy Characteristics'!J:J,MATCH($C313,'Policy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3" s="56" t="s">
        <v>312</v>
      </c>
      <c r="R313" s="11" t="s">
        <v>313</v>
      </c>
      <c r="S313" s="83" t="s">
        <v>88</v>
      </c>
      <c r="T313" s="56"/>
      <c r="U313" s="109"/>
    </row>
    <row r="314" spans="1:21" ht="103.25" x14ac:dyDescent="0.75">
      <c r="A314" s="58" t="str">
        <f>A$313</f>
        <v>R&amp;D</v>
      </c>
      <c r="B314" s="58" t="str">
        <f t="shared" ref="B314:C321" si="97">B$313</f>
        <v>Fuel Use Reduction</v>
      </c>
      <c r="C314" s="58" t="str">
        <f t="shared" si="97"/>
        <v>RnD Industry Fuel Use Perc Reduction</v>
      </c>
      <c r="D314" s="11" t="s">
        <v>155</v>
      </c>
      <c r="E314" s="56"/>
      <c r="F314" s="11" t="s">
        <v>415</v>
      </c>
      <c r="G314" s="56"/>
      <c r="H314" s="57">
        <v>126</v>
      </c>
      <c r="I314" s="56" t="s">
        <v>54</v>
      </c>
      <c r="J314" s="78" t="str">
        <f t="shared" si="90"/>
        <v>R&amp;D Fuel Use Reductions</v>
      </c>
      <c r="K314" s="67" t="str">
        <f t="shared" ref="K314:O320" si="98">K$313</f>
        <v>RnD industry fuel use reduction</v>
      </c>
      <c r="L314" s="67">
        <f t="shared" si="98"/>
        <v>0</v>
      </c>
      <c r="M314" s="67">
        <f t="shared" si="98"/>
        <v>0.4</v>
      </c>
      <c r="N314" s="67">
        <f t="shared" si="98"/>
        <v>0.01</v>
      </c>
      <c r="O314" s="58" t="str">
        <f t="shared" si="98"/>
        <v>% reduction in fuel use</v>
      </c>
      <c r="P314" s="161" t="str">
        <f>INDEX('Policy Characteristics'!J:J,MATCH($C314,'Policy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4" s="56" t="s">
        <v>312</v>
      </c>
      <c r="R314" s="11" t="s">
        <v>313</v>
      </c>
      <c r="S314" s="83" t="s">
        <v>88</v>
      </c>
      <c r="T314" s="56"/>
      <c r="U314" s="109"/>
    </row>
    <row r="315" spans="1:21" ht="103.25" x14ac:dyDescent="0.75">
      <c r="A315" s="58" t="str">
        <f t="shared" ref="A315:A320" si="99">A$313</f>
        <v>R&amp;D</v>
      </c>
      <c r="B315" s="58" t="str">
        <f t="shared" si="97"/>
        <v>Fuel Use Reduction</v>
      </c>
      <c r="C315" s="58" t="str">
        <f t="shared" si="97"/>
        <v>RnD Industry Fuel Use Perc Reduction</v>
      </c>
      <c r="D315" s="11" t="s">
        <v>156</v>
      </c>
      <c r="E315" s="56"/>
      <c r="F315" s="11" t="s">
        <v>416</v>
      </c>
      <c r="G315" s="56"/>
      <c r="H315" s="57">
        <v>127</v>
      </c>
      <c r="I315" s="56" t="s">
        <v>54</v>
      </c>
      <c r="J315" s="78" t="str">
        <f t="shared" si="90"/>
        <v>R&amp;D Fuel Use Reductions</v>
      </c>
      <c r="K315" s="67" t="str">
        <f t="shared" si="98"/>
        <v>RnD industry fuel use reduction</v>
      </c>
      <c r="L315" s="67">
        <f t="shared" si="98"/>
        <v>0</v>
      </c>
      <c r="M315" s="67">
        <f t="shared" si="98"/>
        <v>0.4</v>
      </c>
      <c r="N315" s="67">
        <f t="shared" si="98"/>
        <v>0.01</v>
      </c>
      <c r="O315" s="58" t="str">
        <f t="shared" si="98"/>
        <v>% reduction in fuel use</v>
      </c>
      <c r="P315" s="161" t="str">
        <f>INDEX('Policy Characteristics'!J:J,MATCH($C315,'Policy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5" s="56" t="s">
        <v>312</v>
      </c>
      <c r="R315" s="11" t="s">
        <v>313</v>
      </c>
      <c r="S315" s="83" t="s">
        <v>88</v>
      </c>
      <c r="T315" s="56"/>
      <c r="U315" s="109"/>
    </row>
    <row r="316" spans="1:21" ht="103.25" x14ac:dyDescent="0.75">
      <c r="A316" s="58" t="str">
        <f t="shared" si="99"/>
        <v>R&amp;D</v>
      </c>
      <c r="B316" s="58" t="str">
        <f t="shared" si="97"/>
        <v>Fuel Use Reduction</v>
      </c>
      <c r="C316" s="58" t="str">
        <f t="shared" si="97"/>
        <v>RnD Industry Fuel Use Perc Reduction</v>
      </c>
      <c r="D316" s="11" t="s">
        <v>157</v>
      </c>
      <c r="E316" s="56"/>
      <c r="F316" s="11" t="s">
        <v>417</v>
      </c>
      <c r="G316" s="56"/>
      <c r="H316" s="57">
        <v>128</v>
      </c>
      <c r="I316" s="56" t="s">
        <v>54</v>
      </c>
      <c r="J316" s="78" t="str">
        <f t="shared" si="90"/>
        <v>R&amp;D Fuel Use Reductions</v>
      </c>
      <c r="K316" s="67" t="str">
        <f t="shared" si="98"/>
        <v>RnD industry fuel use reduction</v>
      </c>
      <c r="L316" s="67">
        <f t="shared" si="98"/>
        <v>0</v>
      </c>
      <c r="M316" s="67">
        <f t="shared" si="98"/>
        <v>0.4</v>
      </c>
      <c r="N316" s="67">
        <f t="shared" si="98"/>
        <v>0.01</v>
      </c>
      <c r="O316" s="58" t="str">
        <f t="shared" si="98"/>
        <v>% reduction in fuel use</v>
      </c>
      <c r="P316" s="161" t="str">
        <f>INDEX('Policy Characteristics'!J:J,MATCH($C316,'Policy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6" s="56" t="s">
        <v>312</v>
      </c>
      <c r="R316" s="11" t="s">
        <v>313</v>
      </c>
      <c r="S316" s="83" t="s">
        <v>88</v>
      </c>
      <c r="T316" s="56"/>
      <c r="U316" s="109"/>
    </row>
    <row r="317" spans="1:21" ht="103.25" x14ac:dyDescent="0.75">
      <c r="A317" s="58" t="str">
        <f t="shared" si="99"/>
        <v>R&amp;D</v>
      </c>
      <c r="B317" s="58" t="str">
        <f t="shared" si="97"/>
        <v>Fuel Use Reduction</v>
      </c>
      <c r="C317" s="58" t="str">
        <f t="shared" si="97"/>
        <v>RnD Industry Fuel Use Perc Reduction</v>
      </c>
      <c r="D317" s="11" t="s">
        <v>158</v>
      </c>
      <c r="E317" s="56"/>
      <c r="F317" s="11" t="s">
        <v>418</v>
      </c>
      <c r="G317" s="56"/>
      <c r="H317" s="57">
        <v>129</v>
      </c>
      <c r="I317" s="56" t="s">
        <v>54</v>
      </c>
      <c r="J317" s="78" t="str">
        <f t="shared" si="90"/>
        <v>R&amp;D Fuel Use Reductions</v>
      </c>
      <c r="K317" s="67" t="str">
        <f t="shared" si="98"/>
        <v>RnD industry fuel use reduction</v>
      </c>
      <c r="L317" s="67">
        <f t="shared" si="98"/>
        <v>0</v>
      </c>
      <c r="M317" s="67">
        <f t="shared" si="98"/>
        <v>0.4</v>
      </c>
      <c r="N317" s="67">
        <f t="shared" si="98"/>
        <v>0.01</v>
      </c>
      <c r="O317" s="58" t="str">
        <f t="shared" si="98"/>
        <v>% reduction in fuel use</v>
      </c>
      <c r="P317" s="161" t="str">
        <f>INDEX('Policy Characteristics'!J:J,MATCH($C317,'Policy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7" s="56" t="s">
        <v>312</v>
      </c>
      <c r="R317" s="11" t="s">
        <v>313</v>
      </c>
      <c r="S317" s="83" t="s">
        <v>88</v>
      </c>
      <c r="T317" s="56"/>
      <c r="U317" s="109"/>
    </row>
    <row r="318" spans="1:21" ht="103.25" x14ac:dyDescent="0.75">
      <c r="A318" s="58" t="str">
        <f t="shared" si="99"/>
        <v>R&amp;D</v>
      </c>
      <c r="B318" s="58" t="str">
        <f t="shared" si="97"/>
        <v>Fuel Use Reduction</v>
      </c>
      <c r="C318" s="58" t="str">
        <f t="shared" si="97"/>
        <v>RnD Industry Fuel Use Perc Reduction</v>
      </c>
      <c r="D318" s="11" t="s">
        <v>159</v>
      </c>
      <c r="E318" s="56"/>
      <c r="F318" s="11" t="s">
        <v>419</v>
      </c>
      <c r="G318" s="56"/>
      <c r="H318" s="57">
        <v>130</v>
      </c>
      <c r="I318" s="56" t="s">
        <v>54</v>
      </c>
      <c r="J318" s="78" t="str">
        <f t="shared" si="90"/>
        <v>R&amp;D Fuel Use Reductions</v>
      </c>
      <c r="K318" s="67" t="str">
        <f t="shared" si="98"/>
        <v>RnD industry fuel use reduction</v>
      </c>
      <c r="L318" s="67">
        <f t="shared" si="98"/>
        <v>0</v>
      </c>
      <c r="M318" s="67">
        <f t="shared" si="98"/>
        <v>0.4</v>
      </c>
      <c r="N318" s="67">
        <f t="shared" si="98"/>
        <v>0.01</v>
      </c>
      <c r="O318" s="58" t="str">
        <f t="shared" si="98"/>
        <v>% reduction in fuel use</v>
      </c>
      <c r="P318" s="161" t="str">
        <f>INDEX('Policy Characteristics'!J:J,MATCH($C318,'Policy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8" s="56" t="s">
        <v>312</v>
      </c>
      <c r="R318" s="11" t="s">
        <v>313</v>
      </c>
      <c r="S318" s="83" t="s">
        <v>88</v>
      </c>
      <c r="T318" s="56"/>
      <c r="U318" s="109"/>
    </row>
    <row r="319" spans="1:21" ht="103.25" x14ac:dyDescent="0.75">
      <c r="A319" s="58" t="str">
        <f t="shared" si="99"/>
        <v>R&amp;D</v>
      </c>
      <c r="B319" s="58" t="str">
        <f t="shared" si="97"/>
        <v>Fuel Use Reduction</v>
      </c>
      <c r="C319" s="58" t="str">
        <f t="shared" si="97"/>
        <v>RnD Industry Fuel Use Perc Reduction</v>
      </c>
      <c r="D319" s="11" t="s">
        <v>160</v>
      </c>
      <c r="E319" s="56"/>
      <c r="F319" s="11" t="s">
        <v>420</v>
      </c>
      <c r="G319" s="56"/>
      <c r="H319" s="57">
        <v>131</v>
      </c>
      <c r="I319" s="56" t="s">
        <v>54</v>
      </c>
      <c r="J319" s="78" t="str">
        <f t="shared" si="90"/>
        <v>R&amp;D Fuel Use Reductions</v>
      </c>
      <c r="K319" s="67" t="str">
        <f t="shared" si="98"/>
        <v>RnD industry fuel use reduction</v>
      </c>
      <c r="L319" s="67">
        <f t="shared" si="98"/>
        <v>0</v>
      </c>
      <c r="M319" s="67">
        <f t="shared" si="98"/>
        <v>0.4</v>
      </c>
      <c r="N319" s="67">
        <f t="shared" si="98"/>
        <v>0.01</v>
      </c>
      <c r="O319" s="58" t="str">
        <f t="shared" si="98"/>
        <v>% reduction in fuel use</v>
      </c>
      <c r="P319" s="161" t="str">
        <f>INDEX('Policy Characteristics'!J:J,MATCH($C319,'Policy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9" s="56" t="s">
        <v>312</v>
      </c>
      <c r="R319" s="11" t="s">
        <v>313</v>
      </c>
      <c r="S319" s="83" t="s">
        <v>88</v>
      </c>
      <c r="T319" s="56"/>
      <c r="U319" s="109"/>
    </row>
    <row r="320" spans="1:21" ht="103.25" x14ac:dyDescent="0.75">
      <c r="A320" s="58" t="str">
        <f t="shared" si="99"/>
        <v>R&amp;D</v>
      </c>
      <c r="B320" s="58" t="str">
        <f t="shared" si="97"/>
        <v>Fuel Use Reduction</v>
      </c>
      <c r="C320" s="58" t="str">
        <f t="shared" si="97"/>
        <v>RnD Industry Fuel Use Perc Reduction</v>
      </c>
      <c r="D320" s="11" t="s">
        <v>161</v>
      </c>
      <c r="E320" s="56"/>
      <c r="F320" s="11" t="s">
        <v>421</v>
      </c>
      <c r="G320" s="56"/>
      <c r="H320" s="57">
        <v>132</v>
      </c>
      <c r="I320" s="56" t="s">
        <v>54</v>
      </c>
      <c r="J320" s="78" t="str">
        <f t="shared" si="90"/>
        <v>R&amp;D Fuel Use Reductions</v>
      </c>
      <c r="K320" s="67" t="str">
        <f t="shared" si="98"/>
        <v>RnD industry fuel use reduction</v>
      </c>
      <c r="L320" s="67">
        <f t="shared" si="98"/>
        <v>0</v>
      </c>
      <c r="M320" s="67">
        <f t="shared" si="98"/>
        <v>0.4</v>
      </c>
      <c r="N320" s="67">
        <f t="shared" si="98"/>
        <v>0.01</v>
      </c>
      <c r="O320" s="58" t="str">
        <f t="shared" si="98"/>
        <v>% reduction in fuel use</v>
      </c>
      <c r="P320" s="161" t="str">
        <f>INDEX('Policy Characteristics'!J:J,MATCH($C320,'Policy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0" s="56" t="s">
        <v>312</v>
      </c>
      <c r="R320" s="11" t="s">
        <v>313</v>
      </c>
      <c r="S320" s="83" t="s">
        <v>88</v>
      </c>
      <c r="T320" s="56"/>
      <c r="U320" s="109"/>
    </row>
    <row r="321" spans="1:21" ht="103.25" x14ac:dyDescent="0.75">
      <c r="A321" s="56" t="s">
        <v>33</v>
      </c>
      <c r="B321" s="58" t="str">
        <f t="shared" si="97"/>
        <v>Fuel Use Reduction</v>
      </c>
      <c r="C321" s="56" t="s">
        <v>372</v>
      </c>
      <c r="D321" s="56" t="s">
        <v>637</v>
      </c>
      <c r="E321" s="56"/>
      <c r="F321" s="56" t="s">
        <v>611</v>
      </c>
      <c r="G321" s="56"/>
      <c r="H321" s="57">
        <v>133</v>
      </c>
      <c r="I321" s="56" t="s">
        <v>54</v>
      </c>
      <c r="J321" s="78" t="str">
        <f t="shared" si="90"/>
        <v>R&amp;D Fuel Use Reductions</v>
      </c>
      <c r="K321" s="79" t="s">
        <v>666</v>
      </c>
      <c r="L321" s="63">
        <v>0</v>
      </c>
      <c r="M321" s="63">
        <v>0.4</v>
      </c>
      <c r="N321" s="62">
        <v>0.01</v>
      </c>
      <c r="O321" s="56" t="s">
        <v>41</v>
      </c>
      <c r="P321" s="161" t="str">
        <f>INDEX('Policy Characteristics'!J:J,MATCH($C321,'Policy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1" s="56" t="s">
        <v>312</v>
      </c>
      <c r="R321" s="11" t="s">
        <v>313</v>
      </c>
      <c r="S321" s="83" t="s">
        <v>88</v>
      </c>
      <c r="T321" s="56"/>
      <c r="U321" s="109"/>
    </row>
    <row r="322" spans="1:21" ht="103.25" x14ac:dyDescent="0.75">
      <c r="A322" s="58" t="str">
        <f>A$321</f>
        <v>R&amp;D</v>
      </c>
      <c r="B322" s="58" t="str">
        <f t="shared" ref="B322:C326" si="100">B$321</f>
        <v>Fuel Use Reduction</v>
      </c>
      <c r="C322" s="58" t="str">
        <f t="shared" si="100"/>
        <v>RnD Transportation Fuel Use Perc Reduction</v>
      </c>
      <c r="D322" s="56" t="s">
        <v>638</v>
      </c>
      <c r="E322" s="56"/>
      <c r="F322" s="56" t="s">
        <v>612</v>
      </c>
      <c r="G322" s="56"/>
      <c r="H322" s="57">
        <v>134</v>
      </c>
      <c r="I322" s="56" t="s">
        <v>54</v>
      </c>
      <c r="J322" s="78" t="str">
        <f t="shared" si="90"/>
        <v>R&amp;D Fuel Use Reductions</v>
      </c>
      <c r="K322" s="67" t="str">
        <f t="shared" ref="K322:O326" si="101">K$321</f>
        <v>RnD transportation fuel use reduction</v>
      </c>
      <c r="L322" s="67">
        <f t="shared" si="101"/>
        <v>0</v>
      </c>
      <c r="M322" s="67">
        <f t="shared" si="101"/>
        <v>0.4</v>
      </c>
      <c r="N322" s="67">
        <f t="shared" si="101"/>
        <v>0.01</v>
      </c>
      <c r="O322" s="58" t="str">
        <f t="shared" si="101"/>
        <v>% reduction in fuel use</v>
      </c>
      <c r="P322" s="161" t="str">
        <f>INDEX('Policy Characteristics'!J:J,MATCH($C322,'Policy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2" s="56" t="s">
        <v>312</v>
      </c>
      <c r="R322" s="11" t="s">
        <v>313</v>
      </c>
      <c r="S322" s="83" t="s">
        <v>88</v>
      </c>
      <c r="T322" s="56"/>
      <c r="U322" s="109"/>
    </row>
    <row r="323" spans="1:21" ht="103.25" x14ac:dyDescent="0.75">
      <c r="A323" s="58" t="str">
        <f>A$321</f>
        <v>R&amp;D</v>
      </c>
      <c r="B323" s="58" t="str">
        <f t="shared" si="100"/>
        <v>Fuel Use Reduction</v>
      </c>
      <c r="C323" s="58" t="str">
        <f t="shared" si="100"/>
        <v>RnD Transportation Fuel Use Perc Reduction</v>
      </c>
      <c r="D323" s="56" t="s">
        <v>639</v>
      </c>
      <c r="E323" s="56"/>
      <c r="F323" s="56" t="s">
        <v>613</v>
      </c>
      <c r="G323" s="56"/>
      <c r="H323" s="57">
        <v>135</v>
      </c>
      <c r="I323" s="56" t="s">
        <v>54</v>
      </c>
      <c r="J323" s="78" t="str">
        <f t="shared" si="90"/>
        <v>R&amp;D Fuel Use Reductions</v>
      </c>
      <c r="K323" s="67" t="str">
        <f t="shared" si="101"/>
        <v>RnD transportation fuel use reduction</v>
      </c>
      <c r="L323" s="67">
        <f t="shared" si="101"/>
        <v>0</v>
      </c>
      <c r="M323" s="67">
        <f t="shared" si="101"/>
        <v>0.4</v>
      </c>
      <c r="N323" s="67">
        <f t="shared" si="101"/>
        <v>0.01</v>
      </c>
      <c r="O323" s="58" t="str">
        <f t="shared" si="101"/>
        <v>% reduction in fuel use</v>
      </c>
      <c r="P323" s="161" t="str">
        <f>INDEX('Policy Characteristics'!J:J,MATCH($C323,'Policy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3" s="56" t="s">
        <v>312</v>
      </c>
      <c r="R323" s="11" t="s">
        <v>313</v>
      </c>
      <c r="S323" s="83" t="s">
        <v>88</v>
      </c>
      <c r="T323" s="56"/>
      <c r="U323" s="109"/>
    </row>
    <row r="324" spans="1:21" ht="103.25" x14ac:dyDescent="0.75">
      <c r="A324" s="58" t="str">
        <f>A$321</f>
        <v>R&amp;D</v>
      </c>
      <c r="B324" s="58" t="str">
        <f t="shared" si="100"/>
        <v>Fuel Use Reduction</v>
      </c>
      <c r="C324" s="58" t="str">
        <f t="shared" si="100"/>
        <v>RnD Transportation Fuel Use Perc Reduction</v>
      </c>
      <c r="D324" s="56" t="s">
        <v>640</v>
      </c>
      <c r="E324" s="56"/>
      <c r="F324" s="56" t="s">
        <v>614</v>
      </c>
      <c r="G324" s="56"/>
      <c r="H324" s="57">
        <v>136</v>
      </c>
      <c r="I324" s="56" t="s">
        <v>54</v>
      </c>
      <c r="J324" s="78" t="str">
        <f t="shared" si="90"/>
        <v>R&amp;D Fuel Use Reductions</v>
      </c>
      <c r="K324" s="67" t="str">
        <f t="shared" si="101"/>
        <v>RnD transportation fuel use reduction</v>
      </c>
      <c r="L324" s="67">
        <f t="shared" si="101"/>
        <v>0</v>
      </c>
      <c r="M324" s="67">
        <f t="shared" si="101"/>
        <v>0.4</v>
      </c>
      <c r="N324" s="67">
        <f t="shared" si="101"/>
        <v>0.01</v>
      </c>
      <c r="O324" s="58" t="str">
        <f t="shared" si="101"/>
        <v>% reduction in fuel use</v>
      </c>
      <c r="P324" s="161" t="str">
        <f>INDEX('Policy Characteristics'!J:J,MATCH($C324,'Policy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4" s="56" t="s">
        <v>312</v>
      </c>
      <c r="R324" s="11" t="s">
        <v>313</v>
      </c>
      <c r="S324" s="83" t="s">
        <v>88</v>
      </c>
      <c r="T324" s="56"/>
      <c r="U324" s="109"/>
    </row>
    <row r="325" spans="1:21" ht="103.25" x14ac:dyDescent="0.75">
      <c r="A325" s="58" t="str">
        <f>A$321</f>
        <v>R&amp;D</v>
      </c>
      <c r="B325" s="58" t="str">
        <f t="shared" si="100"/>
        <v>Fuel Use Reduction</v>
      </c>
      <c r="C325" s="58" t="str">
        <f t="shared" si="100"/>
        <v>RnD Transportation Fuel Use Perc Reduction</v>
      </c>
      <c r="D325" s="56" t="s">
        <v>641</v>
      </c>
      <c r="E325" s="56"/>
      <c r="F325" s="56" t="s">
        <v>615</v>
      </c>
      <c r="G325" s="56"/>
      <c r="H325" s="57">
        <v>137</v>
      </c>
      <c r="I325" s="56" t="s">
        <v>54</v>
      </c>
      <c r="J325" s="78" t="str">
        <f t="shared" si="90"/>
        <v>R&amp;D Fuel Use Reductions</v>
      </c>
      <c r="K325" s="67" t="str">
        <f t="shared" si="101"/>
        <v>RnD transportation fuel use reduction</v>
      </c>
      <c r="L325" s="67">
        <f t="shared" si="101"/>
        <v>0</v>
      </c>
      <c r="M325" s="67">
        <f t="shared" si="101"/>
        <v>0.4</v>
      </c>
      <c r="N325" s="67">
        <f t="shared" si="101"/>
        <v>0.01</v>
      </c>
      <c r="O325" s="58" t="str">
        <f t="shared" si="101"/>
        <v>% reduction in fuel use</v>
      </c>
      <c r="P325" s="161" t="str">
        <f>INDEX('Policy Characteristics'!J:J,MATCH($C325,'Policy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5" s="56" t="s">
        <v>312</v>
      </c>
      <c r="R325" s="11" t="s">
        <v>313</v>
      </c>
      <c r="S325" s="83" t="s">
        <v>88</v>
      </c>
      <c r="T325" s="56"/>
      <c r="U325" s="109"/>
    </row>
    <row r="326" spans="1:21" ht="103.25" x14ac:dyDescent="0.75">
      <c r="A326" s="58" t="str">
        <f>A$321</f>
        <v>R&amp;D</v>
      </c>
      <c r="B326" s="58" t="str">
        <f t="shared" si="100"/>
        <v>Fuel Use Reduction</v>
      </c>
      <c r="C326" s="58" t="str">
        <f t="shared" si="100"/>
        <v>RnD Transportation Fuel Use Perc Reduction</v>
      </c>
      <c r="D326" s="56" t="s">
        <v>642</v>
      </c>
      <c r="E326" s="56"/>
      <c r="F326" s="56" t="s">
        <v>616</v>
      </c>
      <c r="G326" s="56"/>
      <c r="H326" s="57">
        <v>138</v>
      </c>
      <c r="I326" s="56" t="s">
        <v>54</v>
      </c>
      <c r="J326" s="78" t="str">
        <f t="shared" si="90"/>
        <v>R&amp;D Fuel Use Reductions</v>
      </c>
      <c r="K326" s="67" t="str">
        <f t="shared" si="101"/>
        <v>RnD transportation fuel use reduction</v>
      </c>
      <c r="L326" s="67">
        <f t="shared" si="101"/>
        <v>0</v>
      </c>
      <c r="M326" s="67">
        <f t="shared" si="101"/>
        <v>0.4</v>
      </c>
      <c r="N326" s="67">
        <f t="shared" si="101"/>
        <v>0.01</v>
      </c>
      <c r="O326" s="58" t="str">
        <f t="shared" si="101"/>
        <v>% reduction in fuel use</v>
      </c>
      <c r="P326" s="161" t="str">
        <f>INDEX('Policy Characteristics'!J:J,MATCH($C326,'Policy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6" s="56" t="s">
        <v>312</v>
      </c>
      <c r="R326" s="11" t="s">
        <v>313</v>
      </c>
      <c r="S326" s="83" t="s">
        <v>88</v>
      </c>
      <c r="T326" s="56"/>
      <c r="U326" s="109"/>
    </row>
    <row r="333" spans="1:21" x14ac:dyDescent="0.75">
      <c r="I333" s="53"/>
    </row>
  </sheetData>
  <sortState xmlns:xlrd2="http://schemas.microsoft.com/office/spreadsheetml/2017/richdata2" ref="A119:I139">
    <sortCondition ref="B119:B139"/>
  </sortState>
  <conditionalFormatting sqref="I1 I21:I33 I35:I39 I43 I51 I57 I63 I279:I309 I311 I313:I332 I334:I1048576 I66:I205 I208:I277">
    <cfRule type="containsText" dxfId="18" priority="18" operator="containsText" text="No">
      <formula>NOT(ISERROR(SEARCH("No",I1)))</formula>
    </cfRule>
  </conditionalFormatting>
  <conditionalFormatting sqref="I312">
    <cfRule type="containsText" dxfId="17" priority="17" operator="containsText" text="No">
      <formula>NOT(ISERROR(SEARCH("No",I312)))</formula>
    </cfRule>
  </conditionalFormatting>
  <conditionalFormatting sqref="I11 I19 I8:I9">
    <cfRule type="containsText" dxfId="16" priority="16" operator="containsText" text="No">
      <formula>NOT(ISERROR(SEARCH("No",I8)))</formula>
    </cfRule>
  </conditionalFormatting>
  <conditionalFormatting sqref="I20">
    <cfRule type="containsText" dxfId="15" priority="15" operator="containsText" text="No">
      <formula>NOT(ISERROR(SEARCH("No",I20)))</formula>
    </cfRule>
  </conditionalFormatting>
  <conditionalFormatting sqref="I13:I18">
    <cfRule type="containsText" dxfId="14" priority="14" operator="containsText" text="No">
      <formula>NOT(ISERROR(SEARCH("No",I13)))</formula>
    </cfRule>
  </conditionalFormatting>
  <conditionalFormatting sqref="I10">
    <cfRule type="containsText" dxfId="13" priority="12" operator="containsText" text="No">
      <formula>NOT(ISERROR(SEARCH("No",I10)))</formula>
    </cfRule>
  </conditionalFormatting>
  <conditionalFormatting sqref="I12">
    <cfRule type="containsText" dxfId="12" priority="11" operator="containsText" text="No">
      <formula>NOT(ISERROR(SEARCH("No",I12)))</formula>
    </cfRule>
  </conditionalFormatting>
  <conditionalFormatting sqref="I34">
    <cfRule type="containsText" dxfId="11" priority="10" operator="containsText" text="No">
      <formula>NOT(ISERROR(SEARCH("No",I34)))</formula>
    </cfRule>
  </conditionalFormatting>
  <conditionalFormatting sqref="I40:I42">
    <cfRule type="containsText" dxfId="10" priority="9" operator="containsText" text="No">
      <formula>NOT(ISERROR(SEARCH("No",I40)))</formula>
    </cfRule>
  </conditionalFormatting>
  <conditionalFormatting sqref="I44:I50">
    <cfRule type="containsText" dxfId="9" priority="8" operator="containsText" text="No">
      <formula>NOT(ISERROR(SEARCH("No",I44)))</formula>
    </cfRule>
  </conditionalFormatting>
  <conditionalFormatting sqref="I52:I56">
    <cfRule type="containsText" dxfId="8" priority="7" operator="containsText" text="No">
      <formula>NOT(ISERROR(SEARCH("No",I52)))</formula>
    </cfRule>
  </conditionalFormatting>
  <conditionalFormatting sqref="I58:I62">
    <cfRule type="containsText" dxfId="7" priority="6" operator="containsText" text="No">
      <formula>NOT(ISERROR(SEARCH("No",I58)))</formula>
    </cfRule>
  </conditionalFormatting>
  <conditionalFormatting sqref="I64:I65">
    <cfRule type="containsText" dxfId="6" priority="5" operator="containsText" text="No">
      <formula>NOT(ISERROR(SEARCH("No",I64)))</formula>
    </cfRule>
  </conditionalFormatting>
  <conditionalFormatting sqref="I278">
    <cfRule type="containsText" dxfId="5" priority="4" operator="containsText" text="No">
      <formula>NOT(ISERROR(SEARCH("No",I278)))</formula>
    </cfRule>
  </conditionalFormatting>
  <conditionalFormatting sqref="I310">
    <cfRule type="containsText" dxfId="4" priority="3" operator="containsText" text="No">
      <formula>NOT(ISERROR(SEARCH("No",I310)))</formula>
    </cfRule>
  </conditionalFormatting>
  <conditionalFormatting sqref="I2:I7">
    <cfRule type="containsText" dxfId="3" priority="2" operator="containsText" text="No">
      <formula>NOT(ISERROR(SEARCH("No",I2)))</formula>
    </cfRule>
  </conditionalFormatting>
  <conditionalFormatting sqref="I206:I207">
    <cfRule type="containsText" dxfId="2" priority="1" operator="containsText" text="No">
      <formula>NOT(ISERROR(SEARCH("No",I206)))</formula>
    </cfRule>
  </conditionalFormatting>
  <hyperlinks>
    <hyperlink ref="T212" r:id="rId1" display="https://www.fas.org/sgp/crs/misc/R40562.pdf, p.3, paragraph 1" xr:uid="{00000000-0004-0000-0100-000000000000}"/>
  </hyperlinks>
  <pageMargins left="0.7" right="0.7" top="0.75" bottom="0.75" header="0.3" footer="0.3"/>
  <pageSetup orientation="portrait" horizontalDpi="1200" verticalDpi="1200" r:id="rId2"/>
  <ignoredErrors>
    <ignoredError sqref="K185" formula="1"/>
  </ignoredErrors>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55"/>
  <sheetViews>
    <sheetView workbookViewId="0">
      <pane ySplit="1" topLeftCell="A17" activePane="bottomLeft" state="frozen"/>
      <selection pane="bottomLeft" activeCell="A20" sqref="A20"/>
    </sheetView>
  </sheetViews>
  <sheetFormatPr defaultColWidth="9.1328125" defaultRowHeight="14.75" x14ac:dyDescent="0.75"/>
  <cols>
    <col min="1" max="1" width="37.26953125" style="81" customWidth="1"/>
    <col min="2" max="3" width="27.40625" style="81" customWidth="1"/>
    <col min="4" max="4" width="18.7265625" style="81" customWidth="1"/>
    <col min="5" max="5" width="16.40625" style="81" customWidth="1"/>
    <col min="6" max="6" width="30.1328125" style="81" customWidth="1"/>
    <col min="7" max="7" width="95" style="81" customWidth="1"/>
    <col min="8" max="8" width="37.40625" style="81" customWidth="1"/>
    <col min="9" max="9" width="34.26953125" style="81" customWidth="1"/>
    <col min="10" max="10" width="25.40625" style="4" customWidth="1"/>
    <col min="11" max="11" width="11.1328125" style="4" customWidth="1"/>
    <col min="12" max="13" width="16" style="4" customWidth="1"/>
    <col min="14" max="14" width="37.40625" style="4" customWidth="1"/>
    <col min="15" max="15" width="25.40625" style="4" customWidth="1"/>
    <col min="16" max="16" width="11.1328125" style="4" customWidth="1"/>
    <col min="17" max="18" width="16" style="4" customWidth="1"/>
    <col min="19" max="19" width="37.40625" style="4" customWidth="1"/>
    <col min="20" max="20" width="29" style="81" customWidth="1"/>
    <col min="21" max="23" width="9.1328125" style="81"/>
    <col min="24" max="24" width="32.86328125" style="81" customWidth="1"/>
    <col min="25" max="16384" width="9.1328125" style="81"/>
  </cols>
  <sheetData>
    <row r="1" spans="1:24" s="96" customFormat="1" ht="44.25" x14ac:dyDescent="0.75">
      <c r="A1" s="93" t="s">
        <v>742</v>
      </c>
      <c r="B1" s="94" t="s">
        <v>743</v>
      </c>
      <c r="C1" s="94" t="s">
        <v>1093</v>
      </c>
      <c r="D1" s="94" t="s">
        <v>74</v>
      </c>
      <c r="E1" s="94" t="s">
        <v>76</v>
      </c>
      <c r="F1" s="94" t="s">
        <v>557</v>
      </c>
      <c r="G1" s="94" t="s">
        <v>75</v>
      </c>
      <c r="H1" s="94" t="s">
        <v>770</v>
      </c>
      <c r="I1" s="95" t="s">
        <v>381</v>
      </c>
      <c r="J1" s="1" t="s">
        <v>1094</v>
      </c>
      <c r="K1" s="1" t="s">
        <v>1095</v>
      </c>
      <c r="L1" s="1" t="s">
        <v>1096</v>
      </c>
      <c r="M1" s="1" t="s">
        <v>1097</v>
      </c>
      <c r="N1" s="1" t="s">
        <v>1098</v>
      </c>
      <c r="O1" s="1" t="s">
        <v>1099</v>
      </c>
      <c r="P1" s="1" t="s">
        <v>1100</v>
      </c>
      <c r="Q1" s="1" t="s">
        <v>1101</v>
      </c>
      <c r="R1" s="1" t="s">
        <v>1102</v>
      </c>
      <c r="S1" s="1" t="s">
        <v>1103</v>
      </c>
      <c r="T1" s="1" t="s">
        <v>1104</v>
      </c>
      <c r="U1" s="1" t="s">
        <v>1105</v>
      </c>
      <c r="V1" s="1" t="s">
        <v>1106</v>
      </c>
      <c r="W1" s="1" t="s">
        <v>1107</v>
      </c>
      <c r="X1" s="1" t="s">
        <v>1108</v>
      </c>
    </row>
    <row r="2" spans="1:24" ht="147.5" x14ac:dyDescent="0.75">
      <c r="A2" s="102" t="s">
        <v>775</v>
      </c>
      <c r="B2" s="100" t="s">
        <v>776</v>
      </c>
      <c r="C2" s="129">
        <v>1</v>
      </c>
      <c r="D2" s="100" t="s">
        <v>77</v>
      </c>
      <c r="E2" s="100" t="s">
        <v>78</v>
      </c>
      <c r="F2" s="100" t="s">
        <v>459</v>
      </c>
      <c r="G2" s="100" t="s">
        <v>224</v>
      </c>
      <c r="J2" s="4" t="str">
        <f>'Target Calculations'!A2</f>
        <v>Unconditional NDC</v>
      </c>
      <c r="K2" s="4">
        <f>'Target Calculations'!B2</f>
        <v>2030</v>
      </c>
      <c r="L2" s="4">
        <f>'Target Calculations'!C2</f>
        <v>707.22600000000011</v>
      </c>
      <c r="M2" s="4">
        <f>'Target Calculations'!D2</f>
        <v>707.22600000000011</v>
      </c>
      <c r="N2" s="4" t="str">
        <f>'Target Calculations'!E2</f>
        <v>As part of the 2015 Paris Agreement on climate change, Mexico committed to an unconditional 22% reduction in greenhouse gas emissions relative to business-as-usual in 2030.</v>
      </c>
      <c r="O2" s="4" t="str">
        <f>'Target Calculations'!A3</f>
        <v>Conditional NDC</v>
      </c>
      <c r="P2" s="4">
        <f>'Target Calculations'!B3</f>
        <v>2030</v>
      </c>
      <c r="Q2" s="4">
        <f>'Target Calculations'!C3</f>
        <v>580.28800000000001</v>
      </c>
      <c r="R2" s="4">
        <f>'Target Calculations'!D3</f>
        <v>580.28800000000001</v>
      </c>
      <c r="S2" s="4" t="str">
        <f>'Target Calculations'!E3</f>
        <v>As part of the 2015 Paris Agreement on climate change, Mexico committed to a 36% reduction in greenhouse gas emissions relative to business-as-usual in 2030, conditional on a global agreement that addresses, among other things, an international carbon price, carbon border adjustments, technical cooperation, access to low-cost financial resources, and technology transfer.</v>
      </c>
      <c r="T2" s="4" t="str">
        <f>'Target Calculations'!A4</f>
        <v>2050 target</v>
      </c>
      <c r="U2" s="4">
        <f>'Target Calculations'!B4</f>
        <v>2050</v>
      </c>
      <c r="V2" s="4">
        <f>'Target Calculations'!C4</f>
        <v>275.26039978737401</v>
      </c>
      <c r="W2" s="4">
        <f>'Target Calculations'!D4</f>
        <v>275.26039978737401</v>
      </c>
      <c r="X2" s="4" t="str">
        <f>'Target Calculations'!E4</f>
        <v>From the National Climate Change Strategy, Mexico commited to a 2050 GHG emissions target of 50% of total emissions in 2000.</v>
      </c>
    </row>
    <row r="3" spans="1:24" x14ac:dyDescent="0.75">
      <c r="A3" s="102" t="s">
        <v>775</v>
      </c>
      <c r="B3" s="100" t="s">
        <v>777</v>
      </c>
      <c r="C3" s="129">
        <v>1</v>
      </c>
      <c r="D3" s="101" t="s">
        <v>77</v>
      </c>
      <c r="E3" s="101" t="s">
        <v>78</v>
      </c>
      <c r="F3" s="101" t="s">
        <v>459</v>
      </c>
      <c r="G3" s="100" t="s">
        <v>739</v>
      </c>
      <c r="I3" s="100"/>
    </row>
    <row r="4" spans="1:24" ht="59" x14ac:dyDescent="0.75">
      <c r="A4" s="102" t="s">
        <v>775</v>
      </c>
      <c r="B4" s="101" t="s">
        <v>778</v>
      </c>
      <c r="C4" s="129">
        <v>1</v>
      </c>
      <c r="D4" s="100" t="s">
        <v>79</v>
      </c>
      <c r="E4" s="100" t="s">
        <v>78</v>
      </c>
      <c r="F4" s="101" t="s">
        <v>459</v>
      </c>
      <c r="G4" s="104" t="s">
        <v>994</v>
      </c>
      <c r="H4" s="104" t="s">
        <v>995</v>
      </c>
      <c r="I4" s="104" t="s">
        <v>996</v>
      </c>
    </row>
    <row r="5" spans="1:24" ht="29.5" x14ac:dyDescent="0.75">
      <c r="A5" s="102" t="s">
        <v>775</v>
      </c>
      <c r="B5" s="101" t="s">
        <v>779</v>
      </c>
      <c r="C5" s="129">
        <v>1</v>
      </c>
      <c r="D5" s="100" t="s">
        <v>79</v>
      </c>
      <c r="E5" s="100" t="s">
        <v>78</v>
      </c>
      <c r="F5" s="101" t="s">
        <v>459</v>
      </c>
      <c r="G5" s="100" t="s">
        <v>876</v>
      </c>
      <c r="H5" s="100" t="s">
        <v>877</v>
      </c>
      <c r="I5" s="100" t="s">
        <v>878</v>
      </c>
    </row>
    <row r="6" spans="1:24" ht="29.5" x14ac:dyDescent="0.75">
      <c r="A6" s="102" t="s">
        <v>775</v>
      </c>
      <c r="B6" s="101" t="s">
        <v>780</v>
      </c>
      <c r="C6" s="129">
        <v>1</v>
      </c>
      <c r="D6" s="100" t="s">
        <v>79</v>
      </c>
      <c r="E6" s="100" t="s">
        <v>80</v>
      </c>
      <c r="F6" s="101" t="s">
        <v>459</v>
      </c>
      <c r="G6" s="100" t="s">
        <v>834</v>
      </c>
      <c r="H6" s="81" t="s">
        <v>835</v>
      </c>
      <c r="I6" s="100" t="s">
        <v>836</v>
      </c>
    </row>
    <row r="7" spans="1:24" x14ac:dyDescent="0.75">
      <c r="A7" s="101" t="s">
        <v>781</v>
      </c>
      <c r="B7" s="101" t="s">
        <v>623</v>
      </c>
      <c r="C7" s="129">
        <v>1</v>
      </c>
      <c r="D7" s="100" t="s">
        <v>77</v>
      </c>
      <c r="E7" s="100" t="s">
        <v>78</v>
      </c>
      <c r="F7" s="100" t="s">
        <v>459</v>
      </c>
      <c r="G7" s="100" t="s">
        <v>769</v>
      </c>
      <c r="I7" s="100"/>
    </row>
    <row r="8" spans="1:24" x14ac:dyDescent="0.75">
      <c r="A8" s="101" t="s">
        <v>781</v>
      </c>
      <c r="B8" s="102" t="s">
        <v>630</v>
      </c>
      <c r="C8" s="129">
        <v>1</v>
      </c>
      <c r="D8" s="100" t="s">
        <v>77</v>
      </c>
      <c r="E8" s="100" t="s">
        <v>78</v>
      </c>
      <c r="F8" s="100" t="s">
        <v>459</v>
      </c>
      <c r="G8" s="100" t="s">
        <v>760</v>
      </c>
      <c r="I8" s="100"/>
    </row>
    <row r="9" spans="1:24" x14ac:dyDescent="0.75">
      <c r="A9" s="101" t="s">
        <v>781</v>
      </c>
      <c r="B9" s="102" t="s">
        <v>631</v>
      </c>
      <c r="C9" s="129">
        <v>1</v>
      </c>
      <c r="D9" s="100" t="s">
        <v>77</v>
      </c>
      <c r="E9" s="100" t="s">
        <v>78</v>
      </c>
      <c r="F9" s="100" t="s">
        <v>459</v>
      </c>
      <c r="G9" s="100" t="s">
        <v>759</v>
      </c>
      <c r="I9" s="100"/>
    </row>
    <row r="10" spans="1:24" x14ac:dyDescent="0.75">
      <c r="A10" s="101" t="s">
        <v>781</v>
      </c>
      <c r="B10" s="102" t="s">
        <v>756</v>
      </c>
      <c r="C10" s="129">
        <v>1</v>
      </c>
      <c r="D10" s="100" t="s">
        <v>77</v>
      </c>
      <c r="E10" s="100" t="s">
        <v>78</v>
      </c>
      <c r="F10" s="100" t="s">
        <v>459</v>
      </c>
      <c r="G10" s="100" t="s">
        <v>758</v>
      </c>
      <c r="I10" s="100"/>
    </row>
    <row r="11" spans="1:24" x14ac:dyDescent="0.75">
      <c r="A11" s="101" t="s">
        <v>781</v>
      </c>
      <c r="B11" s="102" t="s">
        <v>755</v>
      </c>
      <c r="C11" s="129">
        <v>1</v>
      </c>
      <c r="D11" s="100" t="s">
        <v>77</v>
      </c>
      <c r="E11" s="100" t="s">
        <v>78</v>
      </c>
      <c r="F11" s="100" t="s">
        <v>757</v>
      </c>
      <c r="G11" s="100" t="s">
        <v>764</v>
      </c>
      <c r="I11" s="100"/>
    </row>
    <row r="12" spans="1:24" x14ac:dyDescent="0.75">
      <c r="A12" s="101" t="s">
        <v>781</v>
      </c>
      <c r="B12" s="102" t="s">
        <v>626</v>
      </c>
      <c r="C12" s="129">
        <v>1</v>
      </c>
      <c r="D12" s="100" t="s">
        <v>77</v>
      </c>
      <c r="E12" s="100" t="s">
        <v>78</v>
      </c>
      <c r="F12" s="100" t="s">
        <v>757</v>
      </c>
      <c r="G12" s="100" t="s">
        <v>765</v>
      </c>
      <c r="I12" s="100"/>
    </row>
    <row r="13" spans="1:24" x14ac:dyDescent="0.75">
      <c r="A13" s="101" t="s">
        <v>781</v>
      </c>
      <c r="B13" s="102" t="s">
        <v>628</v>
      </c>
      <c r="C13" s="129">
        <v>1</v>
      </c>
      <c r="D13" s="100" t="s">
        <v>77</v>
      </c>
      <c r="E13" s="100" t="s">
        <v>78</v>
      </c>
      <c r="F13" s="100" t="s">
        <v>757</v>
      </c>
      <c r="G13" s="100" t="s">
        <v>762</v>
      </c>
      <c r="I13" s="100"/>
    </row>
    <row r="14" spans="1:24" x14ac:dyDescent="0.75">
      <c r="A14" s="101" t="s">
        <v>781</v>
      </c>
      <c r="B14" s="102" t="s">
        <v>629</v>
      </c>
      <c r="C14" s="129">
        <v>1</v>
      </c>
      <c r="D14" s="100" t="s">
        <v>77</v>
      </c>
      <c r="E14" s="100" t="s">
        <v>78</v>
      </c>
      <c r="F14" s="100" t="s">
        <v>757</v>
      </c>
      <c r="G14" s="100" t="s">
        <v>761</v>
      </c>
      <c r="I14" s="100"/>
    </row>
    <row r="15" spans="1:24" ht="15.5" thickBot="1" x14ac:dyDescent="0.9">
      <c r="A15" s="101" t="s">
        <v>781</v>
      </c>
      <c r="B15" s="102" t="s">
        <v>625</v>
      </c>
      <c r="C15" s="129">
        <v>1</v>
      </c>
      <c r="D15" s="100" t="s">
        <v>77</v>
      </c>
      <c r="E15" s="100" t="s">
        <v>78</v>
      </c>
      <c r="F15" s="100" t="s">
        <v>459</v>
      </c>
      <c r="G15" s="100" t="s">
        <v>766</v>
      </c>
      <c r="I15" s="100"/>
      <c r="J15" s="130"/>
      <c r="K15" s="130"/>
      <c r="L15" s="130"/>
      <c r="M15" s="130"/>
      <c r="N15" s="130"/>
      <c r="O15" s="130"/>
      <c r="P15" s="130"/>
      <c r="Q15" s="130"/>
      <c r="R15" s="130"/>
      <c r="S15" s="130"/>
    </row>
    <row r="16" spans="1:24" x14ac:dyDescent="0.75">
      <c r="A16" s="101" t="s">
        <v>781</v>
      </c>
      <c r="B16" s="102" t="s">
        <v>624</v>
      </c>
      <c r="C16" s="129">
        <v>1</v>
      </c>
      <c r="D16" s="100" t="s">
        <v>77</v>
      </c>
      <c r="E16" s="100" t="s">
        <v>78</v>
      </c>
      <c r="F16" s="100" t="s">
        <v>757</v>
      </c>
      <c r="G16" s="100" t="s">
        <v>768</v>
      </c>
      <c r="I16" s="100"/>
    </row>
    <row r="17" spans="1:19" x14ac:dyDescent="0.75">
      <c r="A17" s="101" t="s">
        <v>781</v>
      </c>
      <c r="B17" s="102" t="s">
        <v>627</v>
      </c>
      <c r="C17" s="129">
        <v>1</v>
      </c>
      <c r="D17" s="100" t="s">
        <v>77</v>
      </c>
      <c r="E17" s="100" t="s">
        <v>78</v>
      </c>
      <c r="F17" s="100" t="s">
        <v>459</v>
      </c>
      <c r="G17" s="100" t="s">
        <v>763</v>
      </c>
      <c r="I17" s="100"/>
    </row>
    <row r="18" spans="1:19" x14ac:dyDescent="0.75">
      <c r="A18" s="101" t="s">
        <v>781</v>
      </c>
      <c r="B18" s="102" t="s">
        <v>622</v>
      </c>
      <c r="C18" s="129">
        <v>1</v>
      </c>
      <c r="D18" s="100" t="s">
        <v>77</v>
      </c>
      <c r="E18" s="100" t="s">
        <v>78</v>
      </c>
      <c r="F18" s="100" t="s">
        <v>459</v>
      </c>
      <c r="G18" s="100" t="s">
        <v>767</v>
      </c>
      <c r="I18" s="100"/>
    </row>
    <row r="19" spans="1:19" ht="44.25" x14ac:dyDescent="0.75">
      <c r="A19" s="101" t="s">
        <v>782</v>
      </c>
      <c r="B19" s="101" t="s">
        <v>778</v>
      </c>
      <c r="C19" s="129">
        <v>1</v>
      </c>
      <c r="D19" s="100" t="s">
        <v>79</v>
      </c>
      <c r="E19" s="100" t="s">
        <v>80</v>
      </c>
      <c r="F19" s="100" t="s">
        <v>459</v>
      </c>
      <c r="G19" s="104" t="s">
        <v>997</v>
      </c>
      <c r="H19" s="124" t="s">
        <v>998</v>
      </c>
      <c r="I19" s="104" t="s">
        <v>999</v>
      </c>
    </row>
    <row r="20" spans="1:19" ht="59" x14ac:dyDescent="0.75">
      <c r="A20" s="101" t="s">
        <v>782</v>
      </c>
      <c r="B20" s="101" t="s">
        <v>783</v>
      </c>
      <c r="C20" s="129">
        <v>1</v>
      </c>
      <c r="D20" s="100" t="s">
        <v>79</v>
      </c>
      <c r="E20" s="100" t="s">
        <v>80</v>
      </c>
      <c r="F20" s="100" t="s">
        <v>459</v>
      </c>
      <c r="G20" s="104" t="s">
        <v>1018</v>
      </c>
      <c r="H20" s="124" t="s">
        <v>1017</v>
      </c>
      <c r="I20" s="104" t="s">
        <v>1019</v>
      </c>
    </row>
    <row r="21" spans="1:19" ht="29.5" x14ac:dyDescent="0.75">
      <c r="A21" s="101" t="s">
        <v>782</v>
      </c>
      <c r="B21" s="101" t="s">
        <v>784</v>
      </c>
      <c r="C21" s="129">
        <v>1</v>
      </c>
      <c r="D21" s="100" t="s">
        <v>79</v>
      </c>
      <c r="E21" s="100" t="s">
        <v>80</v>
      </c>
      <c r="F21" s="100" t="s">
        <v>459</v>
      </c>
      <c r="G21" s="81" t="s">
        <v>837</v>
      </c>
      <c r="H21" s="81" t="s">
        <v>838</v>
      </c>
      <c r="I21" s="100" t="s">
        <v>836</v>
      </c>
    </row>
    <row r="22" spans="1:19" x14ac:dyDescent="0.75">
      <c r="A22" s="131" t="s">
        <v>463</v>
      </c>
      <c r="B22" s="101"/>
      <c r="C22" s="129">
        <v>1</v>
      </c>
      <c r="D22" s="100" t="s">
        <v>77</v>
      </c>
      <c r="E22" s="132" t="s">
        <v>1109</v>
      </c>
      <c r="F22" s="81" t="s">
        <v>459</v>
      </c>
      <c r="G22" s="81" t="s">
        <v>224</v>
      </c>
      <c r="I22" s="100"/>
    </row>
    <row r="23" spans="1:19" ht="44.25" x14ac:dyDescent="0.75">
      <c r="A23" s="101" t="s">
        <v>464</v>
      </c>
      <c r="B23" s="101" t="s">
        <v>741</v>
      </c>
      <c r="C23" s="129">
        <v>1</v>
      </c>
      <c r="D23" s="100" t="s">
        <v>79</v>
      </c>
      <c r="E23" s="100" t="s">
        <v>553</v>
      </c>
      <c r="F23" s="81" t="s">
        <v>904</v>
      </c>
      <c r="G23" s="81" t="s">
        <v>632</v>
      </c>
      <c r="I23" s="100"/>
    </row>
    <row r="24" spans="1:19" ht="44.25" x14ac:dyDescent="0.75">
      <c r="A24" s="101" t="s">
        <v>464</v>
      </c>
      <c r="B24" s="101" t="s">
        <v>740</v>
      </c>
      <c r="C24" s="129">
        <v>1</v>
      </c>
      <c r="D24" s="100" t="s">
        <v>79</v>
      </c>
      <c r="E24" s="100" t="s">
        <v>553</v>
      </c>
      <c r="F24" s="81" t="s">
        <v>904</v>
      </c>
      <c r="G24" s="81" t="s">
        <v>632</v>
      </c>
      <c r="I24" s="100"/>
    </row>
    <row r="25" spans="1:19" ht="44.25" x14ac:dyDescent="0.75">
      <c r="A25" s="101" t="s">
        <v>464</v>
      </c>
      <c r="B25" s="101" t="s">
        <v>785</v>
      </c>
      <c r="C25" s="129">
        <v>1</v>
      </c>
      <c r="D25" s="100" t="s">
        <v>79</v>
      </c>
      <c r="E25" s="100" t="s">
        <v>553</v>
      </c>
      <c r="F25" s="81" t="s">
        <v>904</v>
      </c>
      <c r="G25" s="81" t="s">
        <v>839</v>
      </c>
      <c r="I25" s="100"/>
    </row>
    <row r="26" spans="1:19" ht="44.25" x14ac:dyDescent="0.75">
      <c r="A26" s="101" t="s">
        <v>464</v>
      </c>
      <c r="B26" s="101" t="s">
        <v>786</v>
      </c>
      <c r="C26" s="129">
        <v>1</v>
      </c>
      <c r="D26" s="100" t="s">
        <v>79</v>
      </c>
      <c r="E26" s="100" t="s">
        <v>553</v>
      </c>
      <c r="F26" s="81" t="s">
        <v>904</v>
      </c>
      <c r="G26" s="81" t="s">
        <v>839</v>
      </c>
      <c r="I26" s="100"/>
    </row>
    <row r="27" spans="1:19" ht="15.5" thickBot="1" x14ac:dyDescent="0.9">
      <c r="A27" s="101" t="s">
        <v>787</v>
      </c>
      <c r="B27" s="101" t="s">
        <v>788</v>
      </c>
      <c r="C27" s="129">
        <v>1</v>
      </c>
      <c r="D27" s="100" t="s">
        <v>77</v>
      </c>
      <c r="E27" s="100" t="s">
        <v>78</v>
      </c>
      <c r="F27" s="81" t="s">
        <v>905</v>
      </c>
      <c r="G27" s="81" t="s">
        <v>744</v>
      </c>
      <c r="I27" s="100"/>
      <c r="J27" s="130"/>
      <c r="K27" s="130"/>
      <c r="L27" s="130"/>
      <c r="M27" s="130"/>
      <c r="N27" s="130"/>
      <c r="O27" s="130"/>
      <c r="P27" s="130"/>
      <c r="Q27" s="130"/>
      <c r="R27" s="130"/>
      <c r="S27" s="130"/>
    </row>
    <row r="28" spans="1:19" x14ac:dyDescent="0.75">
      <c r="A28" s="101" t="s">
        <v>787</v>
      </c>
      <c r="B28" s="101" t="s">
        <v>789</v>
      </c>
      <c r="C28" s="129">
        <v>1</v>
      </c>
      <c r="D28" s="100" t="s">
        <v>77</v>
      </c>
      <c r="E28" s="100" t="s">
        <v>78</v>
      </c>
      <c r="F28" s="81" t="s">
        <v>905</v>
      </c>
      <c r="G28" s="81" t="s">
        <v>746</v>
      </c>
      <c r="I28" s="100"/>
    </row>
    <row r="29" spans="1:19" ht="29.5" x14ac:dyDescent="0.75">
      <c r="A29" s="101" t="s">
        <v>787</v>
      </c>
      <c r="B29" s="101" t="s">
        <v>790</v>
      </c>
      <c r="C29" s="129">
        <v>1</v>
      </c>
      <c r="D29" s="100" t="s">
        <v>77</v>
      </c>
      <c r="E29" s="100" t="s">
        <v>78</v>
      </c>
      <c r="F29" s="81" t="s">
        <v>905</v>
      </c>
      <c r="G29" s="81" t="s">
        <v>745</v>
      </c>
      <c r="I29" s="100"/>
    </row>
    <row r="30" spans="1:19" ht="29.5" x14ac:dyDescent="0.75">
      <c r="A30" s="101" t="s">
        <v>787</v>
      </c>
      <c r="B30" s="101" t="s">
        <v>791</v>
      </c>
      <c r="C30" s="129">
        <v>1</v>
      </c>
      <c r="D30" s="100" t="s">
        <v>77</v>
      </c>
      <c r="E30" s="100" t="s">
        <v>78</v>
      </c>
      <c r="F30" s="81" t="s">
        <v>905</v>
      </c>
      <c r="G30" s="81" t="s">
        <v>747</v>
      </c>
      <c r="I30" s="100"/>
    </row>
    <row r="31" spans="1:19" ht="74.5" thickBot="1" x14ac:dyDescent="0.9">
      <c r="A31" s="101" t="s">
        <v>787</v>
      </c>
      <c r="B31" s="101" t="s">
        <v>792</v>
      </c>
      <c r="C31" s="129">
        <v>1</v>
      </c>
      <c r="D31" s="100" t="s">
        <v>79</v>
      </c>
      <c r="E31" s="100" t="s">
        <v>78</v>
      </c>
      <c r="F31" s="81" t="s">
        <v>905</v>
      </c>
      <c r="G31" s="81" t="s">
        <v>1091</v>
      </c>
      <c r="H31" s="81" t="s">
        <v>879</v>
      </c>
      <c r="I31" s="100" t="s">
        <v>880</v>
      </c>
      <c r="J31" s="130"/>
      <c r="K31" s="130"/>
      <c r="L31" s="130"/>
      <c r="M31" s="130"/>
      <c r="N31" s="130"/>
      <c r="O31" s="130"/>
      <c r="P31" s="130"/>
      <c r="Q31" s="130"/>
      <c r="R31" s="130"/>
      <c r="S31" s="130"/>
    </row>
    <row r="32" spans="1:19" ht="29.5" x14ac:dyDescent="0.75">
      <c r="A32" s="101" t="s">
        <v>793</v>
      </c>
      <c r="B32" s="101" t="s">
        <v>794</v>
      </c>
      <c r="C32" s="129">
        <v>1</v>
      </c>
      <c r="D32" s="100" t="s">
        <v>77</v>
      </c>
      <c r="E32" s="100" t="s">
        <v>78</v>
      </c>
      <c r="F32" s="100" t="s">
        <v>460</v>
      </c>
      <c r="G32" s="100" t="s">
        <v>325</v>
      </c>
      <c r="I32" s="100"/>
    </row>
    <row r="33" spans="1:19" ht="29.5" x14ac:dyDescent="0.75">
      <c r="A33" s="101" t="s">
        <v>793</v>
      </c>
      <c r="B33" s="101" t="s">
        <v>795</v>
      </c>
      <c r="C33" s="129">
        <v>1</v>
      </c>
      <c r="D33" s="100" t="s">
        <v>77</v>
      </c>
      <c r="E33" s="100" t="s">
        <v>78</v>
      </c>
      <c r="F33" s="100" t="s">
        <v>905</v>
      </c>
      <c r="G33" s="100" t="s">
        <v>81</v>
      </c>
      <c r="I33" s="100"/>
    </row>
    <row r="34" spans="1:19" ht="118" x14ac:dyDescent="0.75">
      <c r="A34" s="101" t="s">
        <v>796</v>
      </c>
      <c r="B34" s="101" t="s">
        <v>797</v>
      </c>
      <c r="C34" s="129">
        <v>1</v>
      </c>
      <c r="D34" s="100" t="s">
        <v>79</v>
      </c>
      <c r="E34" s="100" t="s">
        <v>80</v>
      </c>
      <c r="F34" s="100" t="s">
        <v>461</v>
      </c>
      <c r="G34" s="100" t="s">
        <v>840</v>
      </c>
      <c r="H34" s="81" t="s">
        <v>735</v>
      </c>
      <c r="I34" s="100" t="s">
        <v>736</v>
      </c>
    </row>
    <row r="35" spans="1:19" ht="132.75" x14ac:dyDescent="0.75">
      <c r="A35" s="101" t="s">
        <v>796</v>
      </c>
      <c r="B35" s="101" t="s">
        <v>798</v>
      </c>
      <c r="C35" s="129">
        <v>1</v>
      </c>
      <c r="D35" s="100" t="s">
        <v>79</v>
      </c>
      <c r="E35" s="100" t="s">
        <v>78</v>
      </c>
      <c r="F35" s="100" t="s">
        <v>461</v>
      </c>
      <c r="G35" s="100" t="s">
        <v>841</v>
      </c>
      <c r="H35" s="81" t="s">
        <v>737</v>
      </c>
      <c r="I35" s="100" t="s">
        <v>738</v>
      </c>
    </row>
    <row r="36" spans="1:19" ht="118" x14ac:dyDescent="0.75">
      <c r="A36" s="101" t="s">
        <v>796</v>
      </c>
      <c r="B36" s="101" t="s">
        <v>799</v>
      </c>
      <c r="C36" s="129">
        <v>1</v>
      </c>
      <c r="D36" s="100" t="s">
        <v>79</v>
      </c>
      <c r="E36" s="100" t="s">
        <v>80</v>
      </c>
      <c r="F36" s="100" t="s">
        <v>462</v>
      </c>
      <c r="G36" s="100" t="s">
        <v>842</v>
      </c>
      <c r="H36" s="81" t="s">
        <v>578</v>
      </c>
      <c r="I36" s="100" t="s">
        <v>579</v>
      </c>
    </row>
    <row r="37" spans="1:19" ht="132.75" x14ac:dyDescent="0.75">
      <c r="A37" s="101" t="s">
        <v>796</v>
      </c>
      <c r="B37" s="101" t="s">
        <v>800</v>
      </c>
      <c r="C37" s="129">
        <v>1</v>
      </c>
      <c r="D37" s="100" t="s">
        <v>79</v>
      </c>
      <c r="E37" s="100" t="s">
        <v>78</v>
      </c>
      <c r="F37" s="100" t="s">
        <v>462</v>
      </c>
      <c r="G37" s="100" t="s">
        <v>843</v>
      </c>
      <c r="H37" s="81" t="s">
        <v>580</v>
      </c>
      <c r="I37" s="100" t="s">
        <v>581</v>
      </c>
    </row>
    <row r="38" spans="1:19" ht="104" thickBot="1" x14ac:dyDescent="0.9">
      <c r="A38" s="101" t="s">
        <v>801</v>
      </c>
      <c r="B38" s="101" t="s">
        <v>802</v>
      </c>
      <c r="C38" s="129">
        <v>1</v>
      </c>
      <c r="D38" s="100" t="s">
        <v>79</v>
      </c>
      <c r="E38" s="100" t="s">
        <v>844</v>
      </c>
      <c r="F38" s="100" t="s">
        <v>906</v>
      </c>
      <c r="G38" s="100" t="s">
        <v>847</v>
      </c>
      <c r="H38" s="81" t="s">
        <v>845</v>
      </c>
      <c r="I38" s="100" t="s">
        <v>846</v>
      </c>
      <c r="J38" s="130"/>
      <c r="K38" s="130"/>
      <c r="L38" s="130"/>
      <c r="M38" s="130"/>
      <c r="N38" s="130"/>
      <c r="O38" s="130"/>
      <c r="P38" s="130"/>
      <c r="Q38" s="130"/>
      <c r="R38" s="130"/>
      <c r="S38" s="130"/>
    </row>
    <row r="39" spans="1:19" ht="29.5" x14ac:dyDescent="0.75">
      <c r="A39" s="101" t="s">
        <v>801</v>
      </c>
      <c r="B39" s="101" t="s">
        <v>803</v>
      </c>
      <c r="C39" s="129">
        <v>1</v>
      </c>
      <c r="D39" s="100" t="s">
        <v>79</v>
      </c>
      <c r="E39" s="100" t="s">
        <v>78</v>
      </c>
      <c r="F39" s="100" t="s">
        <v>461</v>
      </c>
      <c r="G39" s="100" t="s">
        <v>848</v>
      </c>
      <c r="H39" s="81" t="s">
        <v>850</v>
      </c>
      <c r="I39" s="100" t="s">
        <v>849</v>
      </c>
    </row>
    <row r="40" spans="1:19" ht="45" thickBot="1" x14ac:dyDescent="0.9">
      <c r="A40" s="101" t="s">
        <v>804</v>
      </c>
      <c r="B40" s="101" t="s">
        <v>805</v>
      </c>
      <c r="C40" s="129">
        <v>1</v>
      </c>
      <c r="D40" s="100" t="s">
        <v>79</v>
      </c>
      <c r="E40" s="100" t="s">
        <v>80</v>
      </c>
      <c r="F40" s="104" t="s">
        <v>900</v>
      </c>
      <c r="G40" s="100" t="s">
        <v>851</v>
      </c>
      <c r="H40" s="81" t="s">
        <v>852</v>
      </c>
      <c r="I40" s="100" t="s">
        <v>853</v>
      </c>
      <c r="J40" s="130"/>
      <c r="K40" s="130"/>
      <c r="L40" s="130"/>
      <c r="M40" s="130"/>
      <c r="N40" s="130"/>
      <c r="O40" s="130"/>
      <c r="P40" s="130"/>
      <c r="Q40" s="130"/>
      <c r="R40" s="130"/>
      <c r="S40" s="130"/>
    </row>
    <row r="41" spans="1:19" ht="29.5" x14ac:dyDescent="0.75">
      <c r="A41" s="101" t="s">
        <v>804</v>
      </c>
      <c r="B41" s="101" t="s">
        <v>806</v>
      </c>
      <c r="C41" s="129">
        <v>1</v>
      </c>
      <c r="D41" s="100" t="s">
        <v>79</v>
      </c>
      <c r="E41" s="100" t="s">
        <v>80</v>
      </c>
      <c r="F41" s="104" t="s">
        <v>901</v>
      </c>
      <c r="G41" s="104" t="s">
        <v>1020</v>
      </c>
      <c r="H41" s="124" t="s">
        <v>1021</v>
      </c>
      <c r="I41" s="104" t="s">
        <v>1022</v>
      </c>
    </row>
    <row r="42" spans="1:19" ht="59" x14ac:dyDescent="0.75">
      <c r="A42" s="101" t="s">
        <v>807</v>
      </c>
      <c r="B42" s="101" t="s">
        <v>808</v>
      </c>
      <c r="C42" s="129">
        <v>1</v>
      </c>
      <c r="D42" s="100" t="s">
        <v>79</v>
      </c>
      <c r="E42" s="100" t="s">
        <v>80</v>
      </c>
      <c r="F42" s="100" t="s">
        <v>617</v>
      </c>
      <c r="G42" s="100" t="s">
        <v>1026</v>
      </c>
      <c r="H42" s="100" t="s">
        <v>618</v>
      </c>
      <c r="I42" s="100" t="s">
        <v>619</v>
      </c>
    </row>
    <row r="43" spans="1:19" ht="59" x14ac:dyDescent="0.75">
      <c r="A43" s="101" t="s">
        <v>807</v>
      </c>
      <c r="B43" s="101" t="s">
        <v>809</v>
      </c>
      <c r="C43" s="129">
        <v>1</v>
      </c>
      <c r="D43" s="100" t="s">
        <v>79</v>
      </c>
      <c r="E43" s="100" t="s">
        <v>80</v>
      </c>
      <c r="F43" s="100" t="s">
        <v>855</v>
      </c>
      <c r="G43" s="100" t="s">
        <v>856</v>
      </c>
      <c r="H43" s="100" t="s">
        <v>618</v>
      </c>
      <c r="I43" s="100" t="s">
        <v>619</v>
      </c>
    </row>
    <row r="44" spans="1:19" ht="59" x14ac:dyDescent="0.75">
      <c r="A44" s="101" t="s">
        <v>807</v>
      </c>
      <c r="B44" s="101" t="s">
        <v>810</v>
      </c>
      <c r="C44" s="129">
        <v>1</v>
      </c>
      <c r="D44" s="100" t="s">
        <v>79</v>
      </c>
      <c r="E44" s="100" t="s">
        <v>80</v>
      </c>
      <c r="F44" s="100" t="s">
        <v>855</v>
      </c>
      <c r="G44" s="100" t="s">
        <v>857</v>
      </c>
      <c r="H44" s="100" t="s">
        <v>618</v>
      </c>
      <c r="I44" s="100" t="s">
        <v>619</v>
      </c>
    </row>
    <row r="45" spans="1:19" ht="59" x14ac:dyDescent="0.75">
      <c r="A45" s="101" t="s">
        <v>807</v>
      </c>
      <c r="B45" s="101" t="s">
        <v>811</v>
      </c>
      <c r="C45" s="129">
        <v>1</v>
      </c>
      <c r="D45" s="100" t="s">
        <v>79</v>
      </c>
      <c r="E45" s="100" t="s">
        <v>80</v>
      </c>
      <c r="F45" s="100" t="s">
        <v>855</v>
      </c>
      <c r="G45" s="100" t="s">
        <v>858</v>
      </c>
      <c r="H45" s="100" t="s">
        <v>618</v>
      </c>
      <c r="I45" s="100" t="s">
        <v>619</v>
      </c>
    </row>
    <row r="46" spans="1:19" ht="30.25" thickBot="1" x14ac:dyDescent="0.9">
      <c r="A46" s="101" t="s">
        <v>807</v>
      </c>
      <c r="B46" s="101" t="s">
        <v>184</v>
      </c>
      <c r="C46" s="129">
        <v>1</v>
      </c>
      <c r="D46" s="100" t="s">
        <v>79</v>
      </c>
      <c r="E46" s="100" t="s">
        <v>80</v>
      </c>
      <c r="F46" s="100" t="s">
        <v>855</v>
      </c>
      <c r="G46" s="100" t="s">
        <v>859</v>
      </c>
      <c r="H46" s="100" t="s">
        <v>860</v>
      </c>
      <c r="I46" s="100" t="s">
        <v>861</v>
      </c>
      <c r="J46" s="130"/>
      <c r="K46" s="130"/>
      <c r="L46" s="130"/>
      <c r="M46" s="130"/>
      <c r="N46" s="130"/>
      <c r="O46" s="130"/>
      <c r="P46" s="130"/>
      <c r="Q46" s="130"/>
      <c r="R46" s="130"/>
      <c r="S46" s="130"/>
    </row>
    <row r="47" spans="1:19" ht="59" x14ac:dyDescent="0.75">
      <c r="A47" s="103" t="s">
        <v>812</v>
      </c>
      <c r="B47" s="101" t="s">
        <v>808</v>
      </c>
      <c r="C47" s="129">
        <v>1</v>
      </c>
      <c r="D47" s="100" t="s">
        <v>79</v>
      </c>
      <c r="E47" s="100" t="s">
        <v>80</v>
      </c>
      <c r="F47" s="100" t="s">
        <v>854</v>
      </c>
      <c r="G47" s="100" t="s">
        <v>1028</v>
      </c>
      <c r="H47" s="100" t="s">
        <v>618</v>
      </c>
      <c r="I47" s="100" t="s">
        <v>619</v>
      </c>
    </row>
    <row r="48" spans="1:19" ht="59" x14ac:dyDescent="0.75">
      <c r="A48" s="103" t="s">
        <v>812</v>
      </c>
      <c r="B48" s="101" t="s">
        <v>809</v>
      </c>
      <c r="C48" s="129">
        <v>1</v>
      </c>
      <c r="D48" s="100" t="s">
        <v>79</v>
      </c>
      <c r="E48" s="100" t="s">
        <v>80</v>
      </c>
      <c r="F48" s="100" t="s">
        <v>1027</v>
      </c>
      <c r="G48" s="100" t="s">
        <v>862</v>
      </c>
      <c r="H48" s="100" t="s">
        <v>618</v>
      </c>
      <c r="I48" s="100" t="s">
        <v>619</v>
      </c>
    </row>
    <row r="49" spans="1:19" ht="44.25" x14ac:dyDescent="0.75">
      <c r="A49" s="103" t="s">
        <v>812</v>
      </c>
      <c r="B49" s="101" t="s">
        <v>810</v>
      </c>
      <c r="C49" s="129">
        <v>1</v>
      </c>
      <c r="D49" s="100" t="s">
        <v>79</v>
      </c>
      <c r="E49" s="100" t="s">
        <v>80</v>
      </c>
      <c r="F49" s="100" t="s">
        <v>1027</v>
      </c>
      <c r="G49" s="100" t="s">
        <v>863</v>
      </c>
      <c r="H49" s="100" t="s">
        <v>618</v>
      </c>
      <c r="I49" s="100" t="s">
        <v>619</v>
      </c>
    </row>
    <row r="50" spans="1:19" ht="44.25" x14ac:dyDescent="0.75">
      <c r="A50" s="103" t="s">
        <v>812</v>
      </c>
      <c r="B50" s="101" t="s">
        <v>811</v>
      </c>
      <c r="C50" s="129">
        <v>1</v>
      </c>
      <c r="D50" s="100" t="s">
        <v>79</v>
      </c>
      <c r="E50" s="100" t="s">
        <v>80</v>
      </c>
      <c r="F50" s="100" t="s">
        <v>1027</v>
      </c>
      <c r="G50" s="100" t="s">
        <v>864</v>
      </c>
      <c r="H50" s="100" t="s">
        <v>618</v>
      </c>
      <c r="I50" s="100" t="s">
        <v>619</v>
      </c>
    </row>
    <row r="51" spans="1:19" ht="29.5" x14ac:dyDescent="0.75">
      <c r="A51" s="103" t="s">
        <v>812</v>
      </c>
      <c r="B51" s="101" t="s">
        <v>184</v>
      </c>
      <c r="C51" s="129">
        <v>1</v>
      </c>
      <c r="D51" s="100" t="s">
        <v>79</v>
      </c>
      <c r="E51" s="100" t="s">
        <v>80</v>
      </c>
      <c r="F51" s="100" t="s">
        <v>1027</v>
      </c>
      <c r="G51" s="100" t="s">
        <v>865</v>
      </c>
      <c r="H51" s="100" t="s">
        <v>860</v>
      </c>
      <c r="I51" s="100" t="s">
        <v>861</v>
      </c>
    </row>
    <row r="52" spans="1:19" ht="103.25" x14ac:dyDescent="0.75">
      <c r="A52" s="101" t="s">
        <v>833</v>
      </c>
      <c r="B52" s="101" t="s">
        <v>813</v>
      </c>
      <c r="C52" s="129">
        <v>1</v>
      </c>
      <c r="D52" s="100" t="s">
        <v>79</v>
      </c>
      <c r="E52" s="100" t="s">
        <v>80</v>
      </c>
      <c r="F52" s="100" t="s">
        <v>459</v>
      </c>
      <c r="G52" s="104" t="s">
        <v>1023</v>
      </c>
      <c r="H52" s="104" t="s">
        <v>1024</v>
      </c>
      <c r="I52" s="104" t="s">
        <v>1025</v>
      </c>
    </row>
    <row r="53" spans="1:19" ht="73.75" x14ac:dyDescent="0.75">
      <c r="A53" s="101" t="s">
        <v>833</v>
      </c>
      <c r="B53" s="101" t="s">
        <v>814</v>
      </c>
      <c r="C53" s="129">
        <v>1</v>
      </c>
      <c r="D53" s="100" t="s">
        <v>79</v>
      </c>
      <c r="E53" s="100" t="s">
        <v>80</v>
      </c>
      <c r="F53" s="104" t="s">
        <v>902</v>
      </c>
      <c r="G53" s="100" t="s">
        <v>633</v>
      </c>
      <c r="H53" s="100" t="s">
        <v>620</v>
      </c>
      <c r="I53" s="100" t="s">
        <v>621</v>
      </c>
    </row>
    <row r="54" spans="1:19" ht="73.75" x14ac:dyDescent="0.75">
      <c r="A54" s="103" t="s">
        <v>815</v>
      </c>
      <c r="B54" s="101" t="s">
        <v>816</v>
      </c>
      <c r="C54" s="129">
        <v>1</v>
      </c>
      <c r="D54" s="100" t="s">
        <v>79</v>
      </c>
      <c r="E54" s="100" t="s">
        <v>80</v>
      </c>
      <c r="F54" s="104" t="s">
        <v>902</v>
      </c>
      <c r="G54" s="100" t="s">
        <v>866</v>
      </c>
      <c r="H54" s="81" t="s">
        <v>867</v>
      </c>
      <c r="I54" s="100" t="s">
        <v>868</v>
      </c>
    </row>
    <row r="55" spans="1:19" ht="44.25" x14ac:dyDescent="0.75">
      <c r="A55" s="103" t="s">
        <v>815</v>
      </c>
      <c r="B55" s="101" t="s">
        <v>817</v>
      </c>
      <c r="C55" s="129">
        <v>1</v>
      </c>
      <c r="D55" s="100" t="s">
        <v>79</v>
      </c>
      <c r="E55" s="100" t="s">
        <v>80</v>
      </c>
      <c r="F55" s="104" t="s">
        <v>902</v>
      </c>
      <c r="G55" s="104" t="s">
        <v>1000</v>
      </c>
      <c r="H55" s="124" t="s">
        <v>1001</v>
      </c>
      <c r="I55" s="104" t="s">
        <v>1002</v>
      </c>
    </row>
    <row r="56" spans="1:19" ht="74.5" thickBot="1" x14ac:dyDescent="0.9">
      <c r="A56" s="103" t="s">
        <v>818</v>
      </c>
      <c r="B56" s="101" t="s">
        <v>816</v>
      </c>
      <c r="C56" s="129">
        <v>1</v>
      </c>
      <c r="D56" s="100" t="s">
        <v>79</v>
      </c>
      <c r="E56" s="100" t="s">
        <v>80</v>
      </c>
      <c r="F56" s="100" t="s">
        <v>459</v>
      </c>
      <c r="G56" s="100" t="s">
        <v>869</v>
      </c>
      <c r="H56" s="81" t="s">
        <v>867</v>
      </c>
      <c r="I56" s="100" t="s">
        <v>868</v>
      </c>
      <c r="J56" s="130"/>
      <c r="K56" s="130"/>
      <c r="L56" s="130"/>
      <c r="M56" s="130"/>
      <c r="N56" s="130"/>
      <c r="O56" s="130"/>
      <c r="P56" s="130"/>
      <c r="Q56" s="130"/>
      <c r="R56" s="130"/>
      <c r="S56" s="130"/>
    </row>
    <row r="57" spans="1:19" ht="29.5" x14ac:dyDescent="0.75">
      <c r="A57" s="103" t="s">
        <v>818</v>
      </c>
      <c r="B57" s="101" t="s">
        <v>780</v>
      </c>
      <c r="C57" s="129">
        <v>1</v>
      </c>
      <c r="D57" s="100" t="s">
        <v>79</v>
      </c>
      <c r="E57" s="100" t="s">
        <v>80</v>
      </c>
      <c r="F57" s="100" t="s">
        <v>459</v>
      </c>
      <c r="G57" s="100" t="s">
        <v>870</v>
      </c>
      <c r="H57" s="81" t="s">
        <v>835</v>
      </c>
      <c r="I57" s="100" t="s">
        <v>836</v>
      </c>
    </row>
    <row r="58" spans="1:19" ht="44.25" x14ac:dyDescent="0.75">
      <c r="A58" s="103" t="s">
        <v>819</v>
      </c>
      <c r="B58" s="101" t="s">
        <v>820</v>
      </c>
      <c r="C58" s="129">
        <v>1</v>
      </c>
      <c r="D58" s="100" t="s">
        <v>79</v>
      </c>
      <c r="E58" s="100" t="s">
        <v>80</v>
      </c>
      <c r="F58" s="104" t="s">
        <v>902</v>
      </c>
      <c r="G58" s="100" t="s">
        <v>871</v>
      </c>
      <c r="H58" s="81" t="s">
        <v>872</v>
      </c>
      <c r="I58" s="100" t="s">
        <v>873</v>
      </c>
    </row>
    <row r="59" spans="1:19" ht="29.5" x14ac:dyDescent="0.75">
      <c r="A59" s="103" t="s">
        <v>819</v>
      </c>
      <c r="B59" s="101" t="s">
        <v>821</v>
      </c>
      <c r="C59" s="129">
        <v>1</v>
      </c>
      <c r="D59" s="100" t="s">
        <v>79</v>
      </c>
      <c r="E59" s="100" t="s">
        <v>80</v>
      </c>
      <c r="F59" s="104" t="s">
        <v>902</v>
      </c>
      <c r="G59" s="100" t="s">
        <v>897</v>
      </c>
      <c r="H59" s="81" t="s">
        <v>874</v>
      </c>
      <c r="I59" s="100" t="s">
        <v>875</v>
      </c>
    </row>
    <row r="60" spans="1:19" ht="59" x14ac:dyDescent="0.75">
      <c r="A60" s="103" t="s">
        <v>819</v>
      </c>
      <c r="B60" s="101" t="s">
        <v>822</v>
      </c>
      <c r="C60" s="129">
        <v>1</v>
      </c>
      <c r="D60" s="100" t="s">
        <v>79</v>
      </c>
      <c r="E60" s="100" t="s">
        <v>80</v>
      </c>
      <c r="F60" s="104" t="s">
        <v>902</v>
      </c>
      <c r="G60" s="104" t="s">
        <v>1013</v>
      </c>
      <c r="H60" s="124" t="s">
        <v>1001</v>
      </c>
      <c r="I60" s="104" t="s">
        <v>1002</v>
      </c>
    </row>
    <row r="61" spans="1:19" ht="73.75" x14ac:dyDescent="0.75">
      <c r="A61" s="101" t="s">
        <v>823</v>
      </c>
      <c r="B61" s="101" t="s">
        <v>822</v>
      </c>
      <c r="C61" s="129">
        <v>1</v>
      </c>
      <c r="D61" s="100" t="s">
        <v>79</v>
      </c>
      <c r="E61" s="100" t="s">
        <v>80</v>
      </c>
      <c r="F61" s="104" t="s">
        <v>902</v>
      </c>
      <c r="G61" s="100" t="s">
        <v>634</v>
      </c>
      <c r="H61" s="100" t="s">
        <v>583</v>
      </c>
      <c r="I61" s="100" t="s">
        <v>584</v>
      </c>
    </row>
    <row r="62" spans="1:19" ht="29.5" x14ac:dyDescent="0.75">
      <c r="A62" s="101" t="s">
        <v>823</v>
      </c>
      <c r="B62" s="101" t="s">
        <v>824</v>
      </c>
      <c r="C62" s="129">
        <v>1</v>
      </c>
      <c r="D62" s="100" t="s">
        <v>79</v>
      </c>
      <c r="E62" s="100" t="s">
        <v>80</v>
      </c>
      <c r="F62" s="104" t="s">
        <v>902</v>
      </c>
      <c r="G62" s="104" t="s">
        <v>1014</v>
      </c>
      <c r="H62" s="104" t="s">
        <v>1015</v>
      </c>
      <c r="I62" s="104" t="s">
        <v>1016</v>
      </c>
    </row>
    <row r="63" spans="1:19" x14ac:dyDescent="0.75">
      <c r="A63" s="101" t="s">
        <v>556</v>
      </c>
      <c r="B63" s="101" t="s">
        <v>110</v>
      </c>
      <c r="C63" s="129">
        <v>1</v>
      </c>
      <c r="D63" s="100" t="s">
        <v>77</v>
      </c>
      <c r="E63" s="100" t="s">
        <v>78</v>
      </c>
      <c r="F63" s="100" t="s">
        <v>461</v>
      </c>
      <c r="G63" s="100" t="s">
        <v>754</v>
      </c>
      <c r="I63" s="100"/>
    </row>
    <row r="64" spans="1:19" x14ac:dyDescent="0.75">
      <c r="A64" s="101" t="s">
        <v>556</v>
      </c>
      <c r="B64" s="101" t="s">
        <v>564</v>
      </c>
      <c r="C64" s="129">
        <v>1</v>
      </c>
      <c r="D64" s="100" t="s">
        <v>77</v>
      </c>
      <c r="E64" s="100" t="s">
        <v>78</v>
      </c>
      <c r="F64" s="105" t="s">
        <v>903</v>
      </c>
      <c r="G64" s="100" t="s">
        <v>753</v>
      </c>
      <c r="I64" s="100"/>
    </row>
    <row r="65" spans="1:19" x14ac:dyDescent="0.75">
      <c r="A65" s="101" t="s">
        <v>556</v>
      </c>
      <c r="B65" s="101" t="s">
        <v>561</v>
      </c>
      <c r="C65" s="129">
        <v>1</v>
      </c>
      <c r="D65" s="100" t="s">
        <v>77</v>
      </c>
      <c r="E65" s="100" t="s">
        <v>78</v>
      </c>
      <c r="F65" s="105" t="s">
        <v>903</v>
      </c>
      <c r="G65" s="100" t="s">
        <v>752</v>
      </c>
      <c r="I65" s="100"/>
    </row>
    <row r="66" spans="1:19" ht="15.5" thickBot="1" x14ac:dyDescent="0.9">
      <c r="A66" s="101" t="s">
        <v>556</v>
      </c>
      <c r="B66" s="101" t="s">
        <v>104</v>
      </c>
      <c r="C66" s="129">
        <v>1</v>
      </c>
      <c r="D66" s="100" t="s">
        <v>77</v>
      </c>
      <c r="E66" s="100" t="s">
        <v>78</v>
      </c>
      <c r="F66" s="99" t="s">
        <v>881</v>
      </c>
      <c r="G66" s="100" t="s">
        <v>751</v>
      </c>
      <c r="I66" s="100"/>
      <c r="J66" s="130"/>
      <c r="K66" s="130"/>
      <c r="L66" s="130"/>
      <c r="M66" s="130"/>
      <c r="N66" s="130"/>
      <c r="O66" s="130"/>
      <c r="P66" s="130"/>
      <c r="Q66" s="130"/>
      <c r="R66" s="130"/>
      <c r="S66" s="130"/>
    </row>
    <row r="67" spans="1:19" x14ac:dyDescent="0.75">
      <c r="A67" s="101" t="s">
        <v>556</v>
      </c>
      <c r="B67" s="101" t="s">
        <v>748</v>
      </c>
      <c r="C67" s="129">
        <v>1</v>
      </c>
      <c r="D67" s="100" t="s">
        <v>77</v>
      </c>
      <c r="E67" s="100" t="s">
        <v>78</v>
      </c>
      <c r="F67" s="99" t="s">
        <v>749</v>
      </c>
      <c r="G67" s="100" t="s">
        <v>750</v>
      </c>
      <c r="I67" s="100"/>
    </row>
    <row r="68" spans="1:19" x14ac:dyDescent="0.75">
      <c r="A68" s="101" t="s">
        <v>556</v>
      </c>
      <c r="B68" s="101" t="s">
        <v>825</v>
      </c>
      <c r="C68" s="129">
        <v>1</v>
      </c>
      <c r="D68" s="100" t="s">
        <v>77</v>
      </c>
      <c r="E68" s="100" t="s">
        <v>78</v>
      </c>
      <c r="F68" s="99" t="s">
        <v>749</v>
      </c>
      <c r="G68" s="100" t="s">
        <v>882</v>
      </c>
      <c r="I68" s="100"/>
    </row>
    <row r="69" spans="1:19" x14ac:dyDescent="0.75">
      <c r="A69" s="101" t="s">
        <v>556</v>
      </c>
      <c r="B69" s="101" t="s">
        <v>109</v>
      </c>
      <c r="C69" s="129">
        <v>1</v>
      </c>
      <c r="D69" s="100" t="s">
        <v>77</v>
      </c>
      <c r="E69" s="100" t="s">
        <v>78</v>
      </c>
      <c r="F69" s="105" t="s">
        <v>903</v>
      </c>
      <c r="G69" s="100" t="s">
        <v>883</v>
      </c>
      <c r="I69" s="100"/>
    </row>
    <row r="70" spans="1:19" ht="44.25" x14ac:dyDescent="0.75">
      <c r="A70" s="103" t="s">
        <v>826</v>
      </c>
      <c r="B70" s="101" t="s">
        <v>110</v>
      </c>
      <c r="C70" s="129">
        <v>1</v>
      </c>
      <c r="D70" s="100" t="s">
        <v>79</v>
      </c>
      <c r="E70" s="100" t="s">
        <v>844</v>
      </c>
      <c r="F70" s="100" t="s">
        <v>906</v>
      </c>
      <c r="G70" s="100" t="s">
        <v>884</v>
      </c>
      <c r="H70" s="81" t="s">
        <v>885</v>
      </c>
      <c r="I70" s="100" t="s">
        <v>886</v>
      </c>
    </row>
    <row r="71" spans="1:19" ht="29.5" x14ac:dyDescent="0.75">
      <c r="A71" s="103" t="s">
        <v>826</v>
      </c>
      <c r="B71" s="101" t="s">
        <v>564</v>
      </c>
      <c r="C71" s="129">
        <v>1</v>
      </c>
      <c r="D71" s="100" t="s">
        <v>79</v>
      </c>
      <c r="E71" s="100" t="s">
        <v>844</v>
      </c>
      <c r="F71" s="104" t="s">
        <v>907</v>
      </c>
      <c r="G71" s="104" t="s">
        <v>1010</v>
      </c>
      <c r="H71" s="124" t="s">
        <v>1011</v>
      </c>
      <c r="I71" s="104" t="s">
        <v>1012</v>
      </c>
    </row>
    <row r="72" spans="1:19" x14ac:dyDescent="0.75">
      <c r="A72" s="103" t="s">
        <v>826</v>
      </c>
      <c r="B72" s="101" t="s">
        <v>561</v>
      </c>
      <c r="C72" s="129">
        <v>1</v>
      </c>
      <c r="D72" s="100" t="s">
        <v>79</v>
      </c>
      <c r="E72" s="100" t="s">
        <v>844</v>
      </c>
      <c r="F72" s="104" t="s">
        <v>907</v>
      </c>
      <c r="G72" s="100" t="s">
        <v>887</v>
      </c>
      <c r="H72" s="81" t="s">
        <v>443</v>
      </c>
      <c r="I72" s="100" t="s">
        <v>888</v>
      </c>
    </row>
    <row r="73" spans="1:19" ht="59" x14ac:dyDescent="0.75">
      <c r="A73" s="103" t="s">
        <v>826</v>
      </c>
      <c r="B73" s="101" t="s">
        <v>104</v>
      </c>
      <c r="C73" s="129">
        <v>1</v>
      </c>
      <c r="D73" s="100" t="s">
        <v>79</v>
      </c>
      <c r="E73" s="100" t="s">
        <v>844</v>
      </c>
      <c r="F73" s="100" t="s">
        <v>908</v>
      </c>
      <c r="G73" s="104" t="s">
        <v>1009</v>
      </c>
      <c r="H73" s="124" t="s">
        <v>1004</v>
      </c>
      <c r="I73" s="104" t="s">
        <v>1005</v>
      </c>
    </row>
    <row r="74" spans="1:19" x14ac:dyDescent="0.75">
      <c r="A74" s="103" t="s">
        <v>826</v>
      </c>
      <c r="B74" s="101" t="s">
        <v>112</v>
      </c>
      <c r="C74" s="129">
        <v>1</v>
      </c>
      <c r="D74" s="100" t="s">
        <v>79</v>
      </c>
      <c r="E74" s="100" t="s">
        <v>844</v>
      </c>
      <c r="F74" s="104" t="s">
        <v>909</v>
      </c>
      <c r="G74" s="100" t="s">
        <v>889</v>
      </c>
      <c r="H74" s="81" t="s">
        <v>438</v>
      </c>
      <c r="I74" s="57">
        <v>969696</v>
      </c>
    </row>
    <row r="75" spans="1:19" ht="59" x14ac:dyDescent="0.75">
      <c r="A75" s="103" t="s">
        <v>826</v>
      </c>
      <c r="B75" s="101" t="s">
        <v>113</v>
      </c>
      <c r="C75" s="129">
        <v>1</v>
      </c>
      <c r="D75" s="100" t="s">
        <v>79</v>
      </c>
      <c r="E75" s="100" t="s">
        <v>844</v>
      </c>
      <c r="F75" s="104" t="s">
        <v>909</v>
      </c>
      <c r="G75" s="104" t="s">
        <v>1003</v>
      </c>
      <c r="H75" s="124" t="s">
        <v>1004</v>
      </c>
      <c r="I75" s="104" t="s">
        <v>1005</v>
      </c>
    </row>
    <row r="76" spans="1:19" ht="45" thickBot="1" x14ac:dyDescent="0.9">
      <c r="A76" s="103" t="s">
        <v>826</v>
      </c>
      <c r="B76" s="101" t="s">
        <v>109</v>
      </c>
      <c r="C76" s="129">
        <v>1</v>
      </c>
      <c r="D76" s="100" t="s">
        <v>79</v>
      </c>
      <c r="E76" s="100" t="s">
        <v>844</v>
      </c>
      <c r="F76" s="104" t="s">
        <v>907</v>
      </c>
      <c r="G76" s="104" t="s">
        <v>1006</v>
      </c>
      <c r="H76" s="124" t="s">
        <v>1007</v>
      </c>
      <c r="I76" s="104" t="s">
        <v>1008</v>
      </c>
      <c r="J76" s="130"/>
      <c r="K76" s="130"/>
      <c r="L76" s="130"/>
      <c r="M76" s="130"/>
      <c r="N76" s="130"/>
      <c r="O76" s="130"/>
      <c r="P76" s="130"/>
      <c r="Q76" s="130"/>
      <c r="R76" s="130"/>
      <c r="S76" s="130"/>
    </row>
    <row r="77" spans="1:19" x14ac:dyDescent="0.75">
      <c r="A77" s="103" t="s">
        <v>827</v>
      </c>
      <c r="B77" s="101" t="s">
        <v>828</v>
      </c>
      <c r="C77" s="129">
        <v>1</v>
      </c>
      <c r="D77" s="100" t="s">
        <v>77</v>
      </c>
      <c r="E77" s="100" t="s">
        <v>78</v>
      </c>
      <c r="F77" s="100" t="s">
        <v>910</v>
      </c>
      <c r="G77" s="100" t="s">
        <v>890</v>
      </c>
      <c r="I77" s="100"/>
    </row>
    <row r="78" spans="1:19" ht="29.5" x14ac:dyDescent="0.75">
      <c r="A78" s="103" t="s">
        <v>827</v>
      </c>
      <c r="B78" s="101" t="s">
        <v>829</v>
      </c>
      <c r="C78" s="129">
        <v>1</v>
      </c>
      <c r="D78" s="100" t="s">
        <v>79</v>
      </c>
      <c r="E78" s="100" t="s">
        <v>78</v>
      </c>
      <c r="F78" s="100" t="s">
        <v>911</v>
      </c>
      <c r="G78" s="100" t="s">
        <v>894</v>
      </c>
      <c r="H78" s="81" t="s">
        <v>895</v>
      </c>
      <c r="I78" s="100" t="s">
        <v>896</v>
      </c>
    </row>
    <row r="79" spans="1:19" x14ac:dyDescent="0.75">
      <c r="A79" s="103" t="s">
        <v>827</v>
      </c>
      <c r="B79" s="101" t="s">
        <v>830</v>
      </c>
      <c r="C79" s="129">
        <v>1</v>
      </c>
      <c r="D79" s="100" t="s">
        <v>77</v>
      </c>
      <c r="E79" s="100" t="s">
        <v>78</v>
      </c>
      <c r="F79" s="100" t="s">
        <v>912</v>
      </c>
      <c r="G79" s="100" t="s">
        <v>891</v>
      </c>
      <c r="I79" s="100"/>
    </row>
    <row r="80" spans="1:19" x14ac:dyDescent="0.75">
      <c r="A80" s="103" t="s">
        <v>827</v>
      </c>
      <c r="B80" s="101" t="s">
        <v>831</v>
      </c>
      <c r="C80" s="129">
        <v>1</v>
      </c>
      <c r="D80" s="100" t="s">
        <v>77</v>
      </c>
      <c r="E80" s="100" t="s">
        <v>78</v>
      </c>
      <c r="F80" s="100" t="s">
        <v>912</v>
      </c>
      <c r="G80" s="100" t="s">
        <v>892</v>
      </c>
      <c r="I80" s="100"/>
    </row>
    <row r="81" spans="1:19" ht="15.5" thickBot="1" x14ac:dyDescent="0.9">
      <c r="A81" s="103" t="s">
        <v>827</v>
      </c>
      <c r="B81" s="101" t="s">
        <v>832</v>
      </c>
      <c r="C81" s="129">
        <v>1</v>
      </c>
      <c r="D81" s="100" t="s">
        <v>77</v>
      </c>
      <c r="E81" s="100" t="s">
        <v>78</v>
      </c>
      <c r="F81" s="100" t="s">
        <v>912</v>
      </c>
      <c r="G81" s="100" t="s">
        <v>893</v>
      </c>
      <c r="I81" s="100"/>
      <c r="J81" s="130"/>
      <c r="K81" s="130"/>
      <c r="L81" s="130"/>
      <c r="M81" s="130"/>
      <c r="N81" s="130"/>
      <c r="O81" s="130"/>
      <c r="P81" s="130"/>
      <c r="Q81" s="130"/>
      <c r="R81" s="130"/>
      <c r="S81" s="130"/>
    </row>
    <row r="96" spans="1:19" ht="15.5" thickBot="1" x14ac:dyDescent="0.9">
      <c r="J96" s="130"/>
      <c r="K96" s="130"/>
      <c r="L96" s="130"/>
      <c r="M96" s="130"/>
      <c r="N96" s="130"/>
      <c r="O96" s="130"/>
      <c r="P96" s="130"/>
      <c r="Q96" s="130"/>
      <c r="R96" s="130"/>
      <c r="S96" s="130"/>
    </row>
    <row r="101" spans="10:19" ht="15.5" thickBot="1" x14ac:dyDescent="0.9">
      <c r="J101" s="130"/>
      <c r="K101" s="130"/>
      <c r="L101" s="130"/>
      <c r="M101" s="130"/>
      <c r="N101" s="130"/>
      <c r="O101" s="130"/>
      <c r="P101" s="130"/>
      <c r="Q101" s="130"/>
      <c r="R101" s="130"/>
      <c r="S101" s="130"/>
    </row>
    <row r="105" spans="10:19" ht="15.5" thickBot="1" x14ac:dyDescent="0.9">
      <c r="J105" s="130"/>
      <c r="K105" s="130"/>
      <c r="L105" s="130"/>
      <c r="M105" s="130"/>
      <c r="N105" s="130"/>
      <c r="O105" s="130"/>
      <c r="P105" s="130"/>
      <c r="Q105" s="130"/>
      <c r="R105" s="130"/>
      <c r="S105" s="130"/>
    </row>
    <row r="111" spans="10:19" ht="15.5" thickBot="1" x14ac:dyDescent="0.9">
      <c r="J111" s="130"/>
      <c r="K111" s="130"/>
      <c r="L111" s="130"/>
      <c r="M111" s="130"/>
      <c r="N111" s="130"/>
      <c r="O111" s="130"/>
      <c r="P111" s="130"/>
      <c r="Q111" s="130"/>
      <c r="R111" s="130"/>
      <c r="S111" s="130"/>
    </row>
    <row r="114" spans="10:19" ht="15.5" thickBot="1" x14ac:dyDescent="0.9">
      <c r="J114" s="130"/>
      <c r="K114" s="130"/>
      <c r="L114" s="130"/>
      <c r="M114" s="130"/>
      <c r="N114" s="130"/>
      <c r="O114" s="130"/>
      <c r="P114" s="130"/>
      <c r="Q114" s="130"/>
      <c r="R114" s="130"/>
      <c r="S114" s="130"/>
    </row>
    <row r="127" spans="10:19" ht="15.5" thickBot="1" x14ac:dyDescent="0.9">
      <c r="J127" s="130"/>
      <c r="K127" s="130"/>
      <c r="L127" s="130"/>
      <c r="M127" s="130"/>
      <c r="N127" s="130"/>
      <c r="O127" s="130"/>
      <c r="P127" s="130"/>
      <c r="Q127" s="130"/>
      <c r="R127" s="130"/>
      <c r="S127" s="130"/>
    </row>
    <row r="139" spans="10:19" ht="15.5" thickBot="1" x14ac:dyDescent="0.9">
      <c r="J139" s="130"/>
      <c r="K139" s="130"/>
      <c r="L139" s="130"/>
      <c r="M139" s="130"/>
      <c r="N139" s="130"/>
      <c r="O139" s="130"/>
      <c r="P139" s="130"/>
      <c r="Q139" s="130"/>
      <c r="R139" s="130"/>
      <c r="S139" s="130"/>
    </row>
    <row r="149" spans="10:19" ht="15.5" thickBot="1" x14ac:dyDescent="0.9">
      <c r="J149" s="130"/>
      <c r="K149" s="130"/>
      <c r="L149" s="130"/>
      <c r="M149" s="130"/>
      <c r="N149" s="130"/>
      <c r="O149" s="130"/>
      <c r="P149" s="130"/>
      <c r="Q149" s="130"/>
      <c r="R149" s="130"/>
      <c r="S149" s="130"/>
    </row>
    <row r="155" spans="10:19" ht="15.5" thickBot="1" x14ac:dyDescent="0.9">
      <c r="J155" s="130"/>
      <c r="K155" s="130"/>
      <c r="L155" s="130"/>
      <c r="M155" s="130"/>
      <c r="N155" s="130"/>
      <c r="O155" s="130"/>
      <c r="P155" s="130"/>
      <c r="Q155" s="130"/>
      <c r="R155" s="130"/>
      <c r="S155" s="130"/>
    </row>
  </sheetData>
  <conditionalFormatting sqref="C2:C81">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heetViews>
  <sheetFormatPr defaultColWidth="8.86328125" defaultRowHeight="14.75" x14ac:dyDescent="0.75"/>
  <cols>
    <col min="1" max="1" width="36" style="10" customWidth="1"/>
    <col min="2" max="2" width="34.1328125" style="10" customWidth="1"/>
    <col min="3" max="16384" width="8.86328125" style="10"/>
  </cols>
  <sheetData>
    <row r="1" spans="1:2" x14ac:dyDescent="0.75">
      <c r="A1" s="51" t="s">
        <v>86</v>
      </c>
      <c r="B1" s="51" t="s">
        <v>87</v>
      </c>
    </row>
    <row r="2" spans="1:2" x14ac:dyDescent="0.75">
      <c r="A2" s="26" t="s">
        <v>948</v>
      </c>
      <c r="B2" s="10" t="s">
        <v>1092</v>
      </c>
    </row>
    <row r="3" spans="1:2" x14ac:dyDescent="0.75">
      <c r="A3" s="26" t="s">
        <v>913</v>
      </c>
      <c r="B3" s="10" t="s">
        <v>985</v>
      </c>
    </row>
    <row r="4" spans="1:2" x14ac:dyDescent="0.75">
      <c r="A4" s="26" t="s">
        <v>914</v>
      </c>
      <c r="B4" s="10" t="s">
        <v>986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4"/>
  <sheetViews>
    <sheetView workbookViewId="0">
      <selection activeCell="A2" sqref="A2:E2"/>
    </sheetView>
  </sheetViews>
  <sheetFormatPr defaultColWidth="8.86328125" defaultRowHeight="14.75" x14ac:dyDescent="0.75"/>
  <cols>
    <col min="1" max="1" width="49.26953125" style="4" customWidth="1"/>
    <col min="2" max="2" width="10.40625" style="4" customWidth="1"/>
    <col min="3" max="3" width="12.86328125" style="4" customWidth="1"/>
    <col min="4" max="4" width="13.7265625" style="4" customWidth="1"/>
    <col min="5" max="5" width="73.40625" style="4" customWidth="1"/>
    <col min="6" max="16384" width="8.86328125" style="10"/>
  </cols>
  <sheetData>
    <row r="1" spans="1:5" s="4" customFormat="1" ht="44.25" x14ac:dyDescent="0.75">
      <c r="A1" s="1" t="s">
        <v>427</v>
      </c>
      <c r="B1" s="9" t="s">
        <v>428</v>
      </c>
      <c r="C1" s="9" t="s">
        <v>430</v>
      </c>
      <c r="D1" s="9" t="s">
        <v>431</v>
      </c>
      <c r="E1" s="1" t="s">
        <v>429</v>
      </c>
    </row>
    <row r="2" spans="1:5" ht="44.25" x14ac:dyDescent="0.75">
      <c r="A2" s="4" t="s">
        <v>913</v>
      </c>
      <c r="B2" s="4">
        <v>2030</v>
      </c>
      <c r="C2" s="6">
        <f>B57</f>
        <v>707.22600000000011</v>
      </c>
      <c r="D2" s="6">
        <f>C2</f>
        <v>707.22600000000011</v>
      </c>
      <c r="E2" s="4" t="s">
        <v>1070</v>
      </c>
    </row>
    <row r="3" spans="1:5" ht="73.75" x14ac:dyDescent="0.75">
      <c r="A3" s="4" t="s">
        <v>914</v>
      </c>
      <c r="B3" s="4">
        <v>2030</v>
      </c>
      <c r="C3" s="6">
        <f>B58</f>
        <v>580.28800000000001</v>
      </c>
      <c r="D3" s="6">
        <f>C3</f>
        <v>580.28800000000001</v>
      </c>
      <c r="E3" s="4" t="s">
        <v>1071</v>
      </c>
    </row>
    <row r="4" spans="1:5" ht="29.5" x14ac:dyDescent="0.75">
      <c r="A4" s="4" t="s">
        <v>920</v>
      </c>
      <c r="B4" s="4">
        <v>2050</v>
      </c>
      <c r="C4" s="6">
        <f>B93</f>
        <v>275.26039978737401</v>
      </c>
      <c r="D4" s="6">
        <f>C4</f>
        <v>275.26039978737401</v>
      </c>
      <c r="E4" s="4" t="s">
        <v>984</v>
      </c>
    </row>
    <row r="7" spans="1:5" x14ac:dyDescent="0.75">
      <c r="A7" s="125" t="s">
        <v>1044</v>
      </c>
      <c r="B7" s="126"/>
      <c r="C7" s="126"/>
      <c r="D7" s="126"/>
      <c r="E7" s="126"/>
    </row>
    <row r="8" spans="1:5" x14ac:dyDescent="0.75">
      <c r="A8" s="10" t="s">
        <v>1045</v>
      </c>
    </row>
    <row r="9" spans="1:5" x14ac:dyDescent="0.75">
      <c r="A9" s="50" t="s">
        <v>1046</v>
      </c>
    </row>
    <row r="10" spans="1:5" x14ac:dyDescent="0.75">
      <c r="A10" s="10"/>
    </row>
    <row r="11" spans="1:5" x14ac:dyDescent="0.75">
      <c r="A11" s="10" t="s">
        <v>1030</v>
      </c>
    </row>
    <row r="12" spans="1:5" x14ac:dyDescent="0.75">
      <c r="A12" s="10" t="s">
        <v>1031</v>
      </c>
    </row>
    <row r="13" spans="1:5" x14ac:dyDescent="0.75">
      <c r="A13" s="10"/>
    </row>
    <row r="14" spans="1:5" x14ac:dyDescent="0.75">
      <c r="A14" s="10" t="s">
        <v>1032</v>
      </c>
    </row>
    <row r="15" spans="1:5" x14ac:dyDescent="0.75">
      <c r="A15" s="10" t="s">
        <v>1033</v>
      </c>
    </row>
    <row r="16" spans="1:5" x14ac:dyDescent="0.75">
      <c r="A16" s="10" t="s">
        <v>1034</v>
      </c>
    </row>
    <row r="17" spans="1:1" x14ac:dyDescent="0.75">
      <c r="A17" s="10" t="s">
        <v>1035</v>
      </c>
    </row>
    <row r="18" spans="1:1" x14ac:dyDescent="0.75">
      <c r="A18" s="10"/>
    </row>
    <row r="19" spans="1:1" x14ac:dyDescent="0.75">
      <c r="A19" s="10" t="s">
        <v>1036</v>
      </c>
    </row>
    <row r="20" spans="1:1" x14ac:dyDescent="0.75">
      <c r="A20" s="10" t="s">
        <v>1037</v>
      </c>
    </row>
    <row r="21" spans="1:1" x14ac:dyDescent="0.75">
      <c r="A21" s="10"/>
    </row>
    <row r="22" spans="1:1" x14ac:dyDescent="0.75">
      <c r="A22" s="10" t="s">
        <v>1038</v>
      </c>
    </row>
    <row r="23" spans="1:1" x14ac:dyDescent="0.75">
      <c r="A23" s="10"/>
    </row>
    <row r="24" spans="1:1" x14ac:dyDescent="0.75">
      <c r="A24" s="10" t="s">
        <v>1039</v>
      </c>
    </row>
    <row r="25" spans="1:1" x14ac:dyDescent="0.75">
      <c r="A25" s="10" t="s">
        <v>1040</v>
      </c>
    </row>
    <row r="26" spans="1:1" x14ac:dyDescent="0.75">
      <c r="A26" s="10" t="s">
        <v>1041</v>
      </c>
    </row>
    <row r="27" spans="1:1" x14ac:dyDescent="0.75">
      <c r="A27" s="10" t="s">
        <v>1042</v>
      </c>
    </row>
    <row r="28" spans="1:1" x14ac:dyDescent="0.75">
      <c r="A28" s="10"/>
    </row>
    <row r="29" spans="1:1" x14ac:dyDescent="0.75">
      <c r="A29" s="10" t="s">
        <v>1087</v>
      </c>
    </row>
    <row r="30" spans="1:1" x14ac:dyDescent="0.75">
      <c r="A30" s="10" t="s">
        <v>1043</v>
      </c>
    </row>
    <row r="31" spans="1:1" x14ac:dyDescent="0.75">
      <c r="A31" s="10" t="s">
        <v>1088</v>
      </c>
    </row>
    <row r="32" spans="1:1" x14ac:dyDescent="0.75">
      <c r="A32" s="10" t="s">
        <v>1089</v>
      </c>
    </row>
    <row r="33" spans="1:1" x14ac:dyDescent="0.75">
      <c r="A33" s="10" t="s">
        <v>1090</v>
      </c>
    </row>
    <row r="34" spans="1:1" x14ac:dyDescent="0.75">
      <c r="A34" s="10"/>
    </row>
    <row r="35" spans="1:1" x14ac:dyDescent="0.75">
      <c r="A35" s="10" t="s">
        <v>1047</v>
      </c>
    </row>
    <row r="36" spans="1:1" x14ac:dyDescent="0.75">
      <c r="A36" s="10" t="s">
        <v>1048</v>
      </c>
    </row>
    <row r="37" spans="1:1" x14ac:dyDescent="0.75">
      <c r="A37" s="10" t="s">
        <v>1049</v>
      </c>
    </row>
    <row r="38" spans="1:1" x14ac:dyDescent="0.75">
      <c r="A38" s="10" t="s">
        <v>1050</v>
      </c>
    </row>
    <row r="39" spans="1:1" x14ac:dyDescent="0.75">
      <c r="A39" s="10" t="s">
        <v>1051</v>
      </c>
    </row>
    <row r="40" spans="1:1" x14ac:dyDescent="0.75">
      <c r="A40" s="10" t="s">
        <v>1052</v>
      </c>
    </row>
    <row r="41" spans="1:1" x14ac:dyDescent="0.75">
      <c r="A41" s="10"/>
    </row>
    <row r="42" spans="1:1" x14ac:dyDescent="0.75">
      <c r="A42" s="10" t="s">
        <v>1053</v>
      </c>
    </row>
    <row r="43" spans="1:1" x14ac:dyDescent="0.75">
      <c r="A43" s="10" t="s">
        <v>1054</v>
      </c>
    </row>
    <row r="44" spans="1:1" x14ac:dyDescent="0.75">
      <c r="A44" s="10"/>
    </row>
    <row r="45" spans="1:1" x14ac:dyDescent="0.75">
      <c r="A45" s="10" t="s">
        <v>1055</v>
      </c>
    </row>
    <row r="46" spans="1:1" x14ac:dyDescent="0.75">
      <c r="A46" s="10" t="s">
        <v>1056</v>
      </c>
    </row>
    <row r="47" spans="1:1" x14ac:dyDescent="0.75">
      <c r="A47" s="10" t="s">
        <v>1057</v>
      </c>
    </row>
    <row r="48" spans="1:1" x14ac:dyDescent="0.75">
      <c r="A48" s="10"/>
    </row>
    <row r="49" spans="1:5" ht="15.5" thickBot="1" x14ac:dyDescent="0.9">
      <c r="A49" s="14" t="s">
        <v>983</v>
      </c>
    </row>
    <row r="50" spans="1:5" ht="15.5" thickBot="1" x14ac:dyDescent="0.9">
      <c r="A50" s="106">
        <v>906.7</v>
      </c>
      <c r="B50" s="4" t="s">
        <v>915</v>
      </c>
    </row>
    <row r="51" spans="1:5" x14ac:dyDescent="0.75">
      <c r="A51" s="10"/>
      <c r="B51" s="10"/>
      <c r="C51" s="10"/>
      <c r="D51" s="10"/>
      <c r="E51" s="10"/>
    </row>
    <row r="52" spans="1:5" x14ac:dyDescent="0.75">
      <c r="A52" s="10" t="s">
        <v>1058</v>
      </c>
      <c r="B52" s="10"/>
      <c r="C52" s="10"/>
      <c r="D52" s="10"/>
      <c r="E52" s="10"/>
    </row>
    <row r="53" spans="1:5" x14ac:dyDescent="0.75">
      <c r="A53" s="10" t="s">
        <v>1059</v>
      </c>
      <c r="B53" s="18">
        <v>0.22</v>
      </c>
      <c r="C53" s="10"/>
      <c r="D53" s="10"/>
      <c r="E53" s="10"/>
    </row>
    <row r="54" spans="1:5" x14ac:dyDescent="0.75">
      <c r="A54" s="24" t="s">
        <v>1060</v>
      </c>
      <c r="B54" s="18">
        <v>0.36</v>
      </c>
      <c r="C54" s="10"/>
      <c r="D54" s="10"/>
      <c r="E54" s="10"/>
    </row>
    <row r="55" spans="1:5" x14ac:dyDescent="0.75">
      <c r="A55" s="10"/>
      <c r="B55" s="10"/>
      <c r="C55" s="10"/>
      <c r="D55" s="10"/>
      <c r="E55" s="10"/>
    </row>
    <row r="56" spans="1:5" x14ac:dyDescent="0.75">
      <c r="A56" s="10" t="s">
        <v>1061</v>
      </c>
      <c r="B56" s="10"/>
      <c r="C56" s="10"/>
      <c r="D56" s="10"/>
      <c r="E56" s="10"/>
    </row>
    <row r="57" spans="1:5" x14ac:dyDescent="0.75">
      <c r="A57" s="10" t="s">
        <v>1059</v>
      </c>
      <c r="B57" s="127">
        <f>A$50*(1-B53)</f>
        <v>707.22600000000011</v>
      </c>
      <c r="C57" s="10" t="s">
        <v>915</v>
      </c>
      <c r="D57" s="10"/>
      <c r="E57" s="10"/>
    </row>
    <row r="58" spans="1:5" x14ac:dyDescent="0.75">
      <c r="A58" s="24" t="s">
        <v>1060</v>
      </c>
      <c r="B58" s="127">
        <f>A$50*(1-B54)</f>
        <v>580.28800000000001</v>
      </c>
      <c r="C58" s="10" t="s">
        <v>915</v>
      </c>
      <c r="D58" s="10"/>
      <c r="E58" s="10"/>
    </row>
    <row r="59" spans="1:5" x14ac:dyDescent="0.75">
      <c r="A59" s="10"/>
      <c r="B59" s="10"/>
      <c r="C59" s="10"/>
      <c r="D59" s="10"/>
      <c r="E59" s="10"/>
    </row>
    <row r="60" spans="1:5" x14ac:dyDescent="0.75">
      <c r="A60" s="10"/>
      <c r="B60" s="10"/>
      <c r="C60" s="10"/>
      <c r="D60" s="10"/>
      <c r="E60" s="10"/>
    </row>
    <row r="61" spans="1:5" x14ac:dyDescent="0.75">
      <c r="A61" s="125" t="s">
        <v>1062</v>
      </c>
      <c r="B61" s="126"/>
      <c r="C61" s="126"/>
      <c r="D61" s="126"/>
      <c r="E61" s="126"/>
    </row>
    <row r="62" spans="1:5" x14ac:dyDescent="0.75">
      <c r="A62" s="10" t="s">
        <v>1065</v>
      </c>
      <c r="B62" s="10"/>
      <c r="C62" s="10"/>
      <c r="D62" s="10"/>
      <c r="E62" s="10"/>
    </row>
    <row r="63" spans="1:5" x14ac:dyDescent="0.75">
      <c r="A63" s="50" t="s">
        <v>1063</v>
      </c>
      <c r="B63" s="10"/>
      <c r="C63" s="10"/>
      <c r="D63" s="10"/>
      <c r="E63" s="10"/>
    </row>
    <row r="64" spans="1:5" x14ac:dyDescent="0.75">
      <c r="A64" s="128"/>
      <c r="B64" s="10"/>
      <c r="C64" s="10"/>
      <c r="D64" s="10"/>
      <c r="E64" s="10"/>
    </row>
    <row r="65" spans="1:5" x14ac:dyDescent="0.75">
      <c r="A65" s="24" t="s">
        <v>1064</v>
      </c>
      <c r="B65" s="10"/>
      <c r="C65" s="10"/>
      <c r="D65" s="10"/>
      <c r="E65" s="10"/>
    </row>
    <row r="66" spans="1:5" x14ac:dyDescent="0.75">
      <c r="A66" s="10"/>
      <c r="B66" s="10"/>
      <c r="C66" s="10"/>
      <c r="D66" s="10"/>
      <c r="E66" s="10"/>
    </row>
    <row r="67" spans="1:5" x14ac:dyDescent="0.75">
      <c r="A67" s="10" t="s">
        <v>1066</v>
      </c>
      <c r="B67" s="10"/>
      <c r="C67" s="10"/>
      <c r="D67" s="10"/>
      <c r="E67" s="10"/>
    </row>
    <row r="68" spans="1:5" x14ac:dyDescent="0.75">
      <c r="A68" s="10" t="s">
        <v>1067</v>
      </c>
      <c r="B68" s="10"/>
      <c r="C68" s="10"/>
      <c r="D68" s="10"/>
      <c r="E68" s="10"/>
    </row>
    <row r="69" spans="1:5" x14ac:dyDescent="0.75">
      <c r="A69" s="50" t="s">
        <v>1068</v>
      </c>
      <c r="B69" s="10"/>
      <c r="C69" s="10"/>
      <c r="D69" s="10"/>
      <c r="E69" s="10"/>
    </row>
    <row r="70" spans="1:5" x14ac:dyDescent="0.75">
      <c r="A70" s="10"/>
      <c r="B70" s="10"/>
      <c r="C70" s="10"/>
      <c r="D70" s="10"/>
      <c r="E70" s="10"/>
    </row>
    <row r="71" spans="1:5" x14ac:dyDescent="0.75">
      <c r="A71" s="10" t="s">
        <v>1074</v>
      </c>
      <c r="B71" s="10"/>
      <c r="C71" s="10"/>
      <c r="D71" s="10"/>
      <c r="E71" s="10"/>
    </row>
    <row r="72" spans="1:5" x14ac:dyDescent="0.75">
      <c r="A72" s="10" t="s">
        <v>1075</v>
      </c>
      <c r="B72" s="10"/>
      <c r="C72" s="10"/>
      <c r="D72" s="10"/>
      <c r="E72" s="10"/>
    </row>
    <row r="73" spans="1:5" x14ac:dyDescent="0.75">
      <c r="A73" s="10" t="s">
        <v>1076</v>
      </c>
      <c r="B73" s="10"/>
      <c r="C73" s="10"/>
      <c r="D73" s="10"/>
      <c r="E73" s="10"/>
    </row>
    <row r="74" spans="1:5" x14ac:dyDescent="0.75">
      <c r="A74" s="10"/>
      <c r="B74" s="10"/>
      <c r="C74" s="10"/>
      <c r="D74" s="10"/>
      <c r="E74" s="10"/>
    </row>
    <row r="75" spans="1:5" x14ac:dyDescent="0.75">
      <c r="A75" s="10" t="s">
        <v>1085</v>
      </c>
      <c r="B75" s="10"/>
      <c r="C75" s="10"/>
      <c r="D75" s="10"/>
      <c r="E75" s="10"/>
    </row>
    <row r="76" spans="1:5" x14ac:dyDescent="0.75">
      <c r="A76" s="48">
        <v>536410.97100000002</v>
      </c>
      <c r="B76" s="10" t="s">
        <v>1069</v>
      </c>
      <c r="C76" s="10"/>
      <c r="D76" s="10"/>
      <c r="E76" s="10"/>
    </row>
    <row r="77" spans="1:5" x14ac:dyDescent="0.75">
      <c r="A77" s="10"/>
      <c r="B77" s="10"/>
      <c r="C77" s="10"/>
      <c r="D77" s="10"/>
      <c r="E77" s="10"/>
    </row>
    <row r="78" spans="1:5" x14ac:dyDescent="0.75">
      <c r="A78" s="10" t="s">
        <v>1077</v>
      </c>
      <c r="B78" s="10"/>
      <c r="C78" s="10"/>
      <c r="D78" s="10"/>
      <c r="E78" s="10"/>
    </row>
    <row r="79" spans="1:5" x14ac:dyDescent="0.75">
      <c r="A79" s="48">
        <v>-4278.9770122567843</v>
      </c>
      <c r="B79" s="10" t="s">
        <v>1069</v>
      </c>
      <c r="C79" s="10" t="s">
        <v>1078</v>
      </c>
      <c r="D79" s="10"/>
      <c r="E79" s="10"/>
    </row>
    <row r="80" spans="1:5" x14ac:dyDescent="0.75">
      <c r="A80" s="48">
        <v>10958.490077151</v>
      </c>
      <c r="B80" s="10" t="s">
        <v>1069</v>
      </c>
      <c r="C80" s="10" t="s">
        <v>1079</v>
      </c>
      <c r="D80" s="10"/>
      <c r="E80" s="10"/>
    </row>
    <row r="81" spans="1:5" x14ac:dyDescent="0.75">
      <c r="A81" s="48">
        <v>5602.3630383443797</v>
      </c>
      <c r="B81" s="10" t="s">
        <v>1069</v>
      </c>
      <c r="C81" s="10" t="s">
        <v>1080</v>
      </c>
      <c r="D81" s="10"/>
      <c r="E81" s="10"/>
    </row>
    <row r="82" spans="1:5" x14ac:dyDescent="0.75">
      <c r="A82" s="48">
        <v>171.63094871223001</v>
      </c>
      <c r="B82" s="10" t="s">
        <v>1069</v>
      </c>
      <c r="C82" s="10" t="s">
        <v>1081</v>
      </c>
      <c r="D82" s="10"/>
      <c r="E82" s="10"/>
    </row>
    <row r="83" spans="1:5" x14ac:dyDescent="0.75">
      <c r="A83" s="48">
        <v>1606.137033003313</v>
      </c>
      <c r="B83" s="10" t="s">
        <v>1069</v>
      </c>
      <c r="C83" s="10" t="s">
        <v>1082</v>
      </c>
      <c r="D83" s="10"/>
      <c r="E83" s="10"/>
    </row>
    <row r="84" spans="1:5" x14ac:dyDescent="0.75">
      <c r="A84" s="48">
        <v>50.184489793911389</v>
      </c>
      <c r="B84" s="10" t="s">
        <v>1069</v>
      </c>
      <c r="C84" s="10" t="s">
        <v>1083</v>
      </c>
      <c r="D84" s="10"/>
      <c r="E84" s="10"/>
    </row>
    <row r="85" spans="1:5" x14ac:dyDescent="0.75">
      <c r="A85" s="48">
        <f>SUM(A79:A84)</f>
        <v>14109.828574748051</v>
      </c>
      <c r="B85" s="10" t="s">
        <v>1069</v>
      </c>
      <c r="C85" s="10" t="s">
        <v>1084</v>
      </c>
      <c r="D85" s="10"/>
      <c r="E85" s="10"/>
    </row>
    <row r="86" spans="1:5" x14ac:dyDescent="0.75">
      <c r="A86" s="10"/>
      <c r="B86" s="10"/>
      <c r="C86" s="10"/>
      <c r="D86" s="10"/>
      <c r="E86" s="10"/>
    </row>
    <row r="87" spans="1:5" x14ac:dyDescent="0.75">
      <c r="A87" s="10" t="s">
        <v>1086</v>
      </c>
      <c r="B87" s="10"/>
      <c r="C87" s="10"/>
      <c r="D87" s="10"/>
      <c r="E87" s="10"/>
    </row>
    <row r="88" spans="1:5" x14ac:dyDescent="0.75">
      <c r="A88" s="48">
        <f>A76+A85</f>
        <v>550520.79957474803</v>
      </c>
      <c r="B88" s="10" t="s">
        <v>1069</v>
      </c>
      <c r="C88" s="10"/>
      <c r="D88" s="10"/>
      <c r="E88" s="10"/>
    </row>
    <row r="89" spans="1:5" x14ac:dyDescent="0.75">
      <c r="A89" s="48">
        <f>A88/1000</f>
        <v>550.52079957474803</v>
      </c>
      <c r="B89" s="10" t="s">
        <v>915</v>
      </c>
      <c r="C89" s="10"/>
      <c r="D89" s="10"/>
      <c r="E89" s="10"/>
    </row>
    <row r="90" spans="1:5" x14ac:dyDescent="0.75">
      <c r="A90" s="10"/>
      <c r="B90" s="10"/>
      <c r="C90" s="10"/>
      <c r="D90" s="10"/>
      <c r="E90" s="10"/>
    </row>
    <row r="91" spans="1:5" x14ac:dyDescent="0.75">
      <c r="A91" s="10" t="s">
        <v>1072</v>
      </c>
      <c r="B91" s="18">
        <v>0.5</v>
      </c>
      <c r="C91" s="10"/>
      <c r="D91" s="10"/>
      <c r="E91" s="10"/>
    </row>
    <row r="92" spans="1:5" x14ac:dyDescent="0.75">
      <c r="A92" s="10"/>
      <c r="B92" s="10"/>
      <c r="C92" s="10"/>
      <c r="D92" s="10"/>
      <c r="E92" s="10"/>
    </row>
    <row r="93" spans="1:5" x14ac:dyDescent="0.75">
      <c r="A93" s="10" t="s">
        <v>1073</v>
      </c>
      <c r="B93" s="127">
        <f>A89*B91</f>
        <v>275.26039978737401</v>
      </c>
      <c r="C93" s="10" t="s">
        <v>915</v>
      </c>
      <c r="D93" s="10"/>
      <c r="E93" s="10"/>
    </row>
    <row r="94" spans="1:5" x14ac:dyDescent="0.75">
      <c r="A94" s="10"/>
      <c r="B94" s="10"/>
      <c r="C94" s="10"/>
      <c r="D94" s="10"/>
      <c r="E94" s="10"/>
    </row>
  </sheetData>
  <hyperlinks>
    <hyperlink ref="A9" r:id="rId1" xr:uid="{00000000-0004-0000-0400-000000000000}"/>
    <hyperlink ref="A63" r:id="rId2" xr:uid="{00000000-0004-0000-0400-000001000000}"/>
    <hyperlink ref="A69" r:id="rId3" xr:uid="{00000000-0004-0000-0400-000002000000}"/>
  </hyperlinks>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7"/>
  <sheetViews>
    <sheetView workbookViewId="0">
      <selection sqref="A1:E1"/>
    </sheetView>
  </sheetViews>
  <sheetFormatPr defaultColWidth="9.1328125" defaultRowHeight="14.75" x14ac:dyDescent="0.75"/>
  <cols>
    <col min="1" max="1" width="79.7265625" style="10" customWidth="1"/>
    <col min="2" max="2" width="12.7265625" style="10" bestFit="1" customWidth="1"/>
    <col min="3" max="3" width="17.40625" style="10" customWidth="1"/>
    <col min="4" max="4" width="22" style="10" customWidth="1"/>
    <col min="5" max="5" width="19.40625" style="10" customWidth="1"/>
    <col min="6" max="6" width="14.40625" style="10" customWidth="1"/>
    <col min="7" max="7" width="26.1328125" style="10" customWidth="1"/>
    <col min="8" max="8" width="26.7265625" style="10" bestFit="1" customWidth="1"/>
    <col min="9" max="9" width="17.86328125" style="10" bestFit="1" customWidth="1"/>
    <col min="10" max="10" width="33.40625" style="10" customWidth="1"/>
    <col min="11" max="16" width="9.1328125" style="10"/>
    <col min="17" max="17" width="25.86328125" style="10" customWidth="1"/>
    <col min="18" max="18" width="12.40625" style="10" customWidth="1"/>
    <col min="19" max="19" width="19.86328125" style="10" customWidth="1"/>
    <col min="20" max="21" width="12.40625" style="10" customWidth="1"/>
    <col min="22" max="23" width="16.26953125" style="10" customWidth="1"/>
    <col min="24" max="24" width="10.86328125" style="10" bestFit="1" customWidth="1"/>
    <col min="25" max="16384" width="9.1328125" style="10"/>
  </cols>
  <sheetData>
    <row r="1" spans="1:5" x14ac:dyDescent="0.75">
      <c r="A1" s="159" t="s">
        <v>11</v>
      </c>
      <c r="B1" s="159"/>
      <c r="C1" s="159"/>
      <c r="D1" s="159"/>
      <c r="E1" s="159"/>
    </row>
    <row r="2" spans="1:5" x14ac:dyDescent="0.75">
      <c r="A2" s="160" t="s">
        <v>199</v>
      </c>
      <c r="B2" s="160"/>
      <c r="C2" s="160"/>
      <c r="D2" s="160"/>
      <c r="E2" s="160"/>
    </row>
    <row r="19" spans="1:5" x14ac:dyDescent="0.75">
      <c r="A19" s="10" t="s">
        <v>200</v>
      </c>
    </row>
    <row r="20" spans="1:5" x14ac:dyDescent="0.75">
      <c r="A20" s="10">
        <v>155400</v>
      </c>
      <c r="B20" s="10" t="s">
        <v>201</v>
      </c>
    </row>
    <row r="21" spans="1:5" x14ac:dyDescent="0.75">
      <c r="A21" s="160" t="s">
        <v>202</v>
      </c>
      <c r="B21" s="160"/>
      <c r="C21" s="160"/>
      <c r="D21" s="160"/>
      <c r="E21" s="160"/>
    </row>
    <row r="38" spans="1:5" x14ac:dyDescent="0.75">
      <c r="A38" s="10" t="s">
        <v>200</v>
      </c>
    </row>
    <row r="39" spans="1:5" x14ac:dyDescent="0.75">
      <c r="A39" s="10">
        <v>100800</v>
      </c>
      <c r="B39" s="10" t="s">
        <v>201</v>
      </c>
    </row>
    <row r="40" spans="1:5" x14ac:dyDescent="0.75">
      <c r="A40" s="160" t="s">
        <v>203</v>
      </c>
      <c r="B40" s="160"/>
      <c r="C40" s="160"/>
      <c r="D40" s="160"/>
      <c r="E40" s="160"/>
    </row>
    <row r="57" spans="1:5" ht="15.5" thickBot="1" x14ac:dyDescent="0.9">
      <c r="A57" s="10" t="s">
        <v>200</v>
      </c>
    </row>
    <row r="58" spans="1:5" ht="15.5" thickBot="1" x14ac:dyDescent="0.9">
      <c r="A58" s="12">
        <v>194000</v>
      </c>
      <c r="B58" s="10" t="s">
        <v>204</v>
      </c>
    </row>
    <row r="60" spans="1:5" x14ac:dyDescent="0.75">
      <c r="A60" s="159" t="s">
        <v>205</v>
      </c>
      <c r="B60" s="159"/>
      <c r="C60" s="159"/>
      <c r="D60" s="159"/>
      <c r="E60" s="159"/>
    </row>
    <row r="85" spans="1:39" s="13" customFormat="1" x14ac:dyDescent="0.75">
      <c r="A85" s="10" t="s">
        <v>467</v>
      </c>
      <c r="B85" s="10">
        <v>55.1</v>
      </c>
      <c r="C85" s="10" t="s">
        <v>468</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x14ac:dyDescent="0.75">
      <c r="A86" s="10" t="s">
        <v>469</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5" thickBot="1" x14ac:dyDescent="0.9"/>
    <row r="88" spans="1:39" ht="15.5" thickBot="1" x14ac:dyDescent="0.9">
      <c r="A88" s="14" t="s">
        <v>470</v>
      </c>
      <c r="B88" s="15">
        <f>(B86-B85)/B85</f>
        <v>1.0254083484573502</v>
      </c>
    </row>
    <row r="89" spans="1:39" x14ac:dyDescent="0.75">
      <c r="A89" s="159" t="s">
        <v>206</v>
      </c>
      <c r="B89" s="159"/>
      <c r="C89" s="159"/>
      <c r="D89" s="159"/>
      <c r="E89" s="159"/>
    </row>
    <row r="90" spans="1:39" x14ac:dyDescent="0.75">
      <c r="A90" s="10">
        <v>6.6290250000000004</v>
      </c>
      <c r="B90" s="10" t="s">
        <v>474</v>
      </c>
      <c r="E90" s="10" t="s">
        <v>479</v>
      </c>
    </row>
    <row r="91" spans="1:39" x14ac:dyDescent="0.75">
      <c r="A91" s="10">
        <f>1/A90</f>
        <v>0.15085174667466181</v>
      </c>
      <c r="B91" s="10" t="s">
        <v>475</v>
      </c>
      <c r="E91" s="10" t="s">
        <v>211</v>
      </c>
    </row>
    <row r="92" spans="1:39" x14ac:dyDescent="0.75">
      <c r="A92" s="16">
        <v>0.5</v>
      </c>
      <c r="B92" s="10" t="s">
        <v>476</v>
      </c>
      <c r="E92" s="10" t="s">
        <v>480</v>
      </c>
    </row>
    <row r="93" spans="1:39" x14ac:dyDescent="0.75">
      <c r="A93" s="10">
        <f>A92*A91</f>
        <v>7.5425873337330904E-2</v>
      </c>
      <c r="B93" s="10" t="s">
        <v>477</v>
      </c>
      <c r="E93" s="10" t="s">
        <v>211</v>
      </c>
    </row>
    <row r="94" spans="1:39" x14ac:dyDescent="0.75">
      <c r="A94" s="10">
        <f>1/A93</f>
        <v>13.258050000000001</v>
      </c>
      <c r="B94" s="10" t="s">
        <v>478</v>
      </c>
      <c r="E94" s="10" t="s">
        <v>211</v>
      </c>
      <c r="L94" s="16"/>
    </row>
    <row r="95" spans="1:39" ht="15.5" thickBot="1" x14ac:dyDescent="0.9">
      <c r="A95" s="10">
        <v>8.0274920000000005</v>
      </c>
      <c r="B95" s="10" t="s">
        <v>472</v>
      </c>
      <c r="E95" s="10" t="s">
        <v>481</v>
      </c>
      <c r="L95" s="16"/>
    </row>
    <row r="96" spans="1:39" ht="15.5" thickBot="1" x14ac:dyDescent="0.9">
      <c r="A96" s="17">
        <f>(A94-A95)/A95</f>
        <v>0.65158059329115492</v>
      </c>
      <c r="B96" s="10" t="s">
        <v>473</v>
      </c>
      <c r="C96" s="18"/>
      <c r="E96" s="10" t="s">
        <v>211</v>
      </c>
    </row>
    <row r="98" spans="1:5" x14ac:dyDescent="0.75">
      <c r="A98" s="159" t="s">
        <v>207</v>
      </c>
      <c r="B98" s="159"/>
      <c r="C98" s="159"/>
      <c r="D98" s="159"/>
      <c r="E98" s="159"/>
    </row>
    <row r="99" spans="1:5" x14ac:dyDescent="0.75">
      <c r="A99" s="18">
        <v>0.3</v>
      </c>
      <c r="B99" s="16" t="s">
        <v>484</v>
      </c>
    </row>
    <row r="100" spans="1:5" x14ac:dyDescent="0.75">
      <c r="A100" s="10">
        <v>63.5</v>
      </c>
      <c r="B100" s="10" t="s">
        <v>485</v>
      </c>
    </row>
    <row r="101" spans="1:5" x14ac:dyDescent="0.75">
      <c r="A101" s="10">
        <f>1/A100</f>
        <v>1.5748031496062992E-2</v>
      </c>
      <c r="B101" s="10" t="s">
        <v>483</v>
      </c>
    </row>
    <row r="102" spans="1:5" x14ac:dyDescent="0.75">
      <c r="A102" s="19">
        <f>A101*(1-A99)</f>
        <v>1.1023622047244094E-2</v>
      </c>
      <c r="B102" s="10" t="s">
        <v>486</v>
      </c>
    </row>
    <row r="103" spans="1:5" x14ac:dyDescent="0.75">
      <c r="A103" s="19">
        <f>1/A102</f>
        <v>90.714285714285722</v>
      </c>
      <c r="B103" s="10" t="s">
        <v>490</v>
      </c>
    </row>
    <row r="104" spans="1:5" x14ac:dyDescent="0.75">
      <c r="A104" s="18">
        <v>0.35</v>
      </c>
      <c r="B104" s="10" t="s">
        <v>487</v>
      </c>
    </row>
    <row r="105" spans="1:5" x14ac:dyDescent="0.75">
      <c r="A105" s="10">
        <f>A102*(1-A104)</f>
        <v>7.1653543307086615E-3</v>
      </c>
      <c r="B105" s="10" t="s">
        <v>488</v>
      </c>
    </row>
    <row r="106" spans="1:5" ht="15.5" thickBot="1" x14ac:dyDescent="0.9">
      <c r="A106" s="10">
        <f>1/A105</f>
        <v>139.56043956043956</v>
      </c>
      <c r="B106" s="10" t="s">
        <v>489</v>
      </c>
    </row>
    <row r="107" spans="1:5" ht="15.5" thickBot="1" x14ac:dyDescent="0.9">
      <c r="A107" s="20">
        <f>(A106-A103)/A103</f>
        <v>0.53846153846153832</v>
      </c>
      <c r="B107" s="10" t="s">
        <v>491</v>
      </c>
    </row>
    <row r="108" spans="1:5" x14ac:dyDescent="0.75">
      <c r="A108" s="21"/>
    </row>
    <row r="109" spans="1:5" x14ac:dyDescent="0.75">
      <c r="A109" s="159" t="s">
        <v>209</v>
      </c>
      <c r="B109" s="159"/>
      <c r="C109" s="159"/>
      <c r="D109" s="159"/>
      <c r="E109" s="159"/>
    </row>
    <row r="110" spans="1:5" ht="15.5" thickBot="1" x14ac:dyDescent="0.9"/>
    <row r="111" spans="1:5" ht="15.5" thickBot="1" x14ac:dyDescent="0.9">
      <c r="A111" s="20">
        <f>A122</f>
        <v>0.20481927710843381</v>
      </c>
      <c r="B111" s="10" t="s">
        <v>493</v>
      </c>
    </row>
    <row r="113" spans="1:14" x14ac:dyDescent="0.75">
      <c r="A113" s="159" t="s">
        <v>208</v>
      </c>
      <c r="B113" s="159"/>
      <c r="C113" s="159"/>
      <c r="D113" s="159"/>
      <c r="E113" s="159"/>
    </row>
    <row r="114" spans="1:14" x14ac:dyDescent="0.75">
      <c r="A114" s="18">
        <v>0.2</v>
      </c>
      <c r="B114" s="16" t="s">
        <v>484</v>
      </c>
    </row>
    <row r="115" spans="1:14" x14ac:dyDescent="0.75">
      <c r="A115" s="10">
        <v>1.95</v>
      </c>
      <c r="B115" s="10" t="s">
        <v>492</v>
      </c>
    </row>
    <row r="116" spans="1:14" x14ac:dyDescent="0.75">
      <c r="A116" s="10">
        <f>1/A115</f>
        <v>0.51282051282051289</v>
      </c>
      <c r="B116" s="10" t="s">
        <v>483</v>
      </c>
    </row>
    <row r="117" spans="1:14" x14ac:dyDescent="0.75">
      <c r="A117" s="19">
        <f>A116*(1-A114)</f>
        <v>0.41025641025641035</v>
      </c>
      <c r="B117" s="10" t="s">
        <v>486</v>
      </c>
    </row>
    <row r="118" spans="1:14" x14ac:dyDescent="0.75">
      <c r="A118" s="19">
        <f>1/A117</f>
        <v>2.4374999999999996</v>
      </c>
      <c r="B118" s="10" t="s">
        <v>490</v>
      </c>
    </row>
    <row r="119" spans="1:14" x14ac:dyDescent="0.75">
      <c r="A119" s="18">
        <v>0.17</v>
      </c>
      <c r="B119" s="10" t="s">
        <v>487</v>
      </c>
    </row>
    <row r="120" spans="1:14" x14ac:dyDescent="0.75">
      <c r="A120" s="10">
        <f>A117*(1-A119)</f>
        <v>0.34051282051282056</v>
      </c>
      <c r="B120" s="10" t="s">
        <v>488</v>
      </c>
    </row>
    <row r="121" spans="1:14" ht="15.5" thickBot="1" x14ac:dyDescent="0.9">
      <c r="A121" s="10">
        <f>1/A120</f>
        <v>2.9367469879518069</v>
      </c>
      <c r="B121" s="10" t="s">
        <v>489</v>
      </c>
    </row>
    <row r="122" spans="1:14" ht="15.5" thickBot="1" x14ac:dyDescent="0.9">
      <c r="A122" s="20">
        <f>(A121-A118)/A118</f>
        <v>0.20481927710843381</v>
      </c>
      <c r="B122" s="10" t="s">
        <v>491</v>
      </c>
    </row>
    <row r="124" spans="1:14" x14ac:dyDescent="0.75">
      <c r="A124" s="159" t="s">
        <v>494</v>
      </c>
      <c r="B124" s="159"/>
      <c r="C124" s="159"/>
      <c r="D124" s="159"/>
      <c r="E124" s="159"/>
      <c r="L124" s="22"/>
    </row>
    <row r="125" spans="1:14" x14ac:dyDescent="0.75">
      <c r="A125" s="23">
        <v>4.4824543659231753E-4</v>
      </c>
      <c r="B125" s="10" t="s">
        <v>496</v>
      </c>
      <c r="M125" s="16"/>
      <c r="N125" s="16"/>
    </row>
    <row r="126" spans="1:14" x14ac:dyDescent="0.75">
      <c r="A126" s="10">
        <v>1.27</v>
      </c>
      <c r="B126" s="24" t="s">
        <v>501</v>
      </c>
      <c r="F126" s="25"/>
      <c r="L126" s="4"/>
      <c r="M126" s="23"/>
      <c r="N126" s="23"/>
    </row>
    <row r="127" spans="1:14" x14ac:dyDescent="0.75">
      <c r="A127" s="10">
        <f>(1/CONVERT(A125/A126,"mi","km")*0.00105505585)</f>
        <v>1.857438352962903</v>
      </c>
      <c r="B127" s="24" t="s">
        <v>497</v>
      </c>
      <c r="L127" s="26"/>
      <c r="M127" s="23"/>
      <c r="N127" s="23"/>
    </row>
    <row r="128" spans="1:14" x14ac:dyDescent="0.75">
      <c r="A128" s="10">
        <f>1/A127</f>
        <v>0.53837587578874124</v>
      </c>
      <c r="B128" s="24" t="s">
        <v>498</v>
      </c>
      <c r="F128" s="25"/>
      <c r="M128" s="18"/>
      <c r="N128" s="16"/>
    </row>
    <row r="129" spans="1:14" x14ac:dyDescent="0.75">
      <c r="A129" s="10">
        <v>1.07</v>
      </c>
      <c r="B129" s="10" t="s">
        <v>495</v>
      </c>
      <c r="F129" s="25"/>
      <c r="M129" s="18"/>
      <c r="N129" s="16"/>
    </row>
    <row r="130" spans="1:14" ht="15.5" thickBot="1" x14ac:dyDescent="0.9">
      <c r="A130" s="10">
        <f>1/A129</f>
        <v>0.93457943925233644</v>
      </c>
      <c r="B130" s="10" t="s">
        <v>499</v>
      </c>
      <c r="F130" s="25"/>
      <c r="M130" s="16"/>
      <c r="N130" s="16"/>
    </row>
    <row r="131" spans="1:14" ht="15.5" thickBot="1" x14ac:dyDescent="0.9">
      <c r="A131" s="20">
        <f>(A130-A128)/A128</f>
        <v>0.73592369435785332</v>
      </c>
      <c r="B131" s="10" t="s">
        <v>491</v>
      </c>
      <c r="F131" s="25"/>
    </row>
    <row r="132" spans="1:14" x14ac:dyDescent="0.75">
      <c r="J132" s="27"/>
    </row>
    <row r="133" spans="1:14" x14ac:dyDescent="0.75">
      <c r="A133" s="22"/>
      <c r="B133" s="16"/>
      <c r="C133" s="16"/>
    </row>
    <row r="134" spans="1:14" x14ac:dyDescent="0.75">
      <c r="A134" s="159" t="s">
        <v>118</v>
      </c>
      <c r="B134" s="159"/>
      <c r="C134" s="159"/>
      <c r="D134" s="159"/>
      <c r="E134" s="159"/>
    </row>
    <row r="135" spans="1:14" x14ac:dyDescent="0.75">
      <c r="A135" s="28" t="s">
        <v>513</v>
      </c>
      <c r="B135" s="29"/>
      <c r="C135" s="29"/>
      <c r="D135" s="29"/>
      <c r="E135" s="29"/>
      <c r="F135" s="29"/>
      <c r="G135" s="29"/>
    </row>
    <row r="136" spans="1:14" x14ac:dyDescent="0.75">
      <c r="A136" s="30"/>
      <c r="B136" s="156" t="s">
        <v>514</v>
      </c>
      <c r="C136" s="157"/>
      <c r="D136" s="157"/>
      <c r="E136" s="158"/>
      <c r="F136" s="29"/>
      <c r="G136" s="29"/>
    </row>
    <row r="137" spans="1:14" x14ac:dyDescent="0.75">
      <c r="A137" s="31"/>
      <c r="B137" s="156" t="s">
        <v>515</v>
      </c>
      <c r="C137" s="158"/>
      <c r="D137" s="156" t="s">
        <v>516</v>
      </c>
      <c r="E137" s="158"/>
      <c r="F137" s="29"/>
      <c r="G137" s="29"/>
    </row>
    <row r="138" spans="1:14" x14ac:dyDescent="0.75">
      <c r="A138" s="32" t="s">
        <v>517</v>
      </c>
      <c r="B138" s="33" t="s">
        <v>518</v>
      </c>
      <c r="C138" s="33" t="s">
        <v>519</v>
      </c>
      <c r="D138" s="33" t="s">
        <v>518</v>
      </c>
      <c r="E138" s="33" t="s">
        <v>519</v>
      </c>
      <c r="F138" s="29"/>
      <c r="G138" s="34" t="s">
        <v>520</v>
      </c>
    </row>
    <row r="139" spans="1:14" x14ac:dyDescent="0.75">
      <c r="A139" s="35" t="s">
        <v>521</v>
      </c>
      <c r="B139" s="36">
        <v>95</v>
      </c>
      <c r="C139" s="37">
        <v>95</v>
      </c>
      <c r="D139" s="36">
        <v>50</v>
      </c>
      <c r="E139" s="37">
        <v>50</v>
      </c>
      <c r="F139" s="34" t="s">
        <v>144</v>
      </c>
      <c r="G139" s="29">
        <f>(C139-E139)/C139</f>
        <v>0.47368421052631576</v>
      </c>
    </row>
    <row r="140" spans="1:14" x14ac:dyDescent="0.75">
      <c r="A140" s="38" t="s">
        <v>522</v>
      </c>
      <c r="B140" s="39">
        <v>100</v>
      </c>
      <c r="C140" s="40">
        <v>100</v>
      </c>
      <c r="D140" s="39">
        <v>70</v>
      </c>
      <c r="E140" s="40">
        <v>70</v>
      </c>
      <c r="F140" s="34" t="s">
        <v>144</v>
      </c>
      <c r="G140" s="29">
        <f t="shared" ref="G140:G156" si="0">(C140-E140)/C140</f>
        <v>0.3</v>
      </c>
    </row>
    <row r="141" spans="1:14" x14ac:dyDescent="0.75">
      <c r="A141" s="38" t="s">
        <v>523</v>
      </c>
      <c r="B141" s="39">
        <v>95</v>
      </c>
      <c r="C141" s="40">
        <v>95</v>
      </c>
      <c r="D141" s="39">
        <v>50</v>
      </c>
      <c r="E141" s="40">
        <v>50</v>
      </c>
      <c r="F141" s="34" t="s">
        <v>144</v>
      </c>
      <c r="G141" s="29">
        <f t="shared" si="0"/>
        <v>0.47368421052631576</v>
      </c>
    </row>
    <row r="142" spans="1:14" x14ac:dyDescent="0.75">
      <c r="A142" s="38" t="s">
        <v>524</v>
      </c>
      <c r="B142" s="39">
        <v>105</v>
      </c>
      <c r="C142" s="40">
        <v>105</v>
      </c>
      <c r="D142" s="39">
        <v>110</v>
      </c>
      <c r="E142" s="40">
        <v>110</v>
      </c>
      <c r="F142" s="41" t="s">
        <v>540</v>
      </c>
      <c r="G142" s="29">
        <f t="shared" si="0"/>
        <v>-4.7619047619047616E-2</v>
      </c>
    </row>
    <row r="143" spans="1:14" x14ac:dyDescent="0.75">
      <c r="A143" s="38" t="s">
        <v>525</v>
      </c>
      <c r="B143" s="39">
        <v>80</v>
      </c>
      <c r="C143" s="40">
        <v>80</v>
      </c>
      <c r="D143" s="39">
        <v>35</v>
      </c>
      <c r="E143" s="40">
        <v>35</v>
      </c>
      <c r="F143" s="34" t="s">
        <v>144</v>
      </c>
      <c r="G143" s="29">
        <f t="shared" si="0"/>
        <v>0.5625</v>
      </c>
    </row>
    <row r="144" spans="1:14" x14ac:dyDescent="0.75">
      <c r="A144" s="38" t="s">
        <v>526</v>
      </c>
      <c r="B144" s="39">
        <v>70</v>
      </c>
      <c r="C144" s="40">
        <v>70</v>
      </c>
      <c r="D144" s="39">
        <v>50</v>
      </c>
      <c r="E144" s="40">
        <v>50</v>
      </c>
      <c r="F144" s="34" t="s">
        <v>144</v>
      </c>
      <c r="G144" s="29">
        <f t="shared" si="0"/>
        <v>0.2857142857142857</v>
      </c>
    </row>
    <row r="145" spans="1:9" x14ac:dyDescent="0.75">
      <c r="A145" s="38" t="s">
        <v>527</v>
      </c>
      <c r="B145" s="39">
        <v>90</v>
      </c>
      <c r="C145" s="40">
        <v>90</v>
      </c>
      <c r="D145" s="39">
        <v>80</v>
      </c>
      <c r="E145" s="40">
        <v>80</v>
      </c>
      <c r="F145" s="34" t="s">
        <v>528</v>
      </c>
      <c r="G145" s="29">
        <f t="shared" si="0"/>
        <v>0.1111111111111111</v>
      </c>
    </row>
    <row r="146" spans="1:9" x14ac:dyDescent="0.75">
      <c r="A146" s="38" t="s">
        <v>529</v>
      </c>
      <c r="B146" s="39">
        <v>100</v>
      </c>
      <c r="C146" s="40">
        <v>100</v>
      </c>
      <c r="D146" s="39">
        <v>90</v>
      </c>
      <c r="E146" s="40">
        <v>90</v>
      </c>
      <c r="F146" s="34" t="s">
        <v>144</v>
      </c>
      <c r="G146" s="29">
        <f t="shared" si="0"/>
        <v>0.1</v>
      </c>
    </row>
    <row r="147" spans="1:9" x14ac:dyDescent="0.75">
      <c r="A147" s="38" t="s">
        <v>530</v>
      </c>
      <c r="B147" s="39">
        <v>80</v>
      </c>
      <c r="C147" s="40">
        <v>80</v>
      </c>
      <c r="D147" s="39">
        <v>40</v>
      </c>
      <c r="E147" s="40">
        <v>40</v>
      </c>
      <c r="F147" s="34" t="s">
        <v>144</v>
      </c>
      <c r="G147" s="29">
        <f t="shared" si="0"/>
        <v>0.5</v>
      </c>
    </row>
    <row r="148" spans="1:9" x14ac:dyDescent="0.75">
      <c r="A148" s="38" t="s">
        <v>531</v>
      </c>
      <c r="B148" s="39">
        <v>80</v>
      </c>
      <c r="C148" s="40">
        <v>80</v>
      </c>
      <c r="D148" s="39">
        <v>50</v>
      </c>
      <c r="E148" s="40">
        <v>50</v>
      </c>
      <c r="F148" s="34" t="s">
        <v>144</v>
      </c>
      <c r="G148" s="29">
        <f t="shared" si="0"/>
        <v>0.375</v>
      </c>
    </row>
    <row r="149" spans="1:9" x14ac:dyDescent="0.75">
      <c r="A149" s="38" t="s">
        <v>532</v>
      </c>
      <c r="B149" s="39">
        <v>90</v>
      </c>
      <c r="C149" s="40">
        <v>90</v>
      </c>
      <c r="D149" s="39">
        <v>80</v>
      </c>
      <c r="E149" s="40">
        <v>80</v>
      </c>
      <c r="F149" s="34" t="s">
        <v>528</v>
      </c>
      <c r="G149" s="29">
        <f t="shared" si="0"/>
        <v>0.1111111111111111</v>
      </c>
    </row>
    <row r="150" spans="1:9" x14ac:dyDescent="0.75">
      <c r="A150" s="38" t="s">
        <v>533</v>
      </c>
      <c r="B150" s="39">
        <v>95</v>
      </c>
      <c r="C150" s="40">
        <v>95</v>
      </c>
      <c r="D150" s="39">
        <v>90</v>
      </c>
      <c r="E150" s="40">
        <v>90</v>
      </c>
      <c r="F150" s="41" t="s">
        <v>540</v>
      </c>
      <c r="G150" s="29">
        <f t="shared" si="0"/>
        <v>5.2631578947368418E-2</v>
      </c>
    </row>
    <row r="151" spans="1:9" x14ac:dyDescent="0.75">
      <c r="A151" s="38" t="s">
        <v>534</v>
      </c>
      <c r="B151" s="39">
        <v>95</v>
      </c>
      <c r="C151" s="40">
        <v>95</v>
      </c>
      <c r="D151" s="39">
        <v>90</v>
      </c>
      <c r="E151" s="40">
        <v>90</v>
      </c>
      <c r="F151" s="41" t="s">
        <v>540</v>
      </c>
      <c r="G151" s="29">
        <f t="shared" si="0"/>
        <v>5.2631578947368418E-2</v>
      </c>
    </row>
    <row r="152" spans="1:9" x14ac:dyDescent="0.75">
      <c r="A152" s="38" t="s">
        <v>535</v>
      </c>
      <c r="B152" s="39">
        <v>80</v>
      </c>
      <c r="C152" s="40">
        <v>50</v>
      </c>
      <c r="D152" s="39">
        <v>30</v>
      </c>
      <c r="E152" s="40">
        <v>30</v>
      </c>
      <c r="F152" s="34" t="s">
        <v>143</v>
      </c>
      <c r="G152" s="29">
        <f t="shared" si="0"/>
        <v>0.4</v>
      </c>
    </row>
    <row r="153" spans="1:9" x14ac:dyDescent="0.75">
      <c r="A153" s="38" t="s">
        <v>536</v>
      </c>
      <c r="B153" s="39">
        <v>90</v>
      </c>
      <c r="C153" s="40">
        <v>90</v>
      </c>
      <c r="D153" s="39">
        <v>70</v>
      </c>
      <c r="E153" s="40">
        <v>70</v>
      </c>
      <c r="F153" s="34" t="s">
        <v>140</v>
      </c>
      <c r="G153" s="29">
        <f t="shared" si="0"/>
        <v>0.22222222222222221</v>
      </c>
    </row>
    <row r="154" spans="1:9" x14ac:dyDescent="0.75">
      <c r="A154" s="38" t="s">
        <v>537</v>
      </c>
      <c r="B154" s="39">
        <v>95</v>
      </c>
      <c r="C154" s="40">
        <v>90</v>
      </c>
      <c r="D154" s="39">
        <v>80</v>
      </c>
      <c r="E154" s="40">
        <v>80</v>
      </c>
      <c r="F154" s="41" t="s">
        <v>540</v>
      </c>
      <c r="G154" s="29">
        <f t="shared" si="0"/>
        <v>0.1111111111111111</v>
      </c>
      <c r="I154" s="42"/>
    </row>
    <row r="155" spans="1:9" x14ac:dyDescent="0.75">
      <c r="A155" s="38" t="s">
        <v>538</v>
      </c>
      <c r="B155" s="39">
        <v>80</v>
      </c>
      <c r="C155" s="40">
        <v>65</v>
      </c>
      <c r="D155" s="39">
        <v>60</v>
      </c>
      <c r="E155" s="40">
        <v>30</v>
      </c>
      <c r="F155" s="34" t="s">
        <v>141</v>
      </c>
      <c r="G155" s="29">
        <f t="shared" si="0"/>
        <v>0.53846153846153844</v>
      </c>
    </row>
    <row r="156" spans="1:9" x14ac:dyDescent="0.75">
      <c r="A156" s="43" t="s">
        <v>539</v>
      </c>
      <c r="B156" s="44">
        <v>90</v>
      </c>
      <c r="C156" s="45">
        <v>90</v>
      </c>
      <c r="D156" s="44">
        <v>70</v>
      </c>
      <c r="E156" s="45">
        <v>70</v>
      </c>
      <c r="F156" s="34" t="s">
        <v>141</v>
      </c>
      <c r="G156" s="29">
        <f t="shared" si="0"/>
        <v>0.22222222222222221</v>
      </c>
    </row>
    <row r="157" spans="1:9" x14ac:dyDescent="0.75">
      <c r="A157" s="29"/>
      <c r="B157" s="29"/>
      <c r="C157" s="29"/>
      <c r="D157" s="29"/>
      <c r="E157" s="29"/>
      <c r="F157" s="29"/>
      <c r="G157" s="29"/>
    </row>
    <row r="158" spans="1:9" x14ac:dyDescent="0.75">
      <c r="A158" s="29"/>
      <c r="B158" s="29"/>
      <c r="C158" s="29"/>
      <c r="D158" s="29"/>
      <c r="E158" s="29"/>
      <c r="F158" s="29"/>
      <c r="G158" s="29"/>
    </row>
    <row r="159" spans="1:9" x14ac:dyDescent="0.75">
      <c r="A159" s="29" t="s">
        <v>144</v>
      </c>
      <c r="B159" s="29">
        <f>AVERAGEIF(F139:F156,A159,G139:G156)</f>
        <v>0.38382283834586467</v>
      </c>
      <c r="C159" s="29"/>
      <c r="D159" s="29"/>
      <c r="E159" s="29"/>
      <c r="F159" s="29"/>
      <c r="G159" s="29"/>
    </row>
    <row r="160" spans="1:9" x14ac:dyDescent="0.75">
      <c r="A160" s="29" t="s">
        <v>528</v>
      </c>
      <c r="B160" s="29">
        <f>AVERAGEIF(F139:F156,A160,G139:G156)</f>
        <v>0.1111111111111111</v>
      </c>
      <c r="C160" s="29"/>
      <c r="D160" s="29"/>
      <c r="E160" s="29"/>
      <c r="F160" s="29"/>
      <c r="G160" s="29"/>
    </row>
    <row r="161" spans="1:7" x14ac:dyDescent="0.75">
      <c r="A161" s="29" t="s">
        <v>143</v>
      </c>
      <c r="B161" s="29">
        <f>AVERAGEIF(F139:F156,A161,G139:G156)</f>
        <v>0.4</v>
      </c>
      <c r="C161" s="29"/>
      <c r="D161" s="29"/>
      <c r="E161" s="29"/>
      <c r="F161" s="29"/>
      <c r="G161" s="29"/>
    </row>
    <row r="162" spans="1:7" x14ac:dyDescent="0.75">
      <c r="A162" s="29" t="s">
        <v>140</v>
      </c>
      <c r="B162" s="29">
        <f>AVERAGEIF(F139:F156,A162,G139:G156)</f>
        <v>0.22222222222222221</v>
      </c>
      <c r="C162" s="29"/>
      <c r="D162" s="29"/>
      <c r="E162" s="29"/>
      <c r="F162" s="29"/>
      <c r="G162" s="29"/>
    </row>
    <row r="163" spans="1:7" x14ac:dyDescent="0.75">
      <c r="A163" s="29" t="s">
        <v>141</v>
      </c>
      <c r="B163" s="29">
        <f>AVERAGEIF(F139:F156,A163,G139:G156)</f>
        <v>0.38034188034188032</v>
      </c>
      <c r="C163" s="29"/>
      <c r="D163" s="29"/>
      <c r="E163" s="29"/>
      <c r="F163" s="29"/>
      <c r="G163" s="29"/>
    </row>
    <row r="165" spans="1:7" x14ac:dyDescent="0.75">
      <c r="A165" s="159" t="s">
        <v>212</v>
      </c>
      <c r="B165" s="159"/>
      <c r="C165" s="159"/>
      <c r="D165" s="159"/>
      <c r="E165" s="159"/>
    </row>
    <row r="166" spans="1:7" ht="15.5" thickBot="1" x14ac:dyDescent="0.9">
      <c r="A166" s="24" t="s">
        <v>213</v>
      </c>
      <c r="B166" s="18">
        <v>0.4</v>
      </c>
    </row>
    <row r="167" spans="1:7" ht="15.5" thickBot="1" x14ac:dyDescent="0.9">
      <c r="A167" s="10" t="s">
        <v>214</v>
      </c>
      <c r="B167" s="46">
        <f>(1+B166)^(1/(2020-2010))-1</f>
        <v>3.4219694129380196E-2</v>
      </c>
    </row>
    <row r="168" spans="1:7" x14ac:dyDescent="0.75">
      <c r="B168" s="47"/>
    </row>
    <row r="169" spans="1:7" x14ac:dyDescent="0.75">
      <c r="A169" s="159" t="s">
        <v>502</v>
      </c>
      <c r="B169" s="159"/>
    </row>
    <row r="170" spans="1:7" x14ac:dyDescent="0.75">
      <c r="A170" s="24" t="s">
        <v>503</v>
      </c>
      <c r="B170" s="48">
        <v>972.7</v>
      </c>
    </row>
    <row r="171" spans="1:7" ht="15.5" thickBot="1" x14ac:dyDescent="0.9">
      <c r="A171" s="24" t="s">
        <v>504</v>
      </c>
      <c r="B171" s="49">
        <f>400.9+53.5+276.5+255.7+63.5+462.5+B170+975.4+227.6+436.5</f>
        <v>4124.8</v>
      </c>
    </row>
    <row r="172" spans="1:7" ht="15.5" thickBot="1" x14ac:dyDescent="0.9">
      <c r="A172" s="24" t="s">
        <v>505</v>
      </c>
      <c r="B172" s="46">
        <f>B170/B171</f>
        <v>0.23581749418153608</v>
      </c>
    </row>
    <row r="173" spans="1:7" x14ac:dyDescent="0.75">
      <c r="B173" s="47"/>
    </row>
    <row r="174" spans="1:7" x14ac:dyDescent="0.75">
      <c r="A174" s="159" t="s">
        <v>222</v>
      </c>
      <c r="B174" s="159"/>
      <c r="C174" s="159"/>
      <c r="D174" s="159"/>
      <c r="E174" s="159"/>
    </row>
    <row r="175" spans="1:7" ht="15.5" thickBot="1" x14ac:dyDescent="0.9">
      <c r="A175" s="24" t="s">
        <v>512</v>
      </c>
      <c r="B175" s="47">
        <v>0.1246</v>
      </c>
    </row>
    <row r="176" spans="1:7" ht="15.5" thickBot="1" x14ac:dyDescent="0.9">
      <c r="A176" s="24" t="s">
        <v>507</v>
      </c>
      <c r="B176" s="46">
        <f>1-B175</f>
        <v>0.87539999999999996</v>
      </c>
    </row>
    <row r="178" spans="1:5" x14ac:dyDescent="0.75">
      <c r="A178" s="159" t="s">
        <v>215</v>
      </c>
      <c r="B178" s="159"/>
      <c r="C178" s="159"/>
      <c r="D178" s="159"/>
      <c r="E178" s="159"/>
    </row>
    <row r="179" spans="1:5" x14ac:dyDescent="0.75">
      <c r="A179" s="26" t="s">
        <v>509</v>
      </c>
      <c r="B179" s="10">
        <v>197000</v>
      </c>
    </row>
    <row r="180" spans="1:5" ht="15.5" thickBot="1" x14ac:dyDescent="0.9">
      <c r="A180" s="10" t="s">
        <v>510</v>
      </c>
      <c r="B180" s="10">
        <v>175000</v>
      </c>
    </row>
    <row r="181" spans="1:5" ht="15.5" thickBot="1" x14ac:dyDescent="0.9">
      <c r="A181" s="10" t="s">
        <v>216</v>
      </c>
      <c r="B181" s="20">
        <f>B179/B180</f>
        <v>1.1257142857142857</v>
      </c>
    </row>
    <row r="183" spans="1:5" x14ac:dyDescent="0.75">
      <c r="A183" s="159" t="s">
        <v>217</v>
      </c>
      <c r="B183" s="159"/>
      <c r="C183" s="159"/>
      <c r="D183" s="159"/>
      <c r="E183" s="159"/>
    </row>
    <row r="184" spans="1:5" x14ac:dyDescent="0.75">
      <c r="A184" s="24" t="s">
        <v>649</v>
      </c>
      <c r="B184" s="91">
        <v>1.2E-2</v>
      </c>
    </row>
    <row r="185" spans="1:5" x14ac:dyDescent="0.75">
      <c r="A185" s="24" t="s">
        <v>650</v>
      </c>
      <c r="B185" s="91">
        <v>2.4E-2</v>
      </c>
    </row>
    <row r="186" spans="1:5" x14ac:dyDescent="0.75">
      <c r="A186" s="24" t="s">
        <v>651</v>
      </c>
      <c r="B186" s="10">
        <f>2050-2018+1</f>
        <v>33</v>
      </c>
    </row>
    <row r="187" spans="1:5" x14ac:dyDescent="0.75">
      <c r="A187" s="24" t="s">
        <v>652</v>
      </c>
      <c r="B187" s="16">
        <f>(1-B184)^B186</f>
        <v>0.67139665221009714</v>
      </c>
    </row>
    <row r="188" spans="1:5" ht="15.5" thickBot="1" x14ac:dyDescent="0.9">
      <c r="A188" s="24" t="s">
        <v>653</v>
      </c>
      <c r="B188" s="16">
        <f>(1-B185)^B186</f>
        <v>0.44858421050781644</v>
      </c>
    </row>
    <row r="189" spans="1:5" ht="15.5" thickBot="1" x14ac:dyDescent="0.9">
      <c r="A189" s="24" t="s">
        <v>654</v>
      </c>
      <c r="B189" s="20">
        <f>(B187-B188)/B187</f>
        <v>0.33186409400289502</v>
      </c>
    </row>
    <row r="191" spans="1:5" x14ac:dyDescent="0.75">
      <c r="A191" s="159" t="s">
        <v>234</v>
      </c>
      <c r="B191" s="159"/>
      <c r="C191" s="159"/>
      <c r="D191" s="159"/>
      <c r="E191" s="159"/>
    </row>
    <row r="192" spans="1:5" x14ac:dyDescent="0.75">
      <c r="A192" s="22" t="s">
        <v>226</v>
      </c>
      <c r="B192" s="22" t="s">
        <v>227</v>
      </c>
      <c r="C192" s="22"/>
    </row>
    <row r="193" spans="1:3" x14ac:dyDescent="0.75">
      <c r="A193" s="10" t="s">
        <v>228</v>
      </c>
      <c r="B193" s="23">
        <v>15277777.777777778</v>
      </c>
      <c r="C193" s="10" t="s">
        <v>229</v>
      </c>
    </row>
    <row r="194" spans="1:3" x14ac:dyDescent="0.75">
      <c r="A194" s="10" t="s">
        <v>230</v>
      </c>
      <c r="B194" s="23">
        <f>3.4*10^6</f>
        <v>3400000</v>
      </c>
      <c r="C194" s="50"/>
    </row>
    <row r="195" spans="1:3" x14ac:dyDescent="0.75">
      <c r="A195" s="10" t="s">
        <v>231</v>
      </c>
      <c r="B195" s="10">
        <v>2</v>
      </c>
    </row>
    <row r="196" spans="1:3" ht="15.5" thickBot="1" x14ac:dyDescent="0.9">
      <c r="A196" s="10" t="s">
        <v>232</v>
      </c>
      <c r="B196" s="23">
        <f>B195*B194</f>
        <v>6800000</v>
      </c>
    </row>
    <row r="197" spans="1:3" ht="15.5" thickBot="1" x14ac:dyDescent="0.9">
      <c r="A197" s="10" t="s">
        <v>233</v>
      </c>
      <c r="B197" s="20">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100"/>
  <sheetViews>
    <sheetView workbookViewId="0"/>
  </sheetViews>
  <sheetFormatPr defaultColWidth="10.86328125" defaultRowHeight="16" x14ac:dyDescent="0.8"/>
  <cols>
    <col min="1" max="3" width="10.86328125" style="111"/>
    <col min="4" max="4" width="12.7265625" style="111" customWidth="1"/>
    <col min="5" max="6" width="6.7265625" style="111" customWidth="1"/>
    <col min="7" max="13" width="10.86328125" style="111"/>
    <col min="14" max="14" width="2.40625" style="111" customWidth="1"/>
    <col min="15" max="17" width="10.86328125" style="111"/>
    <col min="18" max="18" width="7.1328125" style="111" bestFit="1" customWidth="1"/>
    <col min="19" max="16384" width="10.86328125" style="111"/>
  </cols>
  <sheetData>
    <row r="1" spans="1:19" x14ac:dyDescent="0.8">
      <c r="A1" s="121" t="s">
        <v>982</v>
      </c>
      <c r="C1" s="120"/>
      <c r="D1" s="120">
        <v>1</v>
      </c>
      <c r="E1" s="120">
        <v>2</v>
      </c>
      <c r="F1" s="120">
        <v>3</v>
      </c>
      <c r="G1" s="120">
        <v>4</v>
      </c>
      <c r="H1" s="120">
        <v>5</v>
      </c>
      <c r="I1" s="120">
        <v>6</v>
      </c>
      <c r="J1" s="120">
        <v>7</v>
      </c>
      <c r="K1" s="120">
        <v>8</v>
      </c>
      <c r="L1" s="120">
        <v>9</v>
      </c>
      <c r="M1" s="120">
        <v>10</v>
      </c>
      <c r="N1" s="120"/>
      <c r="Q1" s="111" t="s">
        <v>981</v>
      </c>
      <c r="R1" s="111" t="s">
        <v>980</v>
      </c>
    </row>
    <row r="2" spans="1:19" x14ac:dyDescent="0.8">
      <c r="A2" s="112"/>
      <c r="C2" s="120">
        <v>2006</v>
      </c>
      <c r="D2" s="120">
        <v>2007</v>
      </c>
      <c r="E2" s="120">
        <v>2008</v>
      </c>
      <c r="F2" s="120">
        <v>2009</v>
      </c>
      <c r="G2" s="120">
        <v>2010</v>
      </c>
      <c r="H2" s="120">
        <v>2011</v>
      </c>
      <c r="I2" s="120">
        <v>2012</v>
      </c>
      <c r="J2" s="120">
        <v>2013</v>
      </c>
      <c r="K2" s="120">
        <v>2014</v>
      </c>
      <c r="L2" s="120">
        <v>2015</v>
      </c>
      <c r="M2" s="120">
        <v>2016</v>
      </c>
      <c r="N2" s="120"/>
      <c r="O2" s="111" t="s">
        <v>979</v>
      </c>
      <c r="P2" s="111" t="s">
        <v>978</v>
      </c>
      <c r="Q2" s="111" t="s">
        <v>977</v>
      </c>
      <c r="R2" s="111" t="s">
        <v>977</v>
      </c>
      <c r="S2" s="111" t="s">
        <v>976</v>
      </c>
    </row>
    <row r="3" spans="1:19" x14ac:dyDescent="0.8">
      <c r="A3" s="112">
        <v>148</v>
      </c>
      <c r="B3" s="111" t="s">
        <v>975</v>
      </c>
      <c r="C3" s="111">
        <v>29.63</v>
      </c>
      <c r="D3" s="111">
        <v>27.57</v>
      </c>
      <c r="E3" s="111">
        <v>30.24</v>
      </c>
      <c r="F3" s="111">
        <v>28.22</v>
      </c>
      <c r="G3" s="111">
        <v>21.82</v>
      </c>
      <c r="H3" s="111">
        <v>22.25</v>
      </c>
      <c r="I3" s="111">
        <v>23.69</v>
      </c>
      <c r="J3" s="111">
        <v>26.48</v>
      </c>
      <c r="K3" s="111">
        <v>33.85</v>
      </c>
      <c r="L3" s="111">
        <v>32.979999999999997</v>
      </c>
      <c r="M3" s="111">
        <v>31</v>
      </c>
      <c r="O3" s="111">
        <f>AVERAGE(D3:M3)</f>
        <v>27.809999999999995</v>
      </c>
      <c r="P3" s="119">
        <f>M3/C3-1</f>
        <v>4.6236922038474626E-2</v>
      </c>
      <c r="Q3" s="118">
        <f>(M3/G3)^(1/(M$2-G$2))-1</f>
        <v>6.0273298868906977E-2</v>
      </c>
      <c r="R3" s="118">
        <f>(M3/C3)^(1/(M$2-C$2))-1</f>
        <v>4.5302148271060272E-3</v>
      </c>
      <c r="S3" s="111" t="s">
        <v>973</v>
      </c>
    </row>
    <row r="4" spans="1:19" x14ac:dyDescent="0.8">
      <c r="A4" s="112"/>
      <c r="C4" s="111" t="s">
        <v>972</v>
      </c>
      <c r="D4" s="111">
        <f t="shared" ref="D4:M4" si="0">D3/$C$3*100</f>
        <v>93.047586905163698</v>
      </c>
      <c r="E4" s="111">
        <f t="shared" si="0"/>
        <v>102.05872426594667</v>
      </c>
      <c r="F4" s="111">
        <f t="shared" si="0"/>
        <v>95.241309483631454</v>
      </c>
      <c r="G4" s="111">
        <f t="shared" si="0"/>
        <v>73.641579480256496</v>
      </c>
      <c r="H4" s="111">
        <f t="shared" si="0"/>
        <v>75.092811339858258</v>
      </c>
      <c r="I4" s="111">
        <f t="shared" si="0"/>
        <v>79.952750590617626</v>
      </c>
      <c r="J4" s="111">
        <f t="shared" si="0"/>
        <v>89.368882888963896</v>
      </c>
      <c r="K4" s="111">
        <f t="shared" si="0"/>
        <v>114.24232197097537</v>
      </c>
      <c r="L4" s="111">
        <f t="shared" si="0"/>
        <v>111.30610867364157</v>
      </c>
      <c r="M4" s="111">
        <f t="shared" si="0"/>
        <v>104.62369220384747</v>
      </c>
    </row>
    <row r="5" spans="1:19" x14ac:dyDescent="0.8">
      <c r="A5" s="112"/>
    </row>
    <row r="6" spans="1:19" x14ac:dyDescent="0.8">
      <c r="A6" s="112">
        <v>149</v>
      </c>
      <c r="B6" s="111" t="s">
        <v>974</v>
      </c>
      <c r="C6" s="111">
        <v>2.1800000000000002</v>
      </c>
      <c r="D6" s="111">
        <v>1.2</v>
      </c>
      <c r="E6" s="111">
        <v>1.42</v>
      </c>
      <c r="F6" s="111">
        <v>1.39</v>
      </c>
      <c r="G6" s="111">
        <v>1.57</v>
      </c>
      <c r="H6" s="111">
        <v>2.36</v>
      </c>
      <c r="I6" s="111">
        <v>8.43</v>
      </c>
      <c r="J6" s="111">
        <v>5.94</v>
      </c>
      <c r="K6" s="111">
        <v>9.14</v>
      </c>
      <c r="L6" s="111">
        <v>8.7899999999999991</v>
      </c>
      <c r="M6" s="111">
        <v>12.46</v>
      </c>
      <c r="O6" s="111">
        <f>AVERAGE(D6:M6)</f>
        <v>5.27</v>
      </c>
      <c r="P6" s="119">
        <f>M6/G6-1</f>
        <v>6.9363057324840769</v>
      </c>
      <c r="Q6" s="118">
        <f>(M6/G6)^(1/(M$2-G$2))-1</f>
        <v>0.41233069607192507</v>
      </c>
      <c r="R6" s="118">
        <f>(M6/C6)^(1/(M$2-C$2))-1</f>
        <v>0.19043628222971321</v>
      </c>
      <c r="S6" s="111" t="s">
        <v>973</v>
      </c>
    </row>
    <row r="7" spans="1:19" x14ac:dyDescent="0.8">
      <c r="A7" s="112"/>
      <c r="C7" s="111" t="s">
        <v>972</v>
      </c>
      <c r="D7" s="111">
        <f t="shared" ref="D7:M7" si="1">D6/$C$3*100</f>
        <v>4.0499493756328047</v>
      </c>
      <c r="E7" s="111">
        <f t="shared" si="1"/>
        <v>4.7924400944988186</v>
      </c>
      <c r="F7" s="111">
        <f t="shared" si="1"/>
        <v>4.6911913601079984</v>
      </c>
      <c r="G7" s="111">
        <f t="shared" si="1"/>
        <v>5.2986837664529194</v>
      </c>
      <c r="H7" s="111">
        <f t="shared" si="1"/>
        <v>7.9649004387445155</v>
      </c>
      <c r="I7" s="111">
        <f t="shared" si="1"/>
        <v>28.450894363820449</v>
      </c>
      <c r="J7" s="111">
        <f t="shared" si="1"/>
        <v>20.047249409382385</v>
      </c>
      <c r="K7" s="111">
        <f t="shared" si="1"/>
        <v>30.847114411069864</v>
      </c>
      <c r="L7" s="111">
        <f t="shared" si="1"/>
        <v>29.665879176510291</v>
      </c>
      <c r="M7" s="111">
        <f t="shared" si="1"/>
        <v>42.051974350320627</v>
      </c>
      <c r="O7" s="111">
        <f>M6/M3</f>
        <v>0.40193548387096778</v>
      </c>
    </row>
    <row r="8" spans="1:19" x14ac:dyDescent="0.8">
      <c r="A8" s="112"/>
    </row>
    <row r="9" spans="1:19" x14ac:dyDescent="0.8">
      <c r="A9" s="112"/>
    </row>
    <row r="10" spans="1:19" x14ac:dyDescent="0.8">
      <c r="A10" s="112">
        <v>33</v>
      </c>
      <c r="B10" s="111" t="s">
        <v>971</v>
      </c>
      <c r="C10" s="111" t="s">
        <v>970</v>
      </c>
      <c r="D10" s="111">
        <v>181</v>
      </c>
      <c r="E10" s="111" t="s">
        <v>969</v>
      </c>
      <c r="I10" s="117" t="s">
        <v>968</v>
      </c>
    </row>
    <row r="11" spans="1:19" x14ac:dyDescent="0.8">
      <c r="A11" s="112"/>
      <c r="C11" s="111" t="s">
        <v>967</v>
      </c>
      <c r="D11" s="115">
        <f>SUM(D14:P14)/1000</f>
        <v>157.92479931999998</v>
      </c>
      <c r="E11" s="111" t="s">
        <v>966</v>
      </c>
      <c r="F11" s="116"/>
      <c r="G11" s="116">
        <f>D11*0.66</f>
        <v>104.23036755119999</v>
      </c>
      <c r="H11" s="111" t="s">
        <v>965</v>
      </c>
      <c r="I11" s="116">
        <f>G11*0.14</f>
        <v>14.592251457168</v>
      </c>
      <c r="J11" s="111" t="s">
        <v>964</v>
      </c>
    </row>
    <row r="12" spans="1:19" x14ac:dyDescent="0.8">
      <c r="A12" s="112"/>
      <c r="C12" s="111" t="s">
        <v>963</v>
      </c>
      <c r="D12" s="115">
        <v>1600</v>
      </c>
      <c r="E12" s="111" t="s">
        <v>962</v>
      </c>
      <c r="F12" s="114">
        <f>D10/(D12*0.8)</f>
        <v>0.14140625000000001</v>
      </c>
    </row>
    <row r="13" spans="1:19" x14ac:dyDescent="0.8">
      <c r="A13" s="112"/>
      <c r="D13" s="111" t="s">
        <v>961</v>
      </c>
      <c r="E13" s="111" t="s">
        <v>960</v>
      </c>
      <c r="F13" s="111" t="s">
        <v>959</v>
      </c>
      <c r="G13" s="111" t="s">
        <v>958</v>
      </c>
      <c r="H13" s="111" t="s">
        <v>957</v>
      </c>
      <c r="I13" s="111" t="s">
        <v>956</v>
      </c>
      <c r="J13" s="111" t="s">
        <v>955</v>
      </c>
      <c r="K13" s="111" t="s">
        <v>954</v>
      </c>
      <c r="L13" s="111" t="s">
        <v>953</v>
      </c>
      <c r="M13" s="111" t="s">
        <v>952</v>
      </c>
      <c r="N13" s="111" t="s">
        <v>951</v>
      </c>
      <c r="O13" s="111" t="s">
        <v>950</v>
      </c>
      <c r="P13" s="111" t="s">
        <v>949</v>
      </c>
    </row>
    <row r="14" spans="1:19" x14ac:dyDescent="0.8">
      <c r="A14" s="112"/>
      <c r="D14" s="111">
        <v>3409</v>
      </c>
      <c r="E14" s="111">
        <v>64675</v>
      </c>
      <c r="F14" s="111">
        <v>1608</v>
      </c>
      <c r="G14" s="111">
        <v>20434</v>
      </c>
      <c r="H14" s="111">
        <v>25575</v>
      </c>
      <c r="I14" s="111">
        <v>33499</v>
      </c>
      <c r="J14" s="111">
        <v>0</v>
      </c>
      <c r="K14" s="111">
        <v>889</v>
      </c>
      <c r="L14" s="111">
        <v>909</v>
      </c>
      <c r="M14" s="111">
        <v>3057.7993200000001</v>
      </c>
      <c r="N14" s="111">
        <v>3729</v>
      </c>
      <c r="O14" s="111">
        <v>0</v>
      </c>
      <c r="P14" s="111">
        <v>140</v>
      </c>
    </row>
    <row r="15" spans="1:19" x14ac:dyDescent="0.8">
      <c r="A15" s="112"/>
    </row>
    <row r="16" spans="1:19" x14ac:dyDescent="0.8">
      <c r="A16" s="112"/>
      <c r="F16" s="113"/>
    </row>
    <row r="17" spans="1:1" x14ac:dyDescent="0.8">
      <c r="A17" s="112"/>
    </row>
    <row r="18" spans="1:1" x14ac:dyDescent="0.8">
      <c r="A18" s="112"/>
    </row>
    <row r="19" spans="1:1" x14ac:dyDescent="0.8">
      <c r="A19" s="112"/>
    </row>
    <row r="20" spans="1:1" x14ac:dyDescent="0.8">
      <c r="A20" s="112"/>
    </row>
    <row r="21" spans="1:1" x14ac:dyDescent="0.8">
      <c r="A21" s="112"/>
    </row>
    <row r="22" spans="1:1" x14ac:dyDescent="0.8">
      <c r="A22" s="112"/>
    </row>
    <row r="23" spans="1:1" x14ac:dyDescent="0.8">
      <c r="A23" s="112"/>
    </row>
    <row r="24" spans="1:1" x14ac:dyDescent="0.8">
      <c r="A24" s="112"/>
    </row>
    <row r="25" spans="1:1" x14ac:dyDescent="0.8">
      <c r="A25" s="112"/>
    </row>
    <row r="26" spans="1:1" x14ac:dyDescent="0.8">
      <c r="A26" s="112"/>
    </row>
    <row r="27" spans="1:1" x14ac:dyDescent="0.8">
      <c r="A27" s="112"/>
    </row>
    <row r="28" spans="1:1" x14ac:dyDescent="0.8">
      <c r="A28" s="112"/>
    </row>
    <row r="29" spans="1:1" x14ac:dyDescent="0.8">
      <c r="A29" s="112"/>
    </row>
    <row r="30" spans="1:1" x14ac:dyDescent="0.8">
      <c r="A30" s="112"/>
    </row>
    <row r="31" spans="1:1" x14ac:dyDescent="0.8">
      <c r="A31" s="112"/>
    </row>
    <row r="32" spans="1:1" x14ac:dyDescent="0.8">
      <c r="A32" s="112"/>
    </row>
    <row r="33" spans="1:1" x14ac:dyDescent="0.8">
      <c r="A33" s="112"/>
    </row>
    <row r="34" spans="1:1" x14ac:dyDescent="0.8">
      <c r="A34" s="112"/>
    </row>
    <row r="35" spans="1:1" x14ac:dyDescent="0.8">
      <c r="A35" s="112"/>
    </row>
    <row r="36" spans="1:1" x14ac:dyDescent="0.8">
      <c r="A36" s="112"/>
    </row>
    <row r="37" spans="1:1" x14ac:dyDescent="0.8">
      <c r="A37" s="112"/>
    </row>
    <row r="38" spans="1:1" x14ac:dyDescent="0.8">
      <c r="A38" s="112"/>
    </row>
    <row r="39" spans="1:1" x14ac:dyDescent="0.8">
      <c r="A39" s="112"/>
    </row>
    <row r="40" spans="1:1" x14ac:dyDescent="0.8">
      <c r="A40" s="112"/>
    </row>
    <row r="41" spans="1:1" x14ac:dyDescent="0.8">
      <c r="A41" s="112"/>
    </row>
    <row r="42" spans="1:1" x14ac:dyDescent="0.8">
      <c r="A42" s="112"/>
    </row>
    <row r="43" spans="1:1" x14ac:dyDescent="0.8">
      <c r="A43" s="112"/>
    </row>
    <row r="44" spans="1:1" x14ac:dyDescent="0.8">
      <c r="A44" s="112"/>
    </row>
    <row r="45" spans="1:1" x14ac:dyDescent="0.8">
      <c r="A45" s="112"/>
    </row>
    <row r="46" spans="1:1" x14ac:dyDescent="0.8">
      <c r="A46" s="112"/>
    </row>
    <row r="47" spans="1:1" x14ac:dyDescent="0.8">
      <c r="A47" s="112"/>
    </row>
    <row r="48" spans="1:1" x14ac:dyDescent="0.8">
      <c r="A48" s="112"/>
    </row>
    <row r="49" spans="1:1" x14ac:dyDescent="0.8">
      <c r="A49" s="112"/>
    </row>
    <row r="50" spans="1:1" x14ac:dyDescent="0.8">
      <c r="A50" s="112"/>
    </row>
    <row r="51" spans="1:1" x14ac:dyDescent="0.8">
      <c r="A51" s="112"/>
    </row>
    <row r="52" spans="1:1" x14ac:dyDescent="0.8">
      <c r="A52" s="112"/>
    </row>
    <row r="53" spans="1:1" x14ac:dyDescent="0.8">
      <c r="A53" s="112"/>
    </row>
    <row r="54" spans="1:1" x14ac:dyDescent="0.8">
      <c r="A54" s="112"/>
    </row>
    <row r="55" spans="1:1" x14ac:dyDescent="0.8">
      <c r="A55" s="112"/>
    </row>
    <row r="56" spans="1:1" x14ac:dyDescent="0.8">
      <c r="A56" s="112"/>
    </row>
    <row r="57" spans="1:1" x14ac:dyDescent="0.8">
      <c r="A57" s="112"/>
    </row>
    <row r="58" spans="1:1" x14ac:dyDescent="0.8">
      <c r="A58" s="112"/>
    </row>
    <row r="59" spans="1:1" x14ac:dyDescent="0.8">
      <c r="A59" s="112"/>
    </row>
    <row r="60" spans="1:1" x14ac:dyDescent="0.8">
      <c r="A60" s="112"/>
    </row>
    <row r="61" spans="1:1" x14ac:dyDescent="0.8">
      <c r="A61" s="112"/>
    </row>
    <row r="62" spans="1:1" x14ac:dyDescent="0.8">
      <c r="A62" s="112"/>
    </row>
    <row r="63" spans="1:1" x14ac:dyDescent="0.8">
      <c r="A63" s="112"/>
    </row>
    <row r="64" spans="1:1" x14ac:dyDescent="0.8">
      <c r="A64" s="112"/>
    </row>
    <row r="65" spans="1:1" x14ac:dyDescent="0.8">
      <c r="A65" s="112"/>
    </row>
    <row r="66" spans="1:1" x14ac:dyDescent="0.8">
      <c r="A66" s="112"/>
    </row>
    <row r="67" spans="1:1" x14ac:dyDescent="0.8">
      <c r="A67" s="112"/>
    </row>
    <row r="68" spans="1:1" x14ac:dyDescent="0.8">
      <c r="A68" s="112"/>
    </row>
    <row r="69" spans="1:1" x14ac:dyDescent="0.8">
      <c r="A69" s="112"/>
    </row>
    <row r="70" spans="1:1" x14ac:dyDescent="0.8">
      <c r="A70" s="112"/>
    </row>
    <row r="71" spans="1:1" x14ac:dyDescent="0.8">
      <c r="A71" s="112"/>
    </row>
    <row r="72" spans="1:1" x14ac:dyDescent="0.8">
      <c r="A72" s="112"/>
    </row>
    <row r="73" spans="1:1" x14ac:dyDescent="0.8">
      <c r="A73" s="112"/>
    </row>
    <row r="74" spans="1:1" x14ac:dyDescent="0.8">
      <c r="A74" s="112"/>
    </row>
    <row r="75" spans="1:1" x14ac:dyDescent="0.8">
      <c r="A75" s="112"/>
    </row>
    <row r="76" spans="1:1" x14ac:dyDescent="0.8">
      <c r="A76" s="112"/>
    </row>
    <row r="77" spans="1:1" x14ac:dyDescent="0.8">
      <c r="A77" s="112"/>
    </row>
    <row r="78" spans="1:1" x14ac:dyDescent="0.8">
      <c r="A78" s="112"/>
    </row>
    <row r="79" spans="1:1" x14ac:dyDescent="0.8">
      <c r="A79" s="112"/>
    </row>
    <row r="80" spans="1:1" x14ac:dyDescent="0.8">
      <c r="A80" s="112"/>
    </row>
    <row r="81" spans="1:1" x14ac:dyDescent="0.8">
      <c r="A81" s="112"/>
    </row>
    <row r="82" spans="1:1" x14ac:dyDescent="0.8">
      <c r="A82" s="112"/>
    </row>
    <row r="83" spans="1:1" x14ac:dyDescent="0.8">
      <c r="A83" s="112"/>
    </row>
    <row r="84" spans="1:1" x14ac:dyDescent="0.8">
      <c r="A84" s="112"/>
    </row>
    <row r="85" spans="1:1" x14ac:dyDescent="0.8">
      <c r="A85" s="112"/>
    </row>
    <row r="86" spans="1:1" x14ac:dyDescent="0.8">
      <c r="A86" s="112"/>
    </row>
    <row r="87" spans="1:1" x14ac:dyDescent="0.8">
      <c r="A87" s="112"/>
    </row>
    <row r="88" spans="1:1" x14ac:dyDescent="0.8">
      <c r="A88" s="112"/>
    </row>
    <row r="89" spans="1:1" x14ac:dyDescent="0.8">
      <c r="A89" s="112"/>
    </row>
    <row r="90" spans="1:1" x14ac:dyDescent="0.8">
      <c r="A90" s="112"/>
    </row>
    <row r="91" spans="1:1" x14ac:dyDescent="0.8">
      <c r="A91" s="112"/>
    </row>
    <row r="92" spans="1:1" x14ac:dyDescent="0.8">
      <c r="A92" s="112"/>
    </row>
    <row r="93" spans="1:1" x14ac:dyDescent="0.8">
      <c r="A93" s="112"/>
    </row>
    <row r="94" spans="1:1" x14ac:dyDescent="0.8">
      <c r="A94" s="112"/>
    </row>
    <row r="95" spans="1:1" x14ac:dyDescent="0.8">
      <c r="A95" s="112"/>
    </row>
    <row r="96" spans="1:1" x14ac:dyDescent="0.8">
      <c r="A96" s="112"/>
    </row>
    <row r="97" spans="1:1" x14ac:dyDescent="0.8">
      <c r="A97" s="112"/>
    </row>
    <row r="98" spans="1:1" x14ac:dyDescent="0.8">
      <c r="A98" s="112"/>
    </row>
    <row r="99" spans="1:1" x14ac:dyDescent="0.8">
      <c r="A99" s="112"/>
    </row>
    <row r="100" spans="1:1" x14ac:dyDescent="0.8">
      <c r="A100" s="1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ReferenceScenarios</vt:lpstr>
      <vt:lpstr>Target Calculations</vt:lpstr>
      <vt:lpstr>MaxBoundCalculations</vt:lpstr>
      <vt:lpstr>MexicoCalculations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Shelley Wenzel</cp:lastModifiedBy>
  <dcterms:created xsi:type="dcterms:W3CDTF">2014-07-10T20:44:47Z</dcterms:created>
  <dcterms:modified xsi:type="dcterms:W3CDTF">2021-08-05T23:22:20Z</dcterms:modified>
</cp:coreProperties>
</file>